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hidePivotFieldList="1"/>
  <mc:AlternateContent xmlns:mc="http://schemas.openxmlformats.org/markup-compatibility/2006">
    <mc:Choice Requires="x15">
      <x15ac:absPath xmlns:x15ac="http://schemas.microsoft.com/office/spreadsheetml/2010/11/ac" url="https://mhaciendacr-my.sharepoint.com/personal/gamboanf_hacienda_go_cr/Documents/Escritorio/Pub/"/>
    </mc:Choice>
  </mc:AlternateContent>
  <xr:revisionPtr revIDLastSave="873" documentId="8_{7A516E26-84B0-4EC9-A154-6290523A0D80}" xr6:coauthVersionLast="47" xr6:coauthVersionMax="47" xr10:uidLastSave="{A750FE4F-5230-4809-9C83-7B613AAB5746}"/>
  <bookViews>
    <workbookView xWindow="-108" yWindow="-108" windowWidth="23256" windowHeight="12456" tabRatio="652" xr2:uid="{00000000-000D-0000-FFFF-FFFF00000000}"/>
  </bookViews>
  <sheets>
    <sheet name="Índice" sheetId="51" r:id="rId1"/>
    <sheet name="Anexo 1" sheetId="46" r:id="rId2"/>
    <sheet name="Anexo 2" sheetId="14" r:id="rId3"/>
    <sheet name="Anexo 3" sheetId="42" r:id="rId4"/>
    <sheet name="Anexo 4" sheetId="16" r:id="rId5"/>
    <sheet name="Anexo 5" sheetId="17" r:id="rId6"/>
    <sheet name="Anexo 6" sheetId="48" r:id="rId7"/>
    <sheet name="Anexo 7" sheetId="50" r:id="rId8"/>
  </sheets>
  <definedNames>
    <definedName name="_xlnm._FilterDatabase" localSheetId="1" hidden="1">'Anexo 1'!$A$10:$N$51</definedName>
    <definedName name="_xlnm.Print_Area" localSheetId="1">'Anexo 1'!$A$4:$J$64</definedName>
    <definedName name="_xlnm.Print_Area" localSheetId="2">'Anexo 2'!$A$4:$N$63</definedName>
    <definedName name="_xlnm.Print_Area" localSheetId="3">'Anexo 3'!$A$4:$P$64</definedName>
    <definedName name="_xlnm.Print_Area" localSheetId="4">'Anexo 4'!$A$4:$K$58</definedName>
    <definedName name="_xlnm.Print_Area" localSheetId="5">'Anexo 5'!$A$4:$AU$64</definedName>
    <definedName name="_xlnm.Print_Area" localSheetId="6">'Anexo 6'!$A$3:$Q$60</definedName>
    <definedName name="_xlnm.Print_Area" localSheetId="7">'Anexo 7'!$A$3:$Q$31</definedName>
    <definedName name="_xlnm.Print_Titles" localSheetId="1">'Anexo 1'!$4:$10</definedName>
    <definedName name="_xlnm.Print_Titles" localSheetId="2">'Anexo 2'!$1:$10</definedName>
    <definedName name="_xlnm.Print_Titles" localSheetId="3">'Anexo 3'!$4:$10</definedName>
    <definedName name="_xlnm.Print_Titles" localSheetId="4">'Anexo 4'!$4:$10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47" i="48" l="1"/>
  <c r="M39" i="14"/>
  <c r="K38" i="14"/>
  <c r="K37" i="14"/>
  <c r="G13" i="48"/>
  <c r="F32" i="48"/>
  <c r="Q32" i="48" s="1"/>
  <c r="E32" i="48"/>
  <c r="Q19" i="48"/>
  <c r="P50" i="42"/>
  <c r="O50" i="42"/>
  <c r="N50" i="42"/>
  <c r="P34" i="42"/>
  <c r="O34" i="42"/>
  <c r="N34" i="42"/>
  <c r="M34" i="42"/>
  <c r="L34" i="42"/>
  <c r="K34" i="42"/>
  <c r="J34" i="42"/>
  <c r="I34" i="42" l="1"/>
  <c r="K15" i="14"/>
  <c r="Q39" i="48"/>
  <c r="N39" i="48"/>
  <c r="K39" i="48" s="1"/>
  <c r="J39" i="48"/>
  <c r="I39" i="48"/>
  <c r="O39" i="48" l="1"/>
  <c r="AA44" i="17" l="1"/>
  <c r="T44" i="17"/>
  <c r="U44" i="17"/>
  <c r="V44" i="17"/>
  <c r="W44" i="17"/>
  <c r="X44" i="17"/>
  <c r="Y44" i="17"/>
  <c r="Z44" i="17"/>
  <c r="S44" i="17"/>
  <c r="AA34" i="17"/>
  <c r="R34" i="17"/>
  <c r="R50" i="17" s="1"/>
  <c r="S34" i="17"/>
  <c r="S50" i="17" s="1"/>
  <c r="T34" i="17"/>
  <c r="T50" i="17" s="1"/>
  <c r="U34" i="17"/>
  <c r="U50" i="17" s="1"/>
  <c r="V34" i="17"/>
  <c r="V50" i="17" s="1"/>
  <c r="W34" i="17"/>
  <c r="W50" i="17" s="1"/>
  <c r="X34" i="17"/>
  <c r="Y34" i="17"/>
  <c r="Y50" i="17" s="1"/>
  <c r="Z34" i="17"/>
  <c r="Q34" i="17"/>
  <c r="Q50" i="17" s="1"/>
  <c r="AA21" i="17"/>
  <c r="R21" i="17"/>
  <c r="S21" i="17"/>
  <c r="T21" i="17"/>
  <c r="U21" i="17"/>
  <c r="V21" i="17"/>
  <c r="W21" i="17"/>
  <c r="X21" i="17"/>
  <c r="Y21" i="17"/>
  <c r="Z21" i="17"/>
  <c r="Q21" i="17"/>
  <c r="G44" i="17"/>
  <c r="F44" i="17"/>
  <c r="G40" i="17"/>
  <c r="H40" i="17"/>
  <c r="I40" i="17"/>
  <c r="J40" i="17"/>
  <c r="K40" i="17"/>
  <c r="L40" i="17"/>
  <c r="M40" i="17"/>
  <c r="N40" i="17"/>
  <c r="O40" i="17"/>
  <c r="F40" i="17"/>
  <c r="K34" i="17"/>
  <c r="L34" i="17"/>
  <c r="M34" i="17"/>
  <c r="N34" i="17"/>
  <c r="O34" i="17"/>
  <c r="G34" i="17"/>
  <c r="G50" i="17" s="1"/>
  <c r="H34" i="17"/>
  <c r="I34" i="17"/>
  <c r="J34" i="17"/>
  <c r="F34" i="17"/>
  <c r="F50" i="17" s="1"/>
  <c r="M21" i="17"/>
  <c r="N21" i="17"/>
  <c r="O21" i="17"/>
  <c r="G21" i="17"/>
  <c r="H21" i="17"/>
  <c r="I21" i="17"/>
  <c r="J21" i="17"/>
  <c r="K21" i="17"/>
  <c r="L21" i="17"/>
  <c r="E40" i="16"/>
  <c r="F40" i="16"/>
  <c r="G40" i="16"/>
  <c r="I40" i="16"/>
  <c r="J40" i="16"/>
  <c r="E34" i="16"/>
  <c r="F34" i="16"/>
  <c r="G34" i="16"/>
  <c r="I34" i="16"/>
  <c r="J34" i="16"/>
  <c r="K34" i="16"/>
  <c r="H21" i="16"/>
  <c r="E21" i="16"/>
  <c r="F21" i="16"/>
  <c r="G21" i="16"/>
  <c r="O40" i="42"/>
  <c r="N40" i="42"/>
  <c r="M40" i="42"/>
  <c r="L40" i="42"/>
  <c r="K40" i="42"/>
  <c r="J40" i="42"/>
  <c r="J21" i="42"/>
  <c r="K21" i="42"/>
  <c r="L21" i="42"/>
  <c r="M21" i="42"/>
  <c r="N21" i="42"/>
  <c r="O21" i="42"/>
  <c r="F40" i="42"/>
  <c r="F34" i="42"/>
  <c r="F21" i="42"/>
  <c r="F40" i="14"/>
  <c r="E40" i="14"/>
  <c r="E34" i="14"/>
  <c r="F34" i="14"/>
  <c r="E21" i="14"/>
  <c r="F21" i="14"/>
  <c r="X50" i="17" l="1"/>
  <c r="Z50" i="17"/>
  <c r="I19" i="48"/>
  <c r="I20" i="48"/>
  <c r="I16" i="48"/>
  <c r="Q17" i="48" l="1"/>
  <c r="M17" i="48"/>
  <c r="L17" i="48"/>
  <c r="M47" i="14" l="1"/>
  <c r="H31" i="16"/>
  <c r="Q24" i="48" l="1"/>
  <c r="N24" i="48"/>
  <c r="O24" i="48" s="1"/>
  <c r="J24" i="48"/>
  <c r="I24" i="48"/>
  <c r="H43" i="16"/>
  <c r="H33" i="16"/>
  <c r="AW39" i="17"/>
  <c r="M33" i="14"/>
  <c r="M24" i="14"/>
  <c r="I47" i="48"/>
  <c r="J47" i="48"/>
  <c r="N47" i="48"/>
  <c r="K47" i="48" s="1"/>
  <c r="J19" i="48"/>
  <c r="N19" i="48"/>
  <c r="O19" i="48" s="1"/>
  <c r="J20" i="48"/>
  <c r="N20" i="48"/>
  <c r="O20" i="48" s="1"/>
  <c r="Q20" i="48"/>
  <c r="G43" i="48"/>
  <c r="F43" i="48"/>
  <c r="E43" i="48"/>
  <c r="O48" i="42"/>
  <c r="O44" i="42"/>
  <c r="O25" i="42"/>
  <c r="I33" i="48"/>
  <c r="J33" i="48"/>
  <c r="N33" i="48"/>
  <c r="K33" i="48" s="1"/>
  <c r="Q33" i="48"/>
  <c r="L16" i="48"/>
  <c r="M16" i="48"/>
  <c r="N16" i="48"/>
  <c r="K16" i="48" s="1"/>
  <c r="Q16" i="48"/>
  <c r="J16" i="48"/>
  <c r="K39" i="16"/>
  <c r="K40" i="16" s="1"/>
  <c r="H39" i="16"/>
  <c r="H40" i="16" s="1"/>
  <c r="G37" i="42"/>
  <c r="G38" i="42"/>
  <c r="G39" i="42"/>
  <c r="G28" i="42"/>
  <c r="G29" i="42"/>
  <c r="G30" i="42"/>
  <c r="G31" i="42"/>
  <c r="G32" i="42"/>
  <c r="G33" i="42"/>
  <c r="H33" i="42" s="1"/>
  <c r="G14" i="42"/>
  <c r="G15" i="42"/>
  <c r="G16" i="42"/>
  <c r="G17" i="42"/>
  <c r="G18" i="42"/>
  <c r="G19" i="42"/>
  <c r="G20" i="42"/>
  <c r="F43" i="42"/>
  <c r="G34" i="42" l="1"/>
  <c r="G40" i="42"/>
  <c r="O33" i="48"/>
  <c r="K19" i="48"/>
  <c r="K24" i="48"/>
  <c r="K20" i="48"/>
  <c r="O47" i="48"/>
  <c r="O16" i="48"/>
  <c r="G44" i="16" l="1"/>
  <c r="M43" i="42"/>
  <c r="L43" i="42"/>
  <c r="K43" i="42"/>
  <c r="J43" i="42"/>
  <c r="I43" i="42"/>
  <c r="F43" i="14"/>
  <c r="F44" i="14" s="1"/>
  <c r="F50" i="14" s="1"/>
  <c r="E43" i="14"/>
  <c r="E44" i="14" s="1"/>
  <c r="E50" i="14" s="1"/>
  <c r="P47" i="17"/>
  <c r="P48" i="17" s="1"/>
  <c r="P39" i="17"/>
  <c r="P38" i="17"/>
  <c r="P37" i="17"/>
  <c r="P33" i="17"/>
  <c r="P32" i="17"/>
  <c r="P31" i="17"/>
  <c r="P30" i="17"/>
  <c r="P29" i="17"/>
  <c r="P28" i="17"/>
  <c r="P24" i="17"/>
  <c r="P25" i="17" s="1"/>
  <c r="P20" i="17"/>
  <c r="P19" i="17"/>
  <c r="P18" i="17"/>
  <c r="P17" i="17"/>
  <c r="P16" i="17"/>
  <c r="P15" i="17"/>
  <c r="P14" i="17"/>
  <c r="P13" i="17"/>
  <c r="E13" i="17"/>
  <c r="AW33" i="17"/>
  <c r="AW47" i="17"/>
  <c r="AW43" i="17"/>
  <c r="AW38" i="17"/>
  <c r="AW37" i="17"/>
  <c r="AW32" i="17"/>
  <c r="AW31" i="17"/>
  <c r="AW30" i="17"/>
  <c r="AW28" i="17"/>
  <c r="AW24" i="17"/>
  <c r="AW20" i="17"/>
  <c r="AW19" i="17"/>
  <c r="AW18" i="17"/>
  <c r="AW17" i="17"/>
  <c r="AW16" i="17"/>
  <c r="AW15" i="17"/>
  <c r="AW14" i="17"/>
  <c r="AW13" i="17"/>
  <c r="O43" i="17"/>
  <c r="O44" i="17" s="1"/>
  <c r="O50" i="17" s="1"/>
  <c r="N43" i="17"/>
  <c r="N44" i="17" s="1"/>
  <c r="N50" i="17" s="1"/>
  <c r="M43" i="17"/>
  <c r="M44" i="17" s="1"/>
  <c r="M50" i="17" s="1"/>
  <c r="L43" i="17"/>
  <c r="L44" i="17" s="1"/>
  <c r="L50" i="17" s="1"/>
  <c r="K43" i="17"/>
  <c r="K44" i="17" s="1"/>
  <c r="K50" i="17" s="1"/>
  <c r="J43" i="17"/>
  <c r="J44" i="17" s="1"/>
  <c r="J50" i="17" s="1"/>
  <c r="I43" i="17"/>
  <c r="I44" i="17" s="1"/>
  <c r="I50" i="17" s="1"/>
  <c r="H43" i="17"/>
  <c r="H44" i="17" s="1"/>
  <c r="H50" i="17" s="1"/>
  <c r="D47" i="48"/>
  <c r="D48" i="48" s="1"/>
  <c r="C47" i="48"/>
  <c r="D38" i="48"/>
  <c r="D39" i="48"/>
  <c r="C39" i="48"/>
  <c r="C33" i="48"/>
  <c r="D33" i="48"/>
  <c r="D24" i="48"/>
  <c r="D25" i="48" s="1"/>
  <c r="C24" i="48"/>
  <c r="D20" i="48"/>
  <c r="D18" i="48"/>
  <c r="D19" i="48"/>
  <c r="C20" i="48"/>
  <c r="C19" i="48"/>
  <c r="Z48" i="17"/>
  <c r="Y48" i="17"/>
  <c r="X48" i="17"/>
  <c r="W48" i="17"/>
  <c r="J48" i="17"/>
  <c r="AA48" i="17"/>
  <c r="V48" i="17"/>
  <c r="U48" i="17"/>
  <c r="T48" i="17"/>
  <c r="S48" i="17"/>
  <c r="R48" i="17"/>
  <c r="Q48" i="17"/>
  <c r="O48" i="17"/>
  <c r="N48" i="17"/>
  <c r="M48" i="17"/>
  <c r="L48" i="17"/>
  <c r="K48" i="17"/>
  <c r="I48" i="17"/>
  <c r="H48" i="17"/>
  <c r="G48" i="17"/>
  <c r="F48" i="17"/>
  <c r="E47" i="17"/>
  <c r="E48" i="17" s="1"/>
  <c r="D47" i="17"/>
  <c r="D48" i="17" s="1"/>
  <c r="C47" i="17"/>
  <c r="AA40" i="17"/>
  <c r="AA50" i="17" s="1"/>
  <c r="Z40" i="17"/>
  <c r="X40" i="17"/>
  <c r="W40" i="17"/>
  <c r="V40" i="17"/>
  <c r="U40" i="17"/>
  <c r="T40" i="17"/>
  <c r="S40" i="17"/>
  <c r="R40" i="17"/>
  <c r="Q40" i="17"/>
  <c r="E39" i="17"/>
  <c r="D39" i="17"/>
  <c r="C39" i="17"/>
  <c r="E33" i="17"/>
  <c r="D33" i="17"/>
  <c r="C33" i="17"/>
  <c r="AA25" i="17"/>
  <c r="Z25" i="17"/>
  <c r="Y25" i="17"/>
  <c r="X25" i="17"/>
  <c r="W25" i="17"/>
  <c r="V25" i="17"/>
  <c r="U25" i="17"/>
  <c r="T25" i="17"/>
  <c r="S25" i="17"/>
  <c r="R25" i="17"/>
  <c r="Q25" i="17"/>
  <c r="O25" i="17"/>
  <c r="N25" i="17"/>
  <c r="M25" i="17"/>
  <c r="L25" i="17"/>
  <c r="K25" i="17"/>
  <c r="J25" i="17"/>
  <c r="I25" i="17"/>
  <c r="H25" i="17"/>
  <c r="G25" i="17"/>
  <c r="F25" i="17"/>
  <c r="E24" i="17"/>
  <c r="E25" i="17" s="1"/>
  <c r="D24" i="17"/>
  <c r="C24" i="17"/>
  <c r="F21" i="17"/>
  <c r="E20" i="17"/>
  <c r="E19" i="17"/>
  <c r="D20" i="17"/>
  <c r="C20" i="17"/>
  <c r="D19" i="17"/>
  <c r="C19" i="17"/>
  <c r="K48" i="16"/>
  <c r="J48" i="16"/>
  <c r="I48" i="16"/>
  <c r="H48" i="16"/>
  <c r="G48" i="16"/>
  <c r="F48" i="16"/>
  <c r="E48" i="16"/>
  <c r="D47" i="16"/>
  <c r="D48" i="16" s="1"/>
  <c r="C47" i="16"/>
  <c r="D39" i="16"/>
  <c r="C39" i="16"/>
  <c r="D33" i="16"/>
  <c r="C33" i="16"/>
  <c r="H25" i="16"/>
  <c r="K25" i="16"/>
  <c r="J25" i="16"/>
  <c r="I25" i="16"/>
  <c r="G25" i="16"/>
  <c r="F25" i="16"/>
  <c r="E25" i="16"/>
  <c r="D24" i="16"/>
  <c r="D25" i="16" s="1"/>
  <c r="C24" i="16"/>
  <c r="H20" i="16"/>
  <c r="H19" i="16"/>
  <c r="D20" i="16"/>
  <c r="D19" i="16"/>
  <c r="C19" i="16"/>
  <c r="C20" i="16"/>
  <c r="P48" i="42"/>
  <c r="N48" i="42"/>
  <c r="M48" i="42"/>
  <c r="L48" i="42"/>
  <c r="K48" i="42"/>
  <c r="J48" i="42"/>
  <c r="I48" i="42"/>
  <c r="F48" i="42"/>
  <c r="G48" i="42"/>
  <c r="D47" i="42"/>
  <c r="D48" i="42" s="1"/>
  <c r="C47" i="42"/>
  <c r="P40" i="42"/>
  <c r="I40" i="42"/>
  <c r="D39" i="42"/>
  <c r="C39" i="42"/>
  <c r="D33" i="42"/>
  <c r="C33" i="42"/>
  <c r="G24" i="42"/>
  <c r="G25" i="42" s="1"/>
  <c r="P25" i="42"/>
  <c r="N25" i="42"/>
  <c r="M25" i="42"/>
  <c r="L25" i="42"/>
  <c r="K25" i="42"/>
  <c r="J25" i="42"/>
  <c r="I25" i="42"/>
  <c r="F25" i="42"/>
  <c r="D24" i="42"/>
  <c r="D25" i="42" s="1"/>
  <c r="C24" i="42"/>
  <c r="P21" i="42"/>
  <c r="I21" i="42"/>
  <c r="C20" i="42"/>
  <c r="E43" i="46"/>
  <c r="D19" i="42"/>
  <c r="D20" i="42"/>
  <c r="C19" i="42"/>
  <c r="F48" i="14"/>
  <c r="E48" i="14"/>
  <c r="D47" i="14"/>
  <c r="C47" i="14"/>
  <c r="D39" i="14"/>
  <c r="G39" i="14" s="1"/>
  <c r="E39" i="42" s="1"/>
  <c r="C39" i="14"/>
  <c r="D33" i="14"/>
  <c r="C33" i="14"/>
  <c r="F25" i="14"/>
  <c r="E25" i="14"/>
  <c r="D24" i="14"/>
  <c r="D25" i="14" s="1"/>
  <c r="C24" i="14"/>
  <c r="C17" i="14"/>
  <c r="C18" i="14"/>
  <c r="C19" i="14"/>
  <c r="C20" i="14"/>
  <c r="D19" i="14"/>
  <c r="G19" i="14" s="1"/>
  <c r="E19" i="42" s="1"/>
  <c r="D20" i="14"/>
  <c r="G20" i="14" s="1"/>
  <c r="E20" i="42" s="1"/>
  <c r="E37" i="46"/>
  <c r="E48" i="46"/>
  <c r="E34" i="46"/>
  <c r="E25" i="46"/>
  <c r="E21" i="46"/>
  <c r="Y37" i="17"/>
  <c r="Y40" i="17" s="1"/>
  <c r="N44" i="42"/>
  <c r="K16" i="14"/>
  <c r="R44" i="17"/>
  <c r="E44" i="16"/>
  <c r="E50" i="16" s="1"/>
  <c r="F44" i="16"/>
  <c r="F50" i="16" s="1"/>
  <c r="I44" i="16"/>
  <c r="J44" i="16"/>
  <c r="F44" i="42"/>
  <c r="F50" i="42" s="1"/>
  <c r="P40" i="17" l="1"/>
  <c r="AL19" i="17"/>
  <c r="P21" i="17"/>
  <c r="P34" i="17"/>
  <c r="G50" i="16"/>
  <c r="AL20" i="17"/>
  <c r="D25" i="17"/>
  <c r="AL24" i="17"/>
  <c r="G33" i="14"/>
  <c r="E33" i="42" s="1"/>
  <c r="H33" i="14"/>
  <c r="AL33" i="17"/>
  <c r="D48" i="14"/>
  <c r="G47" i="14"/>
  <c r="AL39" i="17"/>
  <c r="H47" i="14"/>
  <c r="P43" i="17"/>
  <c r="P44" i="17" s="1"/>
  <c r="P50" i="17" s="1"/>
  <c r="G43" i="42"/>
  <c r="AL47" i="17"/>
  <c r="H20" i="14"/>
  <c r="H19" i="14"/>
  <c r="G24" i="14"/>
  <c r="H24" i="14"/>
  <c r="H39" i="14"/>
  <c r="E24" i="42" l="1"/>
  <c r="G25" i="14"/>
  <c r="E47" i="42"/>
  <c r="G48" i="14"/>
  <c r="E25" i="42"/>
  <c r="J13" i="16"/>
  <c r="J21" i="16" s="1"/>
  <c r="J50" i="16" s="1"/>
  <c r="E48" i="42" l="1"/>
  <c r="M44" i="42"/>
  <c r="M50" i="42" s="1"/>
  <c r="L44" i="42"/>
  <c r="L50" i="42" s="1"/>
  <c r="K44" i="42"/>
  <c r="K50" i="42" s="1"/>
  <c r="J44" i="42"/>
  <c r="J50" i="42" s="1"/>
  <c r="I44" i="42"/>
  <c r="I50" i="42" s="1"/>
  <c r="K30" i="14" l="1"/>
  <c r="K31" i="14"/>
  <c r="M37" i="14" l="1"/>
  <c r="M17" i="14"/>
  <c r="K28" i="14"/>
  <c r="K14" i="14"/>
  <c r="K13" i="14"/>
  <c r="L32" i="48" l="1"/>
  <c r="M32" i="48"/>
  <c r="E40" i="46" l="1"/>
  <c r="I13" i="16"/>
  <c r="I21" i="16" s="1"/>
  <c r="I50" i="16" s="1"/>
  <c r="H18" i="42"/>
  <c r="H16" i="42"/>
  <c r="H15" i="42"/>
  <c r="H14" i="42"/>
  <c r="G13" i="42"/>
  <c r="G21" i="42" s="1"/>
  <c r="H43" i="42" l="1"/>
  <c r="G44" i="42"/>
  <c r="G50" i="42" s="1"/>
  <c r="M14" i="14" l="1"/>
  <c r="C43" i="48"/>
  <c r="C38" i="48"/>
  <c r="C37" i="48"/>
  <c r="C28" i="48"/>
  <c r="C32" i="48"/>
  <c r="C31" i="48"/>
  <c r="C30" i="48"/>
  <c r="C13" i="48"/>
  <c r="C14" i="48"/>
  <c r="C15" i="48"/>
  <c r="C16" i="48"/>
  <c r="C17" i="48"/>
  <c r="C18" i="48"/>
  <c r="D37" i="48"/>
  <c r="D40" i="48" s="1"/>
  <c r="D32" i="48"/>
  <c r="D31" i="48"/>
  <c r="D30" i="48"/>
  <c r="D29" i="48"/>
  <c r="D28" i="48"/>
  <c r="D17" i="48"/>
  <c r="D16" i="48"/>
  <c r="D15" i="48"/>
  <c r="D14" i="48"/>
  <c r="D13" i="48"/>
  <c r="D38" i="17"/>
  <c r="D37" i="17"/>
  <c r="D32" i="17"/>
  <c r="D31" i="17"/>
  <c r="D30" i="17"/>
  <c r="D29" i="17"/>
  <c r="D28" i="17"/>
  <c r="D13" i="17"/>
  <c r="D14" i="17"/>
  <c r="D15" i="17"/>
  <c r="D16" i="17"/>
  <c r="D17" i="17"/>
  <c r="D18" i="17"/>
  <c r="C28" i="17"/>
  <c r="C43" i="17"/>
  <c r="C38" i="17"/>
  <c r="C37" i="17"/>
  <c r="C32" i="17"/>
  <c r="C31" i="17"/>
  <c r="C30" i="17"/>
  <c r="C13" i="17"/>
  <c r="C14" i="17"/>
  <c r="C15" i="17"/>
  <c r="C16" i="17"/>
  <c r="C17" i="17"/>
  <c r="C18" i="17"/>
  <c r="C43" i="16"/>
  <c r="C38" i="16"/>
  <c r="C37" i="16"/>
  <c r="C32" i="16"/>
  <c r="C31" i="16"/>
  <c r="C30" i="16"/>
  <c r="C28" i="16"/>
  <c r="C13" i="16"/>
  <c r="C14" i="16"/>
  <c r="C15" i="16"/>
  <c r="C16" i="16"/>
  <c r="C17" i="16"/>
  <c r="C18" i="16"/>
  <c r="C13" i="42"/>
  <c r="C14" i="42"/>
  <c r="C15" i="42"/>
  <c r="C16" i="42"/>
  <c r="C17" i="42"/>
  <c r="C18" i="42"/>
  <c r="C28" i="42"/>
  <c r="C30" i="42"/>
  <c r="C31" i="42"/>
  <c r="C32" i="42"/>
  <c r="C37" i="42"/>
  <c r="C38" i="42"/>
  <c r="C43" i="42"/>
  <c r="C13" i="14"/>
  <c r="C14" i="14"/>
  <c r="C15" i="14"/>
  <c r="C16" i="14"/>
  <c r="C28" i="14"/>
  <c r="C30" i="14"/>
  <c r="C31" i="14"/>
  <c r="C32" i="14"/>
  <c r="C37" i="14"/>
  <c r="C38" i="14"/>
  <c r="C43" i="14"/>
  <c r="D38" i="16"/>
  <c r="D37" i="16"/>
  <c r="D29" i="16"/>
  <c r="D30" i="16"/>
  <c r="D31" i="16"/>
  <c r="D32" i="16"/>
  <c r="D28" i="16"/>
  <c r="D13" i="16"/>
  <c r="D14" i="16"/>
  <c r="D15" i="16"/>
  <c r="D16" i="16"/>
  <c r="D17" i="16"/>
  <c r="D18" i="16"/>
  <c r="D38" i="42"/>
  <c r="D37" i="42"/>
  <c r="D40" i="42" s="1"/>
  <c r="D32" i="42"/>
  <c r="D29" i="42"/>
  <c r="D30" i="42"/>
  <c r="D31" i="42"/>
  <c r="D28" i="42"/>
  <c r="D18" i="42"/>
  <c r="D17" i="42"/>
  <c r="D16" i="42"/>
  <c r="D15" i="42"/>
  <c r="D14" i="42"/>
  <c r="D13" i="42"/>
  <c r="D43" i="48"/>
  <c r="D44" i="48" s="1"/>
  <c r="D38" i="14"/>
  <c r="D37" i="14"/>
  <c r="D29" i="14"/>
  <c r="D30" i="14"/>
  <c r="D31" i="14"/>
  <c r="D32" i="14"/>
  <c r="D28" i="14"/>
  <c r="D13" i="14"/>
  <c r="D14" i="14"/>
  <c r="D15" i="14"/>
  <c r="D16" i="14"/>
  <c r="D17" i="14"/>
  <c r="D18" i="14"/>
  <c r="D21" i="42" l="1"/>
  <c r="D21" i="48"/>
  <c r="D34" i="48"/>
  <c r="D34" i="42"/>
  <c r="D50" i="48"/>
  <c r="D40" i="17"/>
  <c r="D34" i="16"/>
  <c r="D34" i="17"/>
  <c r="D40" i="14"/>
  <c r="D34" i="14"/>
  <c r="D40" i="16"/>
  <c r="D21" i="17"/>
  <c r="AL13" i="17"/>
  <c r="D21" i="16"/>
  <c r="G13" i="14"/>
  <c r="D21" i="14"/>
  <c r="D43" i="14"/>
  <c r="D44" i="14" s="1"/>
  <c r="E44" i="46"/>
  <c r="E50" i="46" s="1"/>
  <c r="D43" i="42"/>
  <c r="D44" i="42" s="1"/>
  <c r="D43" i="17"/>
  <c r="D43" i="16"/>
  <c r="D50" i="14" l="1"/>
  <c r="Q44" i="17"/>
  <c r="K44" i="16"/>
  <c r="P44" i="42"/>
  <c r="M18" i="14" l="1"/>
  <c r="M28" i="48" l="1"/>
  <c r="H38" i="14"/>
  <c r="G38" i="14" l="1"/>
  <c r="E38" i="42" s="1"/>
  <c r="E32" i="17" l="1"/>
  <c r="AL32" i="17" s="1"/>
  <c r="E38" i="17"/>
  <c r="E18" i="17" l="1"/>
  <c r="AL18" i="17" s="1"/>
  <c r="E17" i="17"/>
  <c r="AL17" i="17" s="1"/>
  <c r="I13" i="48"/>
  <c r="J13" i="48"/>
  <c r="L13" i="48"/>
  <c r="M13" i="48"/>
  <c r="N13" i="48"/>
  <c r="K13" i="48" s="1"/>
  <c r="I14" i="48"/>
  <c r="J14" i="48"/>
  <c r="L14" i="48"/>
  <c r="M14" i="48"/>
  <c r="N14" i="48"/>
  <c r="O14" i="48" s="1"/>
  <c r="Q14" i="48"/>
  <c r="I15" i="48"/>
  <c r="J15" i="48"/>
  <c r="L15" i="48"/>
  <c r="M15" i="48"/>
  <c r="N15" i="48"/>
  <c r="O15" i="48" s="1"/>
  <c r="Q15" i="48"/>
  <c r="I17" i="48"/>
  <c r="J17" i="48"/>
  <c r="N17" i="48"/>
  <c r="O17" i="48" s="1"/>
  <c r="I18" i="48"/>
  <c r="J18" i="48"/>
  <c r="L18" i="48"/>
  <c r="M18" i="48"/>
  <c r="N18" i="48"/>
  <c r="O18" i="48" s="1"/>
  <c r="Q18" i="48"/>
  <c r="I28" i="48"/>
  <c r="J28" i="48"/>
  <c r="L28" i="48"/>
  <c r="N28" i="48"/>
  <c r="O28" i="48" s="1"/>
  <c r="Q28" i="48"/>
  <c r="J29" i="48"/>
  <c r="L29" i="48"/>
  <c r="M29" i="48"/>
  <c r="P29" i="48" s="1"/>
  <c r="N29" i="48"/>
  <c r="O29" i="48" s="1"/>
  <c r="I30" i="48"/>
  <c r="J30" i="48"/>
  <c r="L30" i="48"/>
  <c r="M30" i="48"/>
  <c r="N30" i="48"/>
  <c r="K30" i="48" s="1"/>
  <c r="Q30" i="48"/>
  <c r="I31" i="48"/>
  <c r="J31" i="48"/>
  <c r="L31" i="48"/>
  <c r="M31" i="48"/>
  <c r="N31" i="48"/>
  <c r="K31" i="48" s="1"/>
  <c r="Q31" i="48"/>
  <c r="I32" i="48"/>
  <c r="J32" i="48"/>
  <c r="N32" i="48"/>
  <c r="K32" i="48" s="1"/>
  <c r="I37" i="48"/>
  <c r="J37" i="48"/>
  <c r="L37" i="48"/>
  <c r="M37" i="48"/>
  <c r="N37" i="48"/>
  <c r="Q37" i="48"/>
  <c r="I43" i="48"/>
  <c r="J43" i="48"/>
  <c r="L43" i="48"/>
  <c r="M43" i="48"/>
  <c r="N43" i="48"/>
  <c r="K43" i="48" s="1"/>
  <c r="Q43" i="48"/>
  <c r="O37" i="48" l="1"/>
  <c r="K37" i="48"/>
  <c r="K18" i="48"/>
  <c r="K29" i="48"/>
  <c r="K17" i="48"/>
  <c r="O43" i="48"/>
  <c r="K15" i="48"/>
  <c r="O32" i="48"/>
  <c r="O31" i="48"/>
  <c r="O30" i="48"/>
  <c r="O13" i="48"/>
  <c r="K28" i="48"/>
  <c r="K14" i="48"/>
  <c r="Y15" i="17" l="1"/>
  <c r="Y13" i="17"/>
  <c r="Y32" i="17"/>
  <c r="Y29" i="17"/>
  <c r="Y28" i="17"/>
  <c r="M32" i="14" l="1"/>
  <c r="G32" i="14"/>
  <c r="E32" i="42" s="1"/>
  <c r="H32" i="14"/>
  <c r="G18" i="14"/>
  <c r="E18" i="42" s="1"/>
  <c r="H18" i="14"/>
  <c r="M16" i="14" l="1"/>
  <c r="M13" i="14"/>
  <c r="H31" i="42" l="1"/>
  <c r="H30" i="42"/>
  <c r="H13" i="42"/>
  <c r="H37" i="42" l="1"/>
  <c r="A7" i="14" l="1"/>
  <c r="L43" i="14" s="1"/>
  <c r="L24" i="14" l="1"/>
  <c r="L39" i="14"/>
  <c r="L47" i="14"/>
  <c r="L33" i="14"/>
  <c r="N33" i="14"/>
  <c r="L19" i="14"/>
  <c r="L20" i="14"/>
  <c r="L30" i="14"/>
  <c r="P30" i="48" s="1"/>
  <c r="L14" i="14"/>
  <c r="P14" i="48" s="1"/>
  <c r="L15" i="14"/>
  <c r="P15" i="48" s="1"/>
  <c r="L13" i="14"/>
  <c r="P13" i="48" s="1"/>
  <c r="P43" i="48"/>
  <c r="L16" i="14"/>
  <c r="P16" i="48" s="1"/>
  <c r="L17" i="14"/>
  <c r="P17" i="48" s="1"/>
  <c r="L38" i="14"/>
  <c r="L18" i="14"/>
  <c r="P18" i="48" s="1"/>
  <c r="L37" i="14"/>
  <c r="P37" i="48" s="1"/>
  <c r="L28" i="14"/>
  <c r="P28" i="48" s="1"/>
  <c r="L32" i="14"/>
  <c r="P32" i="48" s="1"/>
  <c r="L31" i="14"/>
  <c r="P31" i="48" s="1"/>
  <c r="N32" i="14"/>
  <c r="N18" i="14"/>
  <c r="M28" i="14" l="1"/>
  <c r="H14" i="16" l="1"/>
  <c r="K13" i="16" l="1"/>
  <c r="K21" i="16" s="1"/>
  <c r="K50" i="16" s="1"/>
  <c r="H17" i="16" l="1"/>
  <c r="B17" i="16"/>
  <c r="B17" i="42"/>
  <c r="G17" i="14"/>
  <c r="E17" i="42" s="1"/>
  <c r="B17" i="14"/>
  <c r="H17" i="14" l="1"/>
  <c r="N17" i="14" l="1"/>
  <c r="M31" i="14" l="1"/>
  <c r="E43" i="17" l="1"/>
  <c r="AL43" i="17" s="1"/>
  <c r="E44" i="17" l="1"/>
  <c r="N31" i="14"/>
  <c r="N37" i="14" l="1"/>
  <c r="M30" i="14"/>
  <c r="N30" i="14"/>
  <c r="A31" i="48" l="1"/>
  <c r="A31" i="17"/>
  <c r="E31" i="17"/>
  <c r="AL31" i="17" s="1"/>
  <c r="A31" i="16"/>
  <c r="A31" i="42"/>
  <c r="A31" i="14"/>
  <c r="G31" i="14" l="1"/>
  <c r="E31" i="42" s="1"/>
  <c r="H31" i="14"/>
  <c r="N15" i="14" l="1"/>
  <c r="M15" i="14"/>
  <c r="A30" i="48" l="1"/>
  <c r="E30" i="17"/>
  <c r="AL30" i="17" s="1"/>
  <c r="A30" i="17"/>
  <c r="H30" i="16"/>
  <c r="H34" i="16" s="1"/>
  <c r="A30" i="16"/>
  <c r="A30" i="42"/>
  <c r="B30" i="14" l="1"/>
  <c r="H30" i="14"/>
  <c r="A30" i="14"/>
  <c r="G30" i="14" l="1"/>
  <c r="E30" i="42" l="1"/>
  <c r="E37" i="17" l="1"/>
  <c r="AL37" i="17" l="1"/>
  <c r="E40" i="17"/>
  <c r="A37" i="42"/>
  <c r="H37" i="14"/>
  <c r="A37" i="14"/>
  <c r="G37" i="14" l="1"/>
  <c r="G40" i="14" s="1"/>
  <c r="E37" i="42" l="1"/>
  <c r="E40" i="42" s="1"/>
  <c r="G14" i="14" l="1"/>
  <c r="N16" i="14"/>
  <c r="E14" i="17"/>
  <c r="AL14" i="17" s="1"/>
  <c r="E15" i="17"/>
  <c r="AL15" i="17" s="1"/>
  <c r="E16" i="17"/>
  <c r="E28" i="17"/>
  <c r="E29" i="17"/>
  <c r="AL29" i="17" s="1"/>
  <c r="N13" i="14"/>
  <c r="N14" i="14"/>
  <c r="H44" i="16"/>
  <c r="H50" i="16" s="1"/>
  <c r="H15" i="16"/>
  <c r="H16" i="16"/>
  <c r="B16" i="16"/>
  <c r="A7" i="48"/>
  <c r="A7" i="17"/>
  <c r="A7" i="16"/>
  <c r="A7" i="42"/>
  <c r="H13" i="16"/>
  <c r="N43" i="14"/>
  <c r="M43" i="14"/>
  <c r="N28" i="14"/>
  <c r="E34" i="17" l="1"/>
  <c r="AL28" i="17"/>
  <c r="E21" i="17"/>
  <c r="AL16" i="17"/>
  <c r="E14" i="42"/>
  <c r="E13" i="42"/>
  <c r="G16" i="14"/>
  <c r="G21" i="14" s="1"/>
  <c r="H16" i="14"/>
  <c r="G15" i="14"/>
  <c r="E15" i="42" s="1"/>
  <c r="H15" i="14"/>
  <c r="H14" i="14"/>
  <c r="G29" i="14"/>
  <c r="E29" i="42" s="1"/>
  <c r="H29" i="14"/>
  <c r="H13" i="14"/>
  <c r="G28" i="14"/>
  <c r="G34" i="14" s="1"/>
  <c r="H28" i="14"/>
  <c r="E50" i="17" l="1"/>
  <c r="E16" i="42"/>
  <c r="E21" i="42" s="1"/>
  <c r="E28" i="42"/>
  <c r="E34" i="42" s="1"/>
  <c r="G43" i="14"/>
  <c r="G44" i="14" s="1"/>
  <c r="G50" i="14" s="1"/>
  <c r="D44" i="16"/>
  <c r="D50" i="16" s="1"/>
  <c r="D50" i="42"/>
  <c r="D44" i="17"/>
  <c r="D50" i="17" s="1"/>
  <c r="E43" i="42" l="1"/>
  <c r="E44" i="42" s="1"/>
  <c r="E50" i="42" s="1"/>
</calcChain>
</file>

<file path=xl/sharedStrings.xml><?xml version="1.0" encoding="utf-8"?>
<sst xmlns="http://schemas.openxmlformats.org/spreadsheetml/2006/main" count="1253" uniqueCount="290">
  <si>
    <t>del Gobierno Central y Resto del Sector Público</t>
  </si>
  <si>
    <t>I Semestre 2026</t>
  </si>
  <si>
    <t>TABLA DE CONTENIDOS</t>
  </si>
  <si>
    <t>Anexo 1</t>
  </si>
  <si>
    <t>FECHAS IMPORTANTES ASOCIADAS A LOS CONTRATOS DE PRÉSTAMO DE INVERSIÓN EN EJECUCIÓN</t>
  </si>
  <si>
    <t>Anexo 2</t>
  </si>
  <si>
    <t>ESTADO FINANCIERO, FÍSICO Y DE PLAZOS ASOCIADOS A LOS CRÉDITOS DE INVERSIÓN EN EJECUCIÓN</t>
  </si>
  <si>
    <t>Anexo 3</t>
  </si>
  <si>
    <t>PROGRAMACIÓN DE DESEMBOLSOS DE LOS CRÉDITOS EXTERNOS DE INVERSIÓN EN EJECUCIÓN</t>
  </si>
  <si>
    <t>Anexo 4</t>
  </si>
  <si>
    <t>ESTADO FINANCIERO DE LA CONTRAPARTIDA NACIONAL/INSTITUCIONAL Y DONACIÓN ASOCIADOS A LOS CRÉDITOS DE INVERSIÓN EN EJECUCIÓN</t>
  </si>
  <si>
    <t>Anexo 5</t>
  </si>
  <si>
    <t>DESEMBOLSOS, COMISIONES DE COMPROMISO, AVANCE FINANCIERO,  AVANCE FISICO 2016 AL I SEMESTRE 2026 Y DESEMPEÑO  DE LOS CRÉDITOS DE INVERSIÓN EN EJECUCIÓN</t>
  </si>
  <si>
    <t>Anexo 6</t>
  </si>
  <si>
    <t>GESTIÓN DEL VALOR PLANIFICADO DE LOS CRÉDITOS DE INVERSIÓN EN EJECUCIÓN</t>
  </si>
  <si>
    <t>Anexo 7</t>
  </si>
  <si>
    <t>AJUSTES EN EL MONTO TOTAL DEL PLAN DE INVERSIÓN DE LOS PROGRAMAS/PROYECTOS EN EJECUCIÓN</t>
  </si>
  <si>
    <t>ANEXO N° 1:</t>
  </si>
  <si>
    <t>(cifras expresadas en valores absolutos en US$)</t>
  </si>
  <si>
    <t>Referencia del Acreedor</t>
  </si>
  <si>
    <t>Nombre del Programa/Proyecto</t>
  </si>
  <si>
    <t>Organismo Ejecutor</t>
  </si>
  <si>
    <t xml:space="preserve">Deudor / Garante </t>
  </si>
  <si>
    <t xml:space="preserve">Monto del Préstamo 
(en US$) </t>
  </si>
  <si>
    <t>Fecha Suscripción del Contrato</t>
  </si>
  <si>
    <t>Fecha de Aprobación de Ley</t>
  </si>
  <si>
    <t>Número de Ley</t>
  </si>
  <si>
    <t xml:space="preserve">Fecha de entrada en vigencia del Crédito </t>
  </si>
  <si>
    <t>Fecha incorporación de recursos al Presupuesto Nacional y/o Institucional</t>
  </si>
  <si>
    <t>Fecha de vencimiento del período de desembolso original</t>
  </si>
  <si>
    <t>Fecha de vencimiento del período de desembolso con prórrogas</t>
  </si>
  <si>
    <t>Cantidad de prórrogas otorgadas al período de desembolso</t>
  </si>
  <si>
    <t>Fecha de vencimiento del Servicio de la Deuda</t>
  </si>
  <si>
    <t>BCIE</t>
  </si>
  <si>
    <t>Proyecto de Reducción de Agua No Contabilizada y Optimización de la Eficiencia Energética en el GAM</t>
  </si>
  <si>
    <t>AyA</t>
  </si>
  <si>
    <t>AYA</t>
  </si>
  <si>
    <t>N/A</t>
  </si>
  <si>
    <t>Programa de Abastecimiento del Área Metropolitana de San José, Acueductos Urbanos II y Alcantarillado Sanitario de Juanito Mora de Puntarenas</t>
  </si>
  <si>
    <t>2188-A</t>
  </si>
  <si>
    <t>Programa Acueductos y Alcantarillados en Ciudades Costeras (PAACC)</t>
  </si>
  <si>
    <t xml:space="preserve">AYA </t>
  </si>
  <si>
    <t>Programa de Alcantarillado y Control de Inundaciones para Limón</t>
  </si>
  <si>
    <t>AyA/SENARA</t>
  </si>
  <si>
    <t>GOBNO</t>
  </si>
  <si>
    <t>9690</t>
  </si>
  <si>
    <t>Proyecto de Abastecimiento de Agua para la Cuenca Media del río Tempisque y Comunidades Costeras (PAACUME)</t>
  </si>
  <si>
    <t xml:space="preserve">SENARA </t>
  </si>
  <si>
    <t>10230</t>
  </si>
  <si>
    <t>Programa de emergencia para la reconstrucción integral y resiliente de infraestructura (PROERI)</t>
  </si>
  <si>
    <t xml:space="preserve">CNE </t>
  </si>
  <si>
    <t xml:space="preserve">Proyecto Ampliación y Mejoramiento del Corredor Vial San José-San Ramón </t>
  </si>
  <si>
    <t xml:space="preserve">CONAVI </t>
  </si>
  <si>
    <t xml:space="preserve">Cinco años a partir del primer desembolso </t>
  </si>
  <si>
    <t xml:space="preserve">Veinte años a partir del primer desembolso </t>
  </si>
  <si>
    <t xml:space="preserve">Proyecto construcción, equipamiento y puesta en operación de las líneas 1 y 2 del Sistema de Tren Rápido de Pasajeros (TRP) en la Gran Área Metropolitana </t>
  </si>
  <si>
    <t xml:space="preserve">INCOFER </t>
  </si>
  <si>
    <t xml:space="preserve">6 años a partir del primer desembolso </t>
  </si>
  <si>
    <t xml:space="preserve">BEI </t>
  </si>
  <si>
    <t>BID</t>
  </si>
  <si>
    <t>3071/OC-CR</t>
  </si>
  <si>
    <t>Programa de Infraestructura de Transporte</t>
  </si>
  <si>
    <t>MOPT</t>
  </si>
  <si>
    <t xml:space="preserve">3072/CH-CR </t>
  </si>
  <si>
    <t>4864/OC-CR</t>
  </si>
  <si>
    <t xml:space="preserve">Programa de Infraestructura Vial y Promoción de Asociaciones Público-Privadas </t>
  </si>
  <si>
    <t>4871/OC-CR</t>
  </si>
  <si>
    <t>MJP</t>
  </si>
  <si>
    <t>5823/OC-CR</t>
  </si>
  <si>
    <t>Programa de Infraestructura Vial y Movilidad Urbana: Conectividad Resiliente</t>
  </si>
  <si>
    <t xml:space="preserve">MOPT </t>
  </si>
  <si>
    <t>6061/OC-CR</t>
  </si>
  <si>
    <t>Segundo Programa de Energía Renovable, Transmisión y Distribución de Electricidad</t>
  </si>
  <si>
    <t>ICE</t>
  </si>
  <si>
    <t>ICE/GOBNO</t>
  </si>
  <si>
    <t>BIRF</t>
  </si>
  <si>
    <t>9075-CR</t>
  </si>
  <si>
    <t>MH</t>
  </si>
  <si>
    <t>9922</t>
  </si>
  <si>
    <t>9502-CR</t>
  </si>
  <si>
    <t>CNE</t>
  </si>
  <si>
    <t>10622</t>
  </si>
  <si>
    <t>9653-CR</t>
  </si>
  <si>
    <t>JICA</t>
  </si>
  <si>
    <t>CR-P5-2</t>
  </si>
  <si>
    <t>ICE / GOBNO</t>
  </si>
  <si>
    <t>N/D</t>
  </si>
  <si>
    <t xml:space="preserve">OPEC FUND </t>
  </si>
  <si>
    <t>16603P</t>
  </si>
  <si>
    <t>G. TOTAL en US$</t>
  </si>
  <si>
    <t>Fuente: Base de datos SIGADE v. 6.2.0.0 / Informes de unidades ejecutoras y coordinadoras (UE/UCP).</t>
  </si>
  <si>
    <t>ANEXO N° 2:</t>
  </si>
  <si>
    <t>Monto del Préstamo 
(en US$)</t>
  </si>
  <si>
    <t>Monto desembolsado acumulado a junio 2026 de la fuente externa</t>
  </si>
  <si>
    <t xml:space="preserve">Monto desembolsado solo en el I Sem. 2026 de la fuente externa </t>
  </si>
  <si>
    <t>Monto pendiente por desembolsar a junio 2026</t>
  </si>
  <si>
    <t>Años de Ejecución del crédito desde la entrada en vigencia</t>
  </si>
  <si>
    <t>Financiero</t>
  </si>
  <si>
    <t>Físico según información de UE</t>
  </si>
  <si>
    <t xml:space="preserve">Periodo estipulado en Contrato </t>
  </si>
  <si>
    <t>Periodo de ejecución real al 30/06/2026</t>
  </si>
  <si>
    <t>Plazo desde la incorporación del crédito hasta la fecha límite de desembolsos con prórroga (cuando aplica)</t>
  </si>
  <si>
    <t xml:space="preserve">Programa de Seguridad Ciudadana y Prevención de Violencia </t>
  </si>
  <si>
    <t>Proyecto Hacienda Digital para el Bicentenario</t>
  </si>
  <si>
    <t>Segundo Préstamo de Políticas de Desarrollo de la Gestión del Riesgo de Desastres en Costa Rica con Opción de Desembolso Diferido ante Catástrofes (CAT DDO)</t>
  </si>
  <si>
    <t>ANEXO N° 3:</t>
  </si>
  <si>
    <t xml:space="preserve">Monto del préstamo (en US$)  </t>
  </si>
  <si>
    <t xml:space="preserve">Monto real desembolsado </t>
  </si>
  <si>
    <t>% Realizado sobre lo Programado</t>
  </si>
  <si>
    <t>III Trimestre 2026</t>
  </si>
  <si>
    <t>IV Trimestre 2026</t>
  </si>
  <si>
    <t>2027</t>
  </si>
  <si>
    <t>2028</t>
  </si>
  <si>
    <t>2029</t>
  </si>
  <si>
    <t xml:space="preserve">Programa de Abastecimiento del Área Metropolitana de San José, Acueductos Urbanos II y Alcantarillado Sanitario de Juanito Mora de Puntarenas </t>
  </si>
  <si>
    <t xml:space="preserve">Programa de Alcantarillado y Control de Inundaciones para Limón </t>
  </si>
  <si>
    <t>ANEXO N° 4:</t>
  </si>
  <si>
    <t xml:space="preserve">Monto del Préstamo 
(en US$)  </t>
  </si>
  <si>
    <t>Contrapartida Nacional</t>
  </si>
  <si>
    <t>Donación</t>
  </si>
  <si>
    <t>Monto Original 
(en US$)</t>
  </si>
  <si>
    <t>Monto Vigente 
(en US$)</t>
  </si>
  <si>
    <t>Monto Ejecutado a Junio 2026</t>
  </si>
  <si>
    <t xml:space="preserve">Monto Pendiente por Ejecutar </t>
  </si>
  <si>
    <t>Monto de Donación</t>
  </si>
  <si>
    <t>Monto Desembolsado a Junio 2026</t>
  </si>
  <si>
    <t xml:space="preserve">Monto Pendiente por Desembolsar </t>
  </si>
  <si>
    <t>3072/CH-CR</t>
  </si>
  <si>
    <t>Programa de Seguridad Ciudadana y Prevención de Violencia</t>
  </si>
  <si>
    <t>ANEXO N° 5</t>
  </si>
  <si>
    <t xml:space="preserve">Monto del préstamo 
(en US$) </t>
  </si>
  <si>
    <t xml:space="preserve">Monto acumulado desembolsado a junio 2026
(en US$)  </t>
  </si>
  <si>
    <t>I SEM 2026</t>
  </si>
  <si>
    <t xml:space="preserve">3071/OC-CR
</t>
  </si>
  <si>
    <t>TIPOS DE CAMBIO</t>
  </si>
  <si>
    <t>2025 (31/12/2025)</t>
  </si>
  <si>
    <t xml:space="preserve">2026 I Semestre </t>
  </si>
  <si>
    <t>Euros a $</t>
  </si>
  <si>
    <t>Yenes a $</t>
  </si>
  <si>
    <t>Yuanes a $</t>
  </si>
  <si>
    <t>DEG a $</t>
  </si>
  <si>
    <t>ANEXO N° 6:</t>
  </si>
  <si>
    <t>Valor Planificado 
(PV)</t>
  </si>
  <si>
    <t>Valor Ganado 
(EV)</t>
  </si>
  <si>
    <t>Costo Real 
(AC)</t>
  </si>
  <si>
    <t>Presupuesto Hasta la Conclusión 
(BAC)</t>
  </si>
  <si>
    <t>Variación del Costo 
(CV)</t>
  </si>
  <si>
    <t>Variación del Cronograma 
(SV)</t>
  </si>
  <si>
    <t>Variación a la Conclusión 
(VAC)</t>
  </si>
  <si>
    <t>Índice de Desempeño del Costo 
(CPI)</t>
  </si>
  <si>
    <t>Índice de Desempeño del Cronograma 
(SPI)</t>
  </si>
  <si>
    <t>Estimación a la Conclusión 
(EAC)</t>
  </si>
  <si>
    <t>Estimación Hasta la Conclusión 
(ETC)</t>
  </si>
  <si>
    <t>Índice de Desempeño del Trabajo por Completar 
(TCPI)</t>
  </si>
  <si>
    <t>315 080 000,00</t>
  </si>
  <si>
    <t>ANEXO N° 7:</t>
  </si>
  <si>
    <t>Acreedor</t>
  </si>
  <si>
    <t>Ajuste a Reportar</t>
  </si>
  <si>
    <t>Tipo de ajuste en el Plan de Inversión Vigente (PIV)</t>
  </si>
  <si>
    <t>Fuente de financiamiento que respalda ajuste en el PIV</t>
  </si>
  <si>
    <t>Monto a ser Modificado (US$)</t>
  </si>
  <si>
    <t>Causas del ajuste en el Plan de Inversión Vigente (PIV)</t>
  </si>
  <si>
    <t>Impacto del ajuste del PIV del Programa/Proyecto</t>
  </si>
  <si>
    <t>¿Alcance afectado?</t>
  </si>
  <si>
    <t>¿Plazo afectado?</t>
  </si>
  <si>
    <t>Afectación en meses</t>
  </si>
  <si>
    <t>Información o detalles adicionales a compartir</t>
  </si>
  <si>
    <t>Ubicación del Programa/ Proyecto</t>
  </si>
  <si>
    <t>Sector</t>
  </si>
  <si>
    <t xml:space="preserve">BCIE </t>
  </si>
  <si>
    <t xml:space="preserve">Modificación </t>
  </si>
  <si>
    <t xml:space="preserve">Aumento </t>
  </si>
  <si>
    <t>No</t>
  </si>
  <si>
    <t xml:space="preserve">No </t>
  </si>
  <si>
    <t xml:space="preserve">Salud </t>
  </si>
  <si>
    <t>Los objetivos, metas, resultados esperados y alcance del proyecto se mantienen sin modificaciones. El ajuste responde únicamente a costos asociados a la prolongación de algunos procesos de contratación. No afecta el Plan de Inversión Vigente ni compromete la ejecución de las actividades programadas. El incremento representa aproximadamente un 0,22% del monto originalmente aprobado.</t>
  </si>
  <si>
    <t>Pacífico Central, Brunca, Chorotega, Huetar Caribe, Central Oeste, GAM</t>
  </si>
  <si>
    <t>Retrasos en los procesos de contratación debido a apelaciones, objeciones y procedimientos licitatorios declarados infructuosos, lo que impidió concretar las adjudicaciones dentro de los plazos inicialmente previstos. Esta situación generó un ajuste en la contrapartida nacional por US$106.157,22.</t>
  </si>
  <si>
    <t>Min. Hacienda</t>
  </si>
  <si>
    <t>Modificación</t>
  </si>
  <si>
    <t>Disminución</t>
  </si>
  <si>
    <t>Crédito</t>
  </si>
  <si>
    <t>No afecta el cumplimiento de objetivos ni el alcance del proyecto.</t>
  </si>
  <si>
    <t>El 31 de marzo 2026 el BIRF comunicó la aprobación de la cancelación parcial del crédito.  Esta gestión correspondería a la segunda rescisión parcial del crédito (la primera, por US$15MM se formalizó en junio 2025).</t>
  </si>
  <si>
    <t>Todo el país</t>
  </si>
  <si>
    <t>Hacienda Pública</t>
  </si>
  <si>
    <t>Ministerio de Justicia y Paz</t>
  </si>
  <si>
    <t>Aumento</t>
  </si>
  <si>
    <t>Seguridad Ciudadana y justicia</t>
  </si>
  <si>
    <t>El ajuste corresponde a un incremento moderado en los costos asumidos por la contrapartida nacional, pasando de US$48.707.935,50 a US$48.814.092,71. No se modifica la estructura del Plan de Inversión ni la programación sustantiva del proyecto.</t>
  </si>
  <si>
    <t>No hay impacto en el proyecto.</t>
  </si>
  <si>
    <t>Las razones de la rescisión son: 1) ya se encuentran adjudicadas la mayoría de las contrataciones requeridas por el proyecto, 2) algunas contrataciones previstas fueron excluidas del Plan de Adquisiciones, ya que no se consideran necesarias para alcanzar los objetivos del proyecto y, 3) existen contrataciones que serán asumidas con recursos del presupuesto ordinario por parte del Ministerio de Hacienda.</t>
  </si>
  <si>
    <t xml:space="preserve">Los recursos se destinaron al Centro de Mando y Control Policial. </t>
  </si>
  <si>
    <r>
      <t xml:space="preserve">Programa Acueductos y Alcantarillados en Ciudades Costeras (PAACC) </t>
    </r>
    <r>
      <rPr>
        <b/>
        <vertAlign val="superscript"/>
        <sz val="11"/>
        <rFont val="Inter"/>
      </rPr>
      <t>1/</t>
    </r>
  </si>
  <si>
    <r>
      <t xml:space="preserve">Programa de Seguridad Ciudadana y Prevención de Violencia </t>
    </r>
    <r>
      <rPr>
        <b/>
        <vertAlign val="superscript"/>
        <sz val="11"/>
        <rFont val="Inter"/>
      </rPr>
      <t>2/</t>
    </r>
  </si>
  <si>
    <r>
      <t xml:space="preserve">Proyecto Geotérmico Borinquen I </t>
    </r>
    <r>
      <rPr>
        <b/>
        <vertAlign val="superscript"/>
        <sz val="11"/>
        <rFont val="Inter"/>
      </rPr>
      <t>3/</t>
    </r>
  </si>
  <si>
    <r>
      <t>Notas</t>
    </r>
    <r>
      <rPr>
        <b/>
        <sz val="11"/>
        <color theme="1"/>
        <rFont val="Inter"/>
      </rPr>
      <t>:</t>
    </r>
    <r>
      <rPr>
        <b/>
        <u/>
        <sz val="11"/>
        <color theme="1"/>
        <rFont val="Inter"/>
      </rPr>
      <t xml:space="preserve"> </t>
    </r>
  </si>
  <si>
    <r>
      <rPr>
        <b/>
        <sz val="11"/>
        <color rgb="FF000000"/>
        <rFont val="Inter"/>
      </rPr>
      <t xml:space="preserve">1/ </t>
    </r>
    <r>
      <rPr>
        <sz val="11"/>
        <color rgb="FF000000"/>
        <rFont val="Inter"/>
      </rPr>
      <t>Este préstamo puede ser desembolsado tanto en euros como en dólares, por lo cual el monto total desembolsado es ajustado según el tipo de cambio de euros del día en que se realiza el desembolso.</t>
    </r>
  </si>
  <si>
    <r>
      <rPr>
        <b/>
        <sz val="11"/>
        <color rgb="FF000000"/>
        <rFont val="Inter"/>
      </rPr>
      <t>3/</t>
    </r>
    <r>
      <rPr>
        <sz val="11"/>
        <color rgb="FF000000"/>
        <rFont val="Inter"/>
      </rPr>
      <t xml:space="preserve"> Para dolarizar los montos de los préstamos cuya moneda contractual no fue pactada en dólares, se utilizó como referencia el valor del tipo de cambio al 30 de junio de 2026 de dicha moneda con respecto al dólar.</t>
    </r>
  </si>
  <si>
    <r>
      <t>Abreviaturas</t>
    </r>
    <r>
      <rPr>
        <b/>
        <sz val="11"/>
        <color theme="1"/>
        <rFont val="Inter"/>
      </rPr>
      <t>:</t>
    </r>
  </si>
  <si>
    <r>
      <t>N/A=</t>
    </r>
    <r>
      <rPr>
        <sz val="11"/>
        <color theme="1"/>
        <rFont val="Inter"/>
      </rPr>
      <t xml:space="preserve"> No aplica</t>
    </r>
    <r>
      <rPr>
        <b/>
        <sz val="11"/>
        <color theme="1"/>
        <rFont val="Inter"/>
      </rPr>
      <t>.</t>
    </r>
  </si>
  <si>
    <r>
      <t xml:space="preserve">Desembolsos </t>
    </r>
    <r>
      <rPr>
        <b/>
        <vertAlign val="superscript"/>
        <sz val="11"/>
        <color rgb="FF000000"/>
        <rFont val="Inter"/>
      </rPr>
      <t>1/</t>
    </r>
  </si>
  <si>
    <r>
      <t xml:space="preserve">Comisiones de Compromisos Pagadas </t>
    </r>
    <r>
      <rPr>
        <b/>
        <vertAlign val="superscript"/>
        <sz val="11"/>
        <color rgb="FF000000"/>
        <rFont val="Inter"/>
      </rPr>
      <t>1/</t>
    </r>
  </si>
  <si>
    <r>
      <t xml:space="preserve">Avance Financiero (%) </t>
    </r>
    <r>
      <rPr>
        <b/>
        <vertAlign val="superscript"/>
        <sz val="11"/>
        <color rgb="FF000000"/>
        <rFont val="Inter"/>
      </rPr>
      <t>2/</t>
    </r>
  </si>
  <si>
    <r>
      <t xml:space="preserve">Avance Físico (%) </t>
    </r>
    <r>
      <rPr>
        <b/>
        <vertAlign val="superscript"/>
        <sz val="11"/>
        <color rgb="FF000000"/>
        <rFont val="Inter"/>
      </rPr>
      <t>2/</t>
    </r>
  </si>
  <si>
    <r>
      <t xml:space="preserve">Desempeño del programa/proyecto según DGGDP al 
30-06-2026 </t>
    </r>
    <r>
      <rPr>
        <b/>
        <vertAlign val="superscript"/>
        <sz val="11"/>
        <color theme="1"/>
        <rFont val="Inter"/>
      </rPr>
      <t>3/</t>
    </r>
  </si>
  <si>
    <r>
      <t xml:space="preserve">Programa de Alcantarillado y Control de Inundaciones para Limón </t>
    </r>
    <r>
      <rPr>
        <b/>
        <vertAlign val="superscript"/>
        <sz val="11"/>
        <rFont val="Inter"/>
      </rPr>
      <t>4/</t>
    </r>
  </si>
  <si>
    <r>
      <t xml:space="preserve">Proyecto de Abastecimiento de Agua para la Cuenca Media del río Tempisque y Comunidades Costeras (PAACUME) </t>
    </r>
    <r>
      <rPr>
        <b/>
        <vertAlign val="superscript"/>
        <sz val="11"/>
        <rFont val="Inter"/>
      </rPr>
      <t>4/</t>
    </r>
  </si>
  <si>
    <r>
      <t xml:space="preserve">Programa de emergencia para la reconstrucción integral y resiliente de infraestructura (PROERI) </t>
    </r>
    <r>
      <rPr>
        <b/>
        <vertAlign val="superscript"/>
        <sz val="11"/>
        <rFont val="Inter"/>
      </rPr>
      <t>4/</t>
    </r>
  </si>
  <si>
    <r>
      <t xml:space="preserve">Proyecto Hacienda Digital para el Bicentenario </t>
    </r>
    <r>
      <rPr>
        <b/>
        <vertAlign val="superscript"/>
        <sz val="11"/>
        <rFont val="Inter"/>
      </rPr>
      <t>4/</t>
    </r>
  </si>
  <si>
    <r>
      <rPr>
        <b/>
        <sz val="11"/>
        <color rgb="FF000000"/>
        <rFont val="Inter"/>
      </rPr>
      <t>1/</t>
    </r>
    <r>
      <rPr>
        <sz val="11"/>
        <color rgb="FF000000"/>
        <rFont val="Inter"/>
      </rPr>
      <t xml:space="preserve"> Los valores corresponden al comportamiento de cada año y periodo en particular (no son acumulados).</t>
    </r>
  </si>
  <si>
    <r>
      <rPr>
        <b/>
        <sz val="11"/>
        <color rgb="FF000000"/>
        <rFont val="Inter"/>
      </rPr>
      <t>2/</t>
    </r>
    <r>
      <rPr>
        <sz val="11"/>
        <color rgb="FF000000"/>
        <rFont val="Inter"/>
      </rPr>
      <t xml:space="preserve"> Los valores corresponden al avance acumulado desde que inició el Programa/Proyecto hasta el final de cada periodo.</t>
    </r>
  </si>
  <si>
    <r>
      <rPr>
        <b/>
        <sz val="11"/>
        <color theme="1"/>
        <rFont val="Inter"/>
      </rPr>
      <t>4/</t>
    </r>
    <r>
      <rPr>
        <sz val="11"/>
        <color theme="1"/>
        <rFont val="Inter"/>
      </rPr>
      <t xml:space="preserve"> Al cierre del I semestre 2025 se realizó un ajuste de las comisiones de compromiso pagadas por los préstamos 2198, 2220, 2317 en el año 2024, 9075-CR en el año 2021 y CR-P5-2 en el año 2020.</t>
    </r>
  </si>
  <si>
    <r>
      <rPr>
        <b/>
        <sz val="11"/>
        <color rgb="FF000000"/>
        <rFont val="Inter"/>
      </rPr>
      <t>7/</t>
    </r>
    <r>
      <rPr>
        <sz val="11"/>
        <color rgb="FF000000"/>
        <rFont val="Inter"/>
      </rPr>
      <t xml:space="preserve"> Para dolarizar los montos de los préstamos cuya moneda contractual no fue pactada en dólares, se utilizó como referencia el valor del tipo de cambio al 30 de junio de 2026 de dicha moneda con respecto al dólar.</t>
    </r>
  </si>
  <si>
    <r>
      <t>N/D=</t>
    </r>
    <r>
      <rPr>
        <sz val="11"/>
        <color theme="1"/>
        <rFont val="Inter"/>
      </rPr>
      <t xml:space="preserve"> Información no disponible</t>
    </r>
    <r>
      <rPr>
        <b/>
        <sz val="11"/>
        <color theme="1"/>
        <rFont val="Inter"/>
      </rPr>
      <t>.</t>
    </r>
  </si>
  <si>
    <r>
      <t>Estimación de tiempo hasta la Conclusión 
(TTC)</t>
    </r>
    <r>
      <rPr>
        <b/>
        <vertAlign val="superscript"/>
        <sz val="11"/>
        <color theme="1"/>
        <rFont val="Inter"/>
      </rPr>
      <t xml:space="preserve"> 1/</t>
    </r>
  </si>
  <si>
    <r>
      <t xml:space="preserve">Proyecto Hacienda Digital para el Bicentenario </t>
    </r>
    <r>
      <rPr>
        <b/>
        <vertAlign val="superscript"/>
        <sz val="11"/>
        <rFont val="Inter"/>
      </rPr>
      <t>2/</t>
    </r>
  </si>
  <si>
    <r>
      <t xml:space="preserve">Proyecto Geotérmico Borinquen I </t>
    </r>
    <r>
      <rPr>
        <b/>
        <vertAlign val="superscript"/>
        <sz val="11"/>
        <color rgb="FF000000"/>
        <rFont val="Inter"/>
      </rPr>
      <t>3/</t>
    </r>
  </si>
  <si>
    <r>
      <rPr>
        <b/>
        <sz val="11"/>
        <color theme="1"/>
        <rFont val="Inter"/>
      </rPr>
      <t xml:space="preserve">1/ </t>
    </r>
    <r>
      <rPr>
        <sz val="11"/>
        <color theme="1"/>
        <rFont val="Inter"/>
      </rPr>
      <t>Para efectos de medir el indicador TTC se utilizan las fechas vigentes de finalización de los contratos de préstamo.</t>
    </r>
  </si>
  <si>
    <r>
      <rPr>
        <b/>
        <sz val="11"/>
        <color rgb="FF000000"/>
        <rFont val="Inter"/>
      </rPr>
      <t>2/</t>
    </r>
    <r>
      <rPr>
        <sz val="11"/>
        <color rgb="FF000000"/>
        <rFont val="Inter"/>
      </rPr>
      <t xml:space="preserve"> El monto del crédito se actualizó a partir de dos rescisiones de US$ 15MM cada una, mismas formalizadas en junio de 2025 y  marzo de 2026.</t>
    </r>
  </si>
  <si>
    <r>
      <t xml:space="preserve">3/ </t>
    </r>
    <r>
      <rPr>
        <sz val="11"/>
        <color rgb="FF000000"/>
        <rFont val="Inter"/>
      </rPr>
      <t>Para dolarizar los montos de los préstamos cuya moneda contractual no fue pactada en dólares, se utilizó como referencia el valor del tipo de cambio al 30 de junio de 2026 de dicha moneda con respecto al dólar.</t>
    </r>
  </si>
  <si>
    <r>
      <t xml:space="preserve">Monto Programado por Desembolsar </t>
    </r>
    <r>
      <rPr>
        <b/>
        <vertAlign val="superscript"/>
        <sz val="11"/>
        <color theme="1"/>
        <rFont val="Inter"/>
      </rPr>
      <t>2/</t>
    </r>
  </si>
  <si>
    <r>
      <t xml:space="preserve">Monto programado por desembolsar </t>
    </r>
    <r>
      <rPr>
        <b/>
        <vertAlign val="superscript"/>
        <sz val="11"/>
        <color theme="1"/>
        <rFont val="Inter"/>
      </rPr>
      <t>1/</t>
    </r>
  </si>
  <si>
    <r>
      <t>Proyecto de Reducción de Agua No Contabilizada y Optimización de la Eficiencia Energética en el GAM</t>
    </r>
    <r>
      <rPr>
        <b/>
        <vertAlign val="superscript"/>
        <sz val="11"/>
        <rFont val="Inter"/>
      </rPr>
      <t xml:space="preserve"> </t>
    </r>
  </si>
  <si>
    <r>
      <t xml:space="preserve">Programa Acueductos y Alcantarillados en Ciudades Costeras (PAACC) </t>
    </r>
    <r>
      <rPr>
        <b/>
        <vertAlign val="superscript"/>
        <sz val="11"/>
        <rFont val="Inter"/>
      </rPr>
      <t>3/</t>
    </r>
  </si>
  <si>
    <r>
      <t xml:space="preserve">Programa de Seguridad Ciudadana y Prevención de Violencia </t>
    </r>
    <r>
      <rPr>
        <b/>
        <vertAlign val="superscript"/>
        <sz val="11"/>
        <rFont val="Inter"/>
      </rPr>
      <t>4/</t>
    </r>
  </si>
  <si>
    <r>
      <t xml:space="preserve">Segundo Préstamo de Políticas de Desarrollo de la Gestión del Riesgo de Desastres en Costa Rica con Opción de Desembolso Diferido ante Catástrofes (CAT DDO) </t>
    </r>
    <r>
      <rPr>
        <b/>
        <vertAlign val="superscript"/>
        <sz val="11"/>
        <color rgb="FF000000"/>
        <rFont val="Inter"/>
      </rPr>
      <t>5/</t>
    </r>
  </si>
  <si>
    <r>
      <t xml:space="preserve">Proyecto Geotérmico Borinquen I  </t>
    </r>
    <r>
      <rPr>
        <b/>
        <vertAlign val="superscript"/>
        <sz val="11"/>
        <color rgb="FF000000"/>
        <rFont val="Inter"/>
      </rPr>
      <t>6/ 7/</t>
    </r>
  </si>
  <si>
    <r>
      <t>1/</t>
    </r>
    <r>
      <rPr>
        <sz val="11"/>
        <color rgb="FF000000"/>
        <rFont val="Inter"/>
      </rPr>
      <t xml:space="preserve"> El monto programado por desembolsar fue suministrado por las UEs/UCPs en el Informe de Seguimiento correspondiente al II Semestre 2025.</t>
    </r>
  </si>
  <si>
    <r>
      <rPr>
        <b/>
        <sz val="11"/>
        <color rgb="FF000000"/>
        <rFont val="Inter"/>
      </rPr>
      <t>3/</t>
    </r>
    <r>
      <rPr>
        <sz val="11"/>
        <color rgb="FF000000"/>
        <rFont val="Inter"/>
      </rPr>
      <t>El préstamo esta dividido en dos tractos, uno en dólares y el otro en euros, por lo tanto en este crédito los desembolsos han sido realizados según la moneda requerida.</t>
    </r>
  </si>
  <si>
    <r>
      <rPr>
        <b/>
        <sz val="11"/>
        <color rgb="FF000000"/>
        <rFont val="Inter"/>
      </rPr>
      <t>4/</t>
    </r>
    <r>
      <rPr>
        <sz val="11"/>
        <color rgb="FF000000"/>
        <rFont val="Inter"/>
      </rPr>
      <t xml:space="preserve"> La programación de desembolsos para el Programa de Seguridad Ciudadana y Prevención de Violencia, incorpora una extensión en la fecha límite de desembolsos de 12 meses.</t>
    </r>
  </si>
  <si>
    <r>
      <rPr>
        <b/>
        <sz val="11"/>
        <color rgb="FF000000"/>
        <rFont val="Inter"/>
      </rPr>
      <t>5/</t>
    </r>
    <r>
      <rPr>
        <sz val="11"/>
        <color rgb="FF000000"/>
        <rFont val="Inter"/>
      </rPr>
      <t xml:space="preserve"> Al ser una línea de financiamiento contingente le permite al gobierno desembolsar fondos de inmediato tras una declaratoria de emergencia, por lo cual los desembolsos programados pueden variar según la emergencia. </t>
    </r>
  </si>
  <si>
    <r>
      <rPr>
        <b/>
        <sz val="11"/>
        <color theme="1"/>
        <rFont val="Inter"/>
      </rPr>
      <t>6/</t>
    </r>
    <r>
      <rPr>
        <sz val="11"/>
        <color theme="1"/>
        <rFont val="Inter"/>
      </rPr>
      <t xml:space="preserve"> El ICE realizó un ajuste a lo interno del Proyecto, por lo tanto están realizando programaciones hasta el año 2030; no obstante, aún no se ha formalizado ninguna extensión al plazo del crédito.</t>
    </r>
  </si>
  <si>
    <r>
      <t xml:space="preserve">% de Avance al 30/06/2026 </t>
    </r>
    <r>
      <rPr>
        <b/>
        <vertAlign val="superscript"/>
        <sz val="11"/>
        <rFont val="Inter"/>
      </rPr>
      <t>1/</t>
    </r>
  </si>
  <si>
    <r>
      <t xml:space="preserve">Periodo estipulado con Prórrogas </t>
    </r>
    <r>
      <rPr>
        <b/>
        <vertAlign val="superscript"/>
        <sz val="11"/>
        <color theme="1"/>
        <rFont val="Inter"/>
      </rPr>
      <t>2/</t>
    </r>
  </si>
  <si>
    <r>
      <rPr>
        <b/>
        <sz val="11"/>
        <color rgb="FF000000"/>
        <rFont val="Inter"/>
      </rPr>
      <t>1/</t>
    </r>
    <r>
      <rPr>
        <sz val="11"/>
        <color rgb="FF000000"/>
        <rFont val="Inter"/>
      </rPr>
      <t xml:space="preserve"> Los valores corresponden al avance físico y financiero acumulado desde que inició el Programa/Proyecto hasta el periodo de corte del Informe.</t>
    </r>
  </si>
  <si>
    <r>
      <t xml:space="preserve">Programa de Seguridad Ciudadana y Prevención de Violencia </t>
    </r>
    <r>
      <rPr>
        <b/>
        <vertAlign val="superscript"/>
        <sz val="11"/>
        <rFont val="Inter"/>
      </rPr>
      <t>1/</t>
    </r>
  </si>
  <si>
    <r>
      <t xml:space="preserve">Proyecto Hacienda Digital para el Bicentenario </t>
    </r>
    <r>
      <rPr>
        <b/>
        <vertAlign val="superscript"/>
        <sz val="11"/>
        <color rgb="FF000000"/>
        <rFont val="Inter"/>
      </rPr>
      <t>2/</t>
    </r>
  </si>
  <si>
    <r>
      <t xml:space="preserve">Segundo Préstamo de Políticas de Desarrollo de la Gestión del Riesgo de Desastres en Costa Rica con Opción de Desembolso Diferido ante Catástrofes (CAT DDO) </t>
    </r>
    <r>
      <rPr>
        <b/>
        <vertAlign val="superscript"/>
        <sz val="11"/>
        <color rgb="FF000000"/>
        <rFont val="Inter"/>
      </rPr>
      <t>3/</t>
    </r>
  </si>
  <si>
    <r>
      <t xml:space="preserve">Proyecto Geotérmico Borinquen I </t>
    </r>
    <r>
      <rPr>
        <b/>
        <vertAlign val="superscript"/>
        <sz val="11"/>
        <color rgb="FF000000"/>
        <rFont val="Inter"/>
      </rPr>
      <t>4/</t>
    </r>
  </si>
  <si>
    <r>
      <rPr>
        <b/>
        <sz val="11"/>
        <color rgb="FF000000"/>
        <rFont val="Inter"/>
      </rPr>
      <t>1/</t>
    </r>
    <r>
      <rPr>
        <sz val="11"/>
        <color rgb="FF000000"/>
        <rFont val="Inter"/>
      </rPr>
      <t xml:space="preserve"> La UCP del PSCPV solicitó la segunda modificación contractual que incluía la extensión de 5 meses en el plazo para la iniciación material de obras (al 17 de diciembre 2025) y  la ampliación en 12 meses, del plazo de desembolsos del contrato de préstamo 4871/OC-CR (al 17 de marzo de 2027). La modificación contractual se formalizó en agosto 2025. </t>
    </r>
  </si>
  <si>
    <r>
      <rPr>
        <b/>
        <sz val="11"/>
        <color rgb="FF000000"/>
        <rFont val="Inter"/>
      </rPr>
      <t>2/</t>
    </r>
    <r>
      <rPr>
        <sz val="11"/>
        <color rgb="FF000000"/>
        <rFont val="Inter"/>
      </rPr>
      <t xml:space="preserve">  En marzo 2026 se formalizó la segunda rescisión parcial por US$15 millones, para el crédito que financia el PHD.  Esto se suma a la primera rescisión parcial del crédito, también por US$15MM formalizada en  junio 2025; en esta misma fecha se acordó la primera extensión de la fecha de cierre del crédito en 15 meses. Para el cierre de este I semestre 2026, se encontraba en gestión una segunda prórroga por 24 meses, la cual se formalizó en agosto 2026 (dada la fecha de corte de este informe, no está reflejada en el presente Anexo 1).</t>
    </r>
  </si>
  <si>
    <r>
      <t xml:space="preserve">3/ </t>
    </r>
    <r>
      <rPr>
        <sz val="11"/>
        <color rgb="FF000000"/>
        <rFont val="Inter"/>
      </rPr>
      <t>El plazo de desembolso es por 3 años y rige al día después de la fecha de aprobación del directorio del BIRF (23/03/2023). Puede renovarse hasta 4 veces, por un máximo de 15 años en total.</t>
    </r>
  </si>
  <si>
    <r>
      <t>4/</t>
    </r>
    <r>
      <rPr>
        <sz val="11"/>
        <color rgb="FF000000"/>
        <rFont val="Inter"/>
      </rPr>
      <t xml:space="preserve"> Para dolarizar los montos de los préstamos cuya moneda contractual no fue pactada en dólares, se utilizó como referencia el valor del tipo de cambio al 30 de junio de 2026 de dicha moneda con respecto al dólar.</t>
    </r>
  </si>
  <si>
    <t>En relación con la contrapartida institucional, se registró una disminución de USD 104.449.724,32 a USD 100.832.641,92, producto de la revisión de costos efectuada por la Unidad Ejecutora. No obstante, este monto podría experimentar variaciones adicionales una vez concluyan los procesos de cierre y finiquito correspondientes, por lo que su valor definitivo permanece sujeto a ajustes futuros.</t>
  </si>
  <si>
    <t xml:space="preserve">Limón y Puntarenas </t>
  </si>
  <si>
    <t>Sí</t>
  </si>
  <si>
    <t>Como acciones complementarias y no estrictamente ligadas al ajuste en la contrapartida, el BCIE autorizó una ampliación de treinta y ocho (38) meses en el plazo para el retiro total de los recursos del préstamo, extendiéndolo hasta el 28 de junio de 2029. Asimismo, se aprobó una modificación del Programa Global de Inversiones (PGI), la cual implicó ajustes respecto de la planificación original y una reducción de su alcance, excluyéndose el proyecto denominado “Construcción de Alcantarillado Sanitario Moín”.</t>
  </si>
  <si>
    <t>Para el caso de SENARA, fue necesario modificar el Plan Global de Inversiones (PGI) mediante el aumento del monto de la contrapartida institucional, para asignarlo al Componente de Administración y Supervisión, así como a las licitaciones de la parte ambiental, debido a que los fondos de contrapartida originalmente definidos no fueron suficientes para atender dichos rubros.</t>
  </si>
  <si>
    <t>Se posibilita, la atención completa del Componente de Administración y Supervisión, así como de las licitaciones de la parte ambiental.</t>
  </si>
  <si>
    <t>Limón</t>
  </si>
  <si>
    <t>Salud</t>
  </si>
  <si>
    <t>El Ministerio de Justicia y Paz decidió asignar estos recursos al proyecto, los cuales provienen de la ejecución de garantías de cumplimiento de los proyectos de Delegación Policial de Horquetas y Centro Cívico por la Paz de Puntarenas y el pago parcial del Acuerdo de Mediación del proyecto de Delegación Policial de Horquetas.</t>
  </si>
  <si>
    <t xml:space="preserve">Adicionalmente a este incremento del monto de contrapartida por parte del SENARA para el proyecto que ejecuta, durante el I semestre de 2026, se realizó una modificación contractual mediante la cual se otorgó tanto a SENARA como al AyA, un año adicional para la ejecución de las iniciativas que correspondientemente lideran en el margo del BCIE 2198, debido a que ambas instituciones requirieron de mayor plazo, para poder concluir adecuadamente, ya que contarán con plazo de desembolsos habilitado hasta el 26 de julio de 2027 (más un plazo adicional de 6 meses para conclusión de la fase de inversión de estos proyectos). </t>
  </si>
  <si>
    <t>Anexos al Informe de Seguimiento de los Créditos Externos de Inversión Pública en 
Periodo de Ejecución</t>
  </si>
  <si>
    <r>
      <t xml:space="preserve">2/ </t>
    </r>
    <r>
      <rPr>
        <sz val="11"/>
        <color rgb="FF000000"/>
        <rFont val="Inter"/>
      </rPr>
      <t>El período de ejecución inicia con la entrada en vigencia del contrato o de la ley, incluye el plazo para cumplir con las condiciones previas al primer desembolso, y finaliza con la terminación de la última prórroga. No obstante, el BCIE establece en sus contratos de préstamo que el plazo de ejecución comienza a partir del primer desembolso.</t>
    </r>
  </si>
  <si>
    <r>
      <rPr>
        <b/>
        <sz val="11"/>
        <color rgb="FF000000"/>
        <rFont val="Inter"/>
      </rPr>
      <t>2/</t>
    </r>
    <r>
      <rPr>
        <sz val="11"/>
        <color rgb="FF000000"/>
        <rFont val="Inter"/>
      </rPr>
      <t xml:space="preserve"> La programación de desembolsos para los años 2026 en adelante, fue suministrada por las UEs/UCPs en el presente Informe de Seguimiento (I Semestre 2026).</t>
    </r>
  </si>
  <si>
    <r>
      <rPr>
        <b/>
        <sz val="11"/>
        <color theme="1"/>
        <rFont val="Inter"/>
      </rPr>
      <t>3/</t>
    </r>
    <r>
      <rPr>
        <sz val="11"/>
        <color theme="1"/>
        <rFont val="Inter"/>
      </rPr>
      <t xml:space="preserve"> La Metodología para la Clasificación del Desempeño de los Programas/Proyectos Financiados con Endeudamiento Externo, fue creada con el fin de determinar el desempeño de los Programas/Proyectos en estado crítico, de alerta o con un buen desempeño, con base en distintos indicadores y en virtud de la adecuada toma de acciones por parte de los Ejecutores.</t>
    </r>
  </si>
  <si>
    <r>
      <rPr>
        <b/>
        <sz val="11"/>
        <rFont val="Inter"/>
      </rPr>
      <t>2/</t>
    </r>
    <r>
      <rPr>
        <sz val="11"/>
        <rFont val="Inter"/>
      </rPr>
      <t xml:space="preserve"> En el I semestre 2026 se adicionó al Programa de Seguridad Ciudadana y Prevención de Violencia, recursos de contrapartida nacional.</t>
    </r>
  </si>
  <si>
    <t>Programa de Reconstrucción y Desarrollo Territorial Resiliente al Clima</t>
  </si>
  <si>
    <t xml:space="preserve">Tramo A  US  371 300 000,00: 20 años a partir del primer desembolso; 
Tramo B porción A US 128 000 000,00: 40 años;  
Tramo B porción B US  50 700 000,00: 20 años 
 </t>
  </si>
  <si>
    <r>
      <rPr>
        <b/>
        <sz val="11"/>
        <color rgb="FF000000"/>
        <rFont val="Inter"/>
      </rPr>
      <t>6/</t>
    </r>
    <r>
      <rPr>
        <sz val="11"/>
        <color rgb="FF000000"/>
        <rFont val="Inter"/>
      </rPr>
      <t xml:space="preserve"> Durante el I Trimestre 2021, el Ejecutor aplicó un cambio a la metodología que venía implementando para estimar de avance físico del Programa, considerando las mejoras implementadas por parte del PIT para el cumplimiento de las disposiciones establecidas por la CGR. Adicionalmente, durante el IV trimestre 2023, se incluye la carretera a San Carlos RN 35, con lo cual se introduce un ajuste en los porcentajes de avance físico. </t>
    </r>
  </si>
  <si>
    <r>
      <t xml:space="preserve">Proyecto Ampliación y Mejoramiento del Corredor Vial San José-San Ramón </t>
    </r>
    <r>
      <rPr>
        <b/>
        <vertAlign val="superscript"/>
        <sz val="11"/>
        <rFont val="Inter"/>
      </rPr>
      <t>5/</t>
    </r>
  </si>
  <si>
    <r>
      <t xml:space="preserve">Proyecto construcción, equipamiento y puesta en operación de las líneas 1 y 2 del Sistema de Tren Rápido de Pasajeros (TRP) en la Gran Área Metropolitana </t>
    </r>
    <r>
      <rPr>
        <b/>
        <vertAlign val="superscript"/>
        <sz val="11"/>
        <rFont val="Inter"/>
      </rPr>
      <t>5/</t>
    </r>
  </si>
  <si>
    <r>
      <t xml:space="preserve">Programa de Reconstrucción y Desarrollo Territorial Resiliente al Clima </t>
    </r>
    <r>
      <rPr>
        <b/>
        <vertAlign val="superscript"/>
        <sz val="11"/>
        <rFont val="Inter"/>
      </rPr>
      <t>5/</t>
    </r>
  </si>
  <si>
    <r>
      <t xml:space="preserve">Proyecto Ampliación y Mejoramiento del Corredor Vial San José-San Ramón </t>
    </r>
    <r>
      <rPr>
        <b/>
        <vertAlign val="superscript"/>
        <sz val="11"/>
        <color theme="1"/>
        <rFont val="Inter"/>
      </rPr>
      <t>5/</t>
    </r>
  </si>
  <si>
    <r>
      <t xml:space="preserve">Programa de Infraestructura de Transporte </t>
    </r>
    <r>
      <rPr>
        <b/>
        <vertAlign val="superscript"/>
        <sz val="11"/>
        <rFont val="Inter"/>
      </rPr>
      <t>6/</t>
    </r>
  </si>
  <si>
    <r>
      <t xml:space="preserve">Segundo Programa de Energía Renovable, Transmisión y Distribución de Electricidad </t>
    </r>
    <r>
      <rPr>
        <b/>
        <vertAlign val="superscript"/>
        <sz val="11"/>
        <rFont val="Inter"/>
      </rPr>
      <t>7/</t>
    </r>
  </si>
  <si>
    <r>
      <t xml:space="preserve">Segundo Préstamo de Políticas de Desarrollo de la Gestión del Riesgo de Desastres en Costa Rica con Opción de Desembolso Diferido ante Catástrofes (CAT DDO) </t>
    </r>
    <r>
      <rPr>
        <b/>
        <vertAlign val="superscript"/>
        <sz val="11"/>
        <rFont val="Inter"/>
      </rPr>
      <t>8/</t>
    </r>
  </si>
  <si>
    <r>
      <t xml:space="preserve">Proyecto Geotérmico Borinquen I </t>
    </r>
    <r>
      <rPr>
        <b/>
        <vertAlign val="superscript"/>
        <sz val="11"/>
        <color rgb="FF000000"/>
        <rFont val="Inter"/>
      </rPr>
      <t>4/ 9/</t>
    </r>
  </si>
  <si>
    <r>
      <rPr>
        <b/>
        <sz val="11"/>
        <color rgb="FF000000"/>
        <rFont val="Inter"/>
      </rPr>
      <t>8/</t>
    </r>
    <r>
      <rPr>
        <sz val="11"/>
        <color rgb="FF000000"/>
        <rFont val="Inter"/>
      </rPr>
      <t xml:space="preserve"> Este préstamo es destinado para emergencias, no le aplica la Metodología del Desempeño, ya que es una línea de financiamiento contingente. Esto permite al gobierno realizar desembolsos de inmediato, una vez se declare una emergencia, sin necesidad de una programación previa de los mismos.</t>
    </r>
  </si>
  <si>
    <r>
      <rPr>
        <b/>
        <sz val="11"/>
        <color rgb="FF000000"/>
        <rFont val="Inter"/>
      </rPr>
      <t>9/</t>
    </r>
    <r>
      <rPr>
        <sz val="11"/>
        <color rgb="FF000000"/>
        <rFont val="Inter"/>
      </rPr>
      <t xml:space="preserve"> Para dolarizar los montos de los préstamos cuya moneda contractual no fue pactada en dólares, se utilizó como referencia el valor del tipo de cambio al 30 de junio de 2026 de dicha moneda con respecto al dólar.</t>
    </r>
  </si>
  <si>
    <r>
      <rPr>
        <b/>
        <sz val="11"/>
        <color rgb="FF000000"/>
        <rFont val="Inter"/>
      </rPr>
      <t>5/</t>
    </r>
    <r>
      <rPr>
        <sz val="11"/>
        <color rgb="FF000000"/>
        <rFont val="Inter"/>
      </rPr>
      <t xml:space="preserve"> Estos créditos son de muy reciente ingreso a la cartera dada la obtenición de su vigencia en abril o mayo de 2026 respectivamente. Esto justifica el avance físico y financiero de 0% para los programas/proyectos que financian.</t>
    </r>
  </si>
  <si>
    <r>
      <rPr>
        <b/>
        <sz val="11"/>
        <color theme="1"/>
        <rFont val="Inter"/>
      </rPr>
      <t>7/</t>
    </r>
    <r>
      <rPr>
        <sz val="11"/>
        <color theme="1"/>
        <rFont val="Inter"/>
      </rPr>
      <t xml:space="preserve"> Este crédito obtuvo su vigencia en abril de 2026, lo cual justifica su avance financiero en 0%, a pesar que acreditó avances físicos a través de la implementación de acciones vinculadas a procesos de licitación.</t>
    </r>
  </si>
  <si>
    <r>
      <rPr>
        <b/>
        <sz val="11"/>
        <color rgb="FF000000"/>
        <rFont val="Inter"/>
      </rPr>
      <t>7/</t>
    </r>
    <r>
      <rPr>
        <sz val="11"/>
        <color rgb="FF000000"/>
        <rFont val="Inter"/>
      </rPr>
      <t xml:space="preserve"> Para dolarizar los montos de los préstamos cuya moneda contractual no fue pactada en dólares, se utilizó como referencia el valor del tipo de cambio al 30 de junio  de 2026 de dicha moneda con respecto al dólar.</t>
    </r>
  </si>
  <si>
    <r>
      <rPr>
        <b/>
        <sz val="11"/>
        <color theme="1"/>
        <rFont val="Inter"/>
      </rPr>
      <t>6/</t>
    </r>
    <r>
      <rPr>
        <sz val="11"/>
        <color theme="1"/>
        <rFont val="Inter"/>
      </rPr>
      <t xml:space="preserve"> El ajuste en el porcentaje de avance físico para SENARA se debe a la redistribución de los componentes, lo que ha alterado los pesos relativos asignados a cada uno, con el objetivo de reflejar de manera más precisa el estado real del proyecto. La variación se debe exclusivamente a esta nueva distribución, y no implica una disminución real en el progreso. Este cambio busca una evaluación más precisa y alineada con el PGI (Plan Global de Inversión). El porcentaje indicado en la celda de este informe, es en conjunto con el avance físico del AyA. </t>
    </r>
  </si>
  <si>
    <r>
      <rPr>
        <b/>
        <sz val="11"/>
        <color rgb="FF000000"/>
        <rFont val="Inter"/>
      </rPr>
      <t>5/</t>
    </r>
    <r>
      <rPr>
        <sz val="11"/>
        <color rgb="FF000000"/>
        <rFont val="Inter"/>
      </rPr>
      <t xml:space="preserve"> El préstamo esta dividido en dos tractos, uno en dólares y el otro en euros, por lo tanto en este crédito los desembolsos han sido realizados según la moneda requerida.</t>
    </r>
  </si>
  <si>
    <r>
      <t xml:space="preserve">4/ </t>
    </r>
    <r>
      <rPr>
        <sz val="11"/>
        <color theme="1"/>
        <rFont val="Inter"/>
      </rPr>
      <t>Para determinar los años de ejecución (tanto para el período estipulado en el contrato como para el período de ejecución real) se utilizó la fecha de suscripción del contrato de préstamo dado que este contrato al ser "no soberano" no requirió de aprobación legislativa.</t>
    </r>
  </si>
  <si>
    <r>
      <t xml:space="preserve">Años de Ejecución del crédito desde la incorporación presupuestaria </t>
    </r>
    <r>
      <rPr>
        <b/>
        <vertAlign val="superscript"/>
        <sz val="11"/>
        <color theme="1"/>
        <rFont val="Inter"/>
      </rPr>
      <t>3/</t>
    </r>
  </si>
  <si>
    <r>
      <rPr>
        <b/>
        <sz val="11"/>
        <color rgb="FF000000"/>
        <rFont val="Inter"/>
      </rPr>
      <t>3/</t>
    </r>
    <r>
      <rPr>
        <sz val="11"/>
        <color rgb="FF000000"/>
        <rFont val="Inter"/>
      </rPr>
      <t xml:space="preserve"> En el caso de los créditos cuya vigencia fue adquirida en abril o mayo de 2026, la incorporación presupuestaria se materializó hasta el 20 de julio de 2026. Asimismo, en dos de estos créditos aún no se cuenta con una fecha de finalización del plazo de desembolsos, debido a que a la fecha de corte del informe no se habían registrado giros de recursos. Estos hechos impiden calcular total o parcialmente los indicadores correspondientes.  Para una mejor comprensión, nótese que esta nota aclaratoria está asociada tanto con los créditos recientemente incorporados, como con el encabezado de columna "Años de Ejecución del crédito desde la incorporación presupuestaria </t>
    </r>
    <r>
      <rPr>
        <vertAlign val="superscript"/>
        <sz val="11"/>
        <color rgb="FF000000"/>
        <rFont val="Inter"/>
      </rPr>
      <t>3/</t>
    </r>
    <r>
      <rPr>
        <sz val="11"/>
        <color rgb="FF000000"/>
        <rFont val="Inter"/>
      </rPr>
      <t>".</t>
    </r>
  </si>
  <si>
    <r>
      <t xml:space="preserve">Proyecto de Reducción de Agua No Contabilizada y Optimización de la Eficiencia Energética en el GAM </t>
    </r>
    <r>
      <rPr>
        <b/>
        <vertAlign val="superscript"/>
        <sz val="11"/>
        <rFont val="Inter"/>
      </rPr>
      <t>4/</t>
    </r>
  </si>
  <si>
    <r>
      <t xml:space="preserve">Programa de Abastecimiento del Área Metropolitana de San José, Acueductos Urbanos II y Alcantarillado Sanitario de Juanito Mora de Puntarenas </t>
    </r>
    <r>
      <rPr>
        <b/>
        <vertAlign val="superscript"/>
        <sz val="11"/>
        <rFont val="Inter"/>
      </rPr>
      <t>4/</t>
    </r>
  </si>
  <si>
    <r>
      <t xml:space="preserve">Programa Acueductos y Alcantarillados en Ciudades Costeras (PAACC) </t>
    </r>
    <r>
      <rPr>
        <b/>
        <vertAlign val="superscript"/>
        <sz val="11"/>
        <rFont val="Inter"/>
      </rPr>
      <t>4/ 5/</t>
    </r>
  </si>
  <si>
    <r>
      <t xml:space="preserve">Programa de Alcantarillado y Control de Inundaciones para Limón </t>
    </r>
    <r>
      <rPr>
        <vertAlign val="superscript"/>
        <sz val="11"/>
        <rFont val="Inter"/>
      </rPr>
      <t xml:space="preserve"> </t>
    </r>
    <r>
      <rPr>
        <b/>
        <vertAlign val="superscript"/>
        <sz val="11"/>
        <rFont val="Inter"/>
      </rPr>
      <t>6/</t>
    </r>
  </si>
  <si>
    <r>
      <t xml:space="preserve">Proyecto Ampliación y Mejoramiento del Corredor Vial San José-San Ramón </t>
    </r>
    <r>
      <rPr>
        <b/>
        <vertAlign val="superscript"/>
        <sz val="11"/>
        <rFont val="Inter"/>
      </rPr>
      <t>3/</t>
    </r>
  </si>
  <si>
    <r>
      <t xml:space="preserve">Proyecto construcción, equipamiento y puesta en operación de las líneas 1 y 2 del Sistema de Tren Rápido de Pasajeros (TRP) en la Gran Área Metropolitana </t>
    </r>
    <r>
      <rPr>
        <b/>
        <vertAlign val="superscript"/>
        <sz val="11"/>
        <rFont val="Inter"/>
      </rPr>
      <t>3/</t>
    </r>
  </si>
  <si>
    <r>
      <t xml:space="preserve">Programa de Reconstrucción y Desarrollo Territorial Resiliente al Clima </t>
    </r>
    <r>
      <rPr>
        <b/>
        <vertAlign val="superscript"/>
        <sz val="11"/>
        <color theme="1"/>
        <rFont val="Inter"/>
      </rPr>
      <t>3/</t>
    </r>
  </si>
  <si>
    <r>
      <t xml:space="preserve">Proyecto Ampliación y Mejoramiento del Corredor Vial San José-San Ramón </t>
    </r>
    <r>
      <rPr>
        <b/>
        <vertAlign val="superscript"/>
        <sz val="11"/>
        <color theme="1"/>
        <rFont val="Inter"/>
      </rPr>
      <t>3/</t>
    </r>
  </si>
  <si>
    <r>
      <t xml:space="preserve">Proyecto Geotérmico Borinquen I </t>
    </r>
    <r>
      <rPr>
        <b/>
        <vertAlign val="superscript"/>
        <sz val="11"/>
        <rFont val="Inter"/>
      </rPr>
      <t>4/ 7</t>
    </r>
    <r>
      <rPr>
        <vertAlign val="superscript"/>
        <sz val="11"/>
        <rFont val="Inter"/>
      </rPr>
      <t>/</t>
    </r>
  </si>
  <si>
    <r>
      <t xml:space="preserve">Segundo Programa de Energía Renovable, Transmisión y Distribución de Electricidad </t>
    </r>
    <r>
      <rPr>
        <b/>
        <vertAlign val="superscript"/>
        <sz val="11"/>
        <rFont val="Inter"/>
      </rPr>
      <t>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</si>
</sst>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0\ &quot;€&quot;;[Red]\-#,##0\ &quot;€&quot;"/>
    <numFmt numFmtId="165" formatCode="_-* #,##0.00\ &quot;€&quot;_-;\-* #,##0.00\ &quot;€&quot;_-;_-* &quot;-&quot;??\ &quot;€&quot;_-;_-@_-"/>
    <numFmt numFmtId="166" formatCode="_(&quot;₡&quot;* #,##0.00_);_(&quot;₡&quot;* \(#,##0.00\);_(&quot;₡&quot;* &quot;-&quot;??_);_(@_)"/>
    <numFmt numFmtId="167" formatCode="_(* #,##0.00_);_(* \(#,##0.00\);_(* &quot;-&quot;??_);_(@_)"/>
    <numFmt numFmtId="168" formatCode="dd/mm/yyyy;@"/>
    <numFmt numFmtId="169" formatCode="_([$€-2]* #,##0.00_);_([$€-2]* \(#,##0.00\);_([$€-2]* &quot;-&quot;??_)"/>
    <numFmt numFmtId="170" formatCode="#,##0.0000"/>
    <numFmt numFmtId="171" formatCode="_(* #,##0.0000_);_(* \(#,##0.0000\);_(* &quot;-&quot;??_);_(@_)"/>
    <numFmt numFmtId="172" formatCode="_(* #,##0.000_);_(* \(#,##0.000\);_(* &quot;-&quot;??_);_(@_)"/>
    <numFmt numFmtId="173" formatCode="_-* #,##0.000_-;\-* #,##0.000_-;_-* &quot;-&quot;???_-;_-@_-"/>
    <numFmt numFmtId="174" formatCode="0.00_ ;[Red]\-0.00\ "/>
    <numFmt numFmtId="175" formatCode="_-* #,##0.00\ _€_-;\-* #,##0.00\ _€_-;_-* &quot;-&quot;??\ _€_-;_-@_-"/>
    <numFmt numFmtId="176" formatCode="_-&quot;XDR&quot;* #,##0.00_-;\-&quot;XDR&quot;* #,##0.00_-;_-&quot;XDR&quot;* &quot;-&quot;??_-;_-@_-"/>
    <numFmt numFmtId="177" formatCode="_(&quot;$&quot;* #,##0.00_);_(&quot;$&quot;* \(#,##0.00\);_(&quot;$&quot;* &quot;-&quot;??_);_(@_)"/>
    <numFmt numFmtId="178" formatCode="#,##0\ _$;[Red]\-#,##0\ _$"/>
    <numFmt numFmtId="179" formatCode="_-* #,##0.00\ [$€]_-;\-* #,##0.00\ [$€]_-;_-* &quot;-&quot;??\ [$€]_-;_-@_-"/>
    <numFmt numFmtId="180" formatCode="_-* #,##0.00\ &quot;$&quot;_-;\-* #,##0.00\ &quot;$&quot;_-;_-* &quot;-&quot;??\ &quot;$&quot;_-;_-@_-"/>
    <numFmt numFmtId="181" formatCode="#,##0.0"/>
    <numFmt numFmtId="182" formatCode="_-* #,##0.0000_-;\-* #,##0.0000_-;_-* &quot;-&quot;????_-;_-@_-"/>
    <numFmt numFmtId="183" formatCode="[$-140A]#,##0.00"/>
    <numFmt numFmtId="184" formatCode="0.000"/>
    <numFmt numFmtId="185" formatCode="[$$-540A]#,##0.00"/>
  </numFmts>
  <fonts count="68">
    <font>
      <sz val="10"/>
      <name val="Courie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
      <name val="Courier"/>
      <family val="3"/>
    </font>
    <font>
      <sz val="10"/>
      <name val="Courier"/>
      <family val="3"/>
    </font>
    <font>
      <sz val="10"/>
      <name val="Courier"/>
      <family val="3"/>
    </font>
    <font>
      <sz val="11"/>
      <color indexed="8"/>
      <name val="Calibri"/>
      <family val="2"/>
    </font>
    <font>
      <sz val="11"/>
      <color indexed="9"/>
      <name val="Calibri"/>
      <family val="2"/>
    </font>
    <font>
      <sz val="11"/>
      <color indexed="20"/>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i/>
      <sz val="11"/>
      <color indexed="23"/>
      <name val="Calibri"/>
      <family val="2"/>
    </font>
    <font>
      <b/>
      <sz val="15"/>
      <color indexed="56"/>
      <name val="Calibri"/>
      <family val="2"/>
    </font>
    <font>
      <b/>
      <sz val="13"/>
      <color indexed="56"/>
      <name val="Calibri"/>
      <family val="2"/>
    </font>
    <font>
      <sz val="11"/>
      <color indexed="60"/>
      <name val="Calibri"/>
      <family val="2"/>
    </font>
    <font>
      <b/>
      <sz val="11"/>
      <color indexed="63"/>
      <name val="Calibri"/>
      <family val="2"/>
    </font>
    <font>
      <sz val="11"/>
      <color indexed="10"/>
      <name val="Calibri"/>
      <family val="2"/>
    </font>
    <font>
      <b/>
      <sz val="18"/>
      <color indexed="56"/>
      <name val="Cambria"/>
      <family val="2"/>
    </font>
    <font>
      <b/>
      <sz val="11"/>
      <color indexed="8"/>
      <name val="Calibri"/>
      <family val="2"/>
    </font>
    <font>
      <sz val="11"/>
      <color theme="1"/>
      <name val="Calibri"/>
      <family val="2"/>
      <scheme val="minor"/>
    </font>
    <font>
      <sz val="12"/>
      <name val="ＭＳ ゴシック"/>
      <family val="3"/>
      <charset val="128"/>
    </font>
    <font>
      <sz val="10"/>
      <name val="Arial"/>
      <family val="2"/>
    </font>
    <font>
      <u/>
      <sz val="10"/>
      <color theme="10"/>
      <name val="Courier"/>
    </font>
    <font>
      <u/>
      <sz val="10"/>
      <color theme="10"/>
      <name val="Arial"/>
      <family val="2"/>
    </font>
    <font>
      <sz val="10"/>
      <name val="Arial"/>
      <family val="2"/>
    </font>
    <font>
      <sz val="12"/>
      <color theme="1"/>
      <name val="Arial"/>
      <family val="2"/>
    </font>
    <font>
      <sz val="10"/>
      <name val="Courier"/>
    </font>
    <font>
      <sz val="11"/>
      <color theme="1"/>
      <name val="Inter"/>
    </font>
    <font>
      <sz val="11"/>
      <name val="Inter"/>
    </font>
    <font>
      <b/>
      <sz val="11"/>
      <color theme="1"/>
      <name val="Inter"/>
    </font>
    <font>
      <b/>
      <u/>
      <sz val="11"/>
      <color theme="1"/>
      <name val="Inter"/>
    </font>
    <font>
      <b/>
      <vertAlign val="superscript"/>
      <sz val="11"/>
      <name val="Inter"/>
    </font>
    <font>
      <b/>
      <sz val="11"/>
      <name val="Inter"/>
    </font>
    <font>
      <sz val="11"/>
      <color rgb="FF000000"/>
      <name val="Inter"/>
    </font>
    <font>
      <b/>
      <sz val="11"/>
      <color rgb="FF000000"/>
      <name val="Inter"/>
    </font>
    <font>
      <b/>
      <vertAlign val="superscript"/>
      <sz val="11"/>
      <color rgb="FF000000"/>
      <name val="Inter"/>
    </font>
    <font>
      <b/>
      <vertAlign val="superscript"/>
      <sz val="11"/>
      <color theme="1"/>
      <name val="Inter"/>
    </font>
    <font>
      <sz val="11"/>
      <color rgb="FFFF0000"/>
      <name val="Inter"/>
    </font>
    <font>
      <b/>
      <u/>
      <sz val="11"/>
      <color rgb="FF000000"/>
      <name val="Inter"/>
    </font>
    <font>
      <sz val="18"/>
      <name val="Inter"/>
    </font>
    <font>
      <sz val="18"/>
      <color theme="1"/>
      <name val="Inter"/>
    </font>
    <font>
      <sz val="11"/>
      <color rgb="FF0070C0"/>
      <name val="Inter"/>
    </font>
    <font>
      <vertAlign val="superscript"/>
      <sz val="11"/>
      <name val="Inter"/>
    </font>
    <font>
      <b/>
      <sz val="11"/>
      <color rgb="FF0070C0"/>
      <name val="Inter"/>
    </font>
    <font>
      <b/>
      <sz val="11"/>
      <color theme="0"/>
      <name val="Inter"/>
    </font>
    <font>
      <b/>
      <sz val="11"/>
      <color rgb="FFFF0000"/>
      <name val="Inter"/>
    </font>
    <font>
      <u/>
      <sz val="11"/>
      <color theme="10"/>
      <name val="Inter"/>
    </font>
    <font>
      <b/>
      <sz val="14"/>
      <color theme="1"/>
      <name val="Inter"/>
    </font>
    <font>
      <b/>
      <sz val="14"/>
      <name val="Inter"/>
    </font>
    <font>
      <vertAlign val="superscript"/>
      <sz val="11"/>
      <color rgb="FF000000"/>
      <name val="Inter"/>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bgColor indexed="64"/>
      </patternFill>
    </fill>
    <fill>
      <patternFill patternType="solid">
        <fgColor theme="3" tint="0.59999389629810485"/>
        <bgColor indexed="64"/>
      </patternFill>
    </fill>
    <fill>
      <patternFill patternType="solid">
        <fgColor rgb="FFFFFFFF"/>
        <bgColor indexed="64"/>
      </patternFill>
    </fill>
    <fill>
      <patternFill patternType="solid">
        <fgColor rgb="FFFFFFFF"/>
        <bgColor rgb="FF000000"/>
      </patternFill>
    </fill>
    <fill>
      <patternFill patternType="solid">
        <fgColor theme="0"/>
        <bgColor rgb="FF000000"/>
      </patternFill>
    </fill>
  </fills>
  <borders count="2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top style="medium">
        <color auto="1"/>
      </top>
      <bottom style="medium">
        <color auto="1"/>
      </bottom>
      <diagonal/>
    </border>
  </borders>
  <cellStyleXfs count="8732">
    <xf numFmtId="0" fontId="0"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8" borderId="0" applyNumberFormat="0" applyBorder="0" applyAlignment="0" applyProtection="0"/>
    <xf numFmtId="0" fontId="20" fillId="11"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1" fillId="12"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9" borderId="0" applyNumberFormat="0" applyBorder="0" applyAlignment="0" applyProtection="0"/>
    <xf numFmtId="0" fontId="22" fillId="3"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4" fillId="20" borderId="1" applyNumberFormat="0" applyAlignment="0" applyProtection="0"/>
    <xf numFmtId="0" fontId="24" fillId="20" borderId="1" applyNumberFormat="0" applyAlignment="0" applyProtection="0"/>
    <xf numFmtId="0" fontId="24" fillId="20" borderId="1" applyNumberFormat="0" applyAlignment="0" applyProtection="0"/>
    <xf numFmtId="0" fontId="24" fillId="20" borderId="1" applyNumberFormat="0" applyAlignment="0" applyProtection="0"/>
    <xf numFmtId="0" fontId="24" fillId="20" borderId="1" applyNumberFormat="0" applyAlignment="0" applyProtection="0"/>
    <xf numFmtId="0" fontId="25" fillId="21" borderId="2" applyNumberFormat="0" applyAlignment="0" applyProtection="0"/>
    <xf numFmtId="0" fontId="25" fillId="21" borderId="2" applyNumberFormat="0" applyAlignment="0" applyProtection="0"/>
    <xf numFmtId="0" fontId="25" fillId="21" borderId="2" applyNumberFormat="0" applyAlignment="0" applyProtection="0"/>
    <xf numFmtId="0" fontId="25" fillId="21" borderId="2" applyNumberFormat="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5" fillId="21" borderId="2" applyNumberFormat="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8" fillId="7" borderId="1" applyNumberFormat="0" applyAlignment="0" applyProtection="0"/>
    <xf numFmtId="0" fontId="28" fillId="7" borderId="1" applyNumberFormat="0" applyAlignment="0" applyProtection="0"/>
    <xf numFmtId="0" fontId="28" fillId="7" borderId="1" applyNumberFormat="0" applyAlignment="0" applyProtection="0"/>
    <xf numFmtId="0" fontId="28" fillId="7" borderId="1" applyNumberFormat="0" applyAlignment="0" applyProtection="0"/>
    <xf numFmtId="169" fontId="19" fillId="0" borderId="0" applyFont="0" applyFill="0" applyBorder="0" applyAlignment="0" applyProtection="0"/>
    <xf numFmtId="169" fontId="18" fillId="0" borderId="0" applyFont="0" applyFill="0" applyBorder="0" applyAlignment="0" applyProtection="0"/>
    <xf numFmtId="0" fontId="29" fillId="0" borderId="0" applyNumberFormat="0" applyFill="0" applyBorder="0" applyAlignment="0" applyProtection="0"/>
    <xf numFmtId="0" fontId="23" fillId="4" borderId="0" applyNumberFormat="0" applyBorder="0" applyAlignment="0" applyProtection="0"/>
    <xf numFmtId="0" fontId="30" fillId="0" borderId="4" applyNumberFormat="0" applyFill="0" applyAlignment="0" applyProtection="0"/>
    <xf numFmtId="0" fontId="31" fillId="0" borderId="5" applyNumberFormat="0" applyFill="0" applyAlignment="0" applyProtection="0"/>
    <xf numFmtId="0" fontId="27" fillId="0" borderId="6" applyNumberFormat="0" applyFill="0" applyAlignment="0" applyProtection="0"/>
    <xf numFmtId="0" fontId="27" fillId="0" borderId="0" applyNumberFormat="0" applyFill="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8" fillId="7" borderId="1" applyNumberFormat="0" applyAlignment="0" applyProtection="0"/>
    <xf numFmtId="0" fontId="26" fillId="0" borderId="3" applyNumberFormat="0" applyFill="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18" fillId="0" borderId="0"/>
    <xf numFmtId="0" fontId="16" fillId="0" borderId="0"/>
    <xf numFmtId="0" fontId="18" fillId="0" borderId="0"/>
    <xf numFmtId="0" fontId="37" fillId="0" borderId="0"/>
    <xf numFmtId="0" fontId="16" fillId="0" borderId="0"/>
    <xf numFmtId="0" fontId="15" fillId="0" borderId="0"/>
    <xf numFmtId="0" fontId="19" fillId="0" borderId="0"/>
    <xf numFmtId="0" fontId="15" fillId="0" borderId="0"/>
    <xf numFmtId="0" fontId="15"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6" fillId="23" borderId="7" applyNumberFormat="0" applyFont="0" applyAlignment="0" applyProtection="0"/>
    <xf numFmtId="0" fontId="15" fillId="23" borderId="7" applyNumberFormat="0" applyFont="0" applyAlignment="0" applyProtection="0"/>
    <xf numFmtId="0" fontId="16" fillId="23" borderId="7" applyNumberFormat="0" applyFont="0" applyAlignment="0" applyProtection="0"/>
    <xf numFmtId="0" fontId="33" fillId="20" borderId="8" applyNumberFormat="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33" fillId="20" borderId="8" applyNumberFormat="0" applyAlignment="0" applyProtection="0"/>
    <xf numFmtId="0" fontId="33" fillId="20" borderId="8" applyNumberFormat="0" applyAlignment="0" applyProtection="0"/>
    <xf numFmtId="0" fontId="33" fillId="20" borderId="8" applyNumberFormat="0" applyAlignment="0" applyProtection="0"/>
    <xf numFmtId="0" fontId="33" fillId="20" borderId="8" applyNumberFormat="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0" fillId="0" borderId="4" applyNumberFormat="0" applyFill="0" applyAlignment="0" applyProtection="0"/>
    <xf numFmtId="0" fontId="30" fillId="0" borderId="4" applyNumberFormat="0" applyFill="0" applyAlignment="0" applyProtection="0"/>
    <xf numFmtId="0" fontId="30" fillId="0" borderId="4" applyNumberFormat="0" applyFill="0" applyAlignment="0" applyProtection="0"/>
    <xf numFmtId="0" fontId="30" fillId="0" borderId="4" applyNumberFormat="0" applyFill="0" applyAlignment="0" applyProtection="0"/>
    <xf numFmtId="0" fontId="31" fillId="0" borderId="5" applyNumberFormat="0" applyFill="0" applyAlignment="0" applyProtection="0"/>
    <xf numFmtId="0" fontId="31" fillId="0" borderId="5" applyNumberFormat="0" applyFill="0" applyAlignment="0" applyProtection="0"/>
    <xf numFmtId="0" fontId="31" fillId="0" borderId="5" applyNumberFormat="0" applyFill="0" applyAlignment="0" applyProtection="0"/>
    <xf numFmtId="0" fontId="31" fillId="0" borderId="5" applyNumberFormat="0" applyFill="0" applyAlignment="0" applyProtection="0"/>
    <xf numFmtId="0" fontId="27" fillId="0" borderId="6" applyNumberFormat="0" applyFill="0" applyAlignment="0" applyProtection="0"/>
    <xf numFmtId="0" fontId="27" fillId="0" borderId="6" applyNumberFormat="0" applyFill="0" applyAlignment="0" applyProtection="0"/>
    <xf numFmtId="0" fontId="27" fillId="0" borderId="6" applyNumberFormat="0" applyFill="0" applyAlignment="0" applyProtection="0"/>
    <xf numFmtId="0" fontId="27" fillId="0" borderId="6" applyNumberFormat="0" applyFill="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6" fillId="0" borderId="9" applyNumberFormat="0" applyFill="0" applyAlignment="0" applyProtection="0"/>
    <xf numFmtId="0" fontId="36" fillId="0" borderId="9" applyNumberFormat="0" applyFill="0" applyAlignment="0" applyProtection="0"/>
    <xf numFmtId="0" fontId="36" fillId="0" borderId="9" applyNumberFormat="0" applyFill="0" applyAlignment="0" applyProtection="0"/>
    <xf numFmtId="0" fontId="36" fillId="0" borderId="9" applyNumberFormat="0" applyFill="0" applyAlignment="0" applyProtection="0"/>
    <xf numFmtId="0" fontId="34" fillId="0" borderId="0" applyNumberFormat="0" applyFill="0" applyBorder="0" applyAlignment="0" applyProtection="0"/>
    <xf numFmtId="0" fontId="14" fillId="0" borderId="0"/>
    <xf numFmtId="167" fontId="14" fillId="0" borderId="0" applyFont="0" applyFill="0" applyBorder="0" applyAlignment="0" applyProtection="0"/>
    <xf numFmtId="9" fontId="14" fillId="0" borderId="0" applyFont="0" applyFill="0" applyBorder="0" applyAlignment="0" applyProtection="0"/>
    <xf numFmtId="0" fontId="18"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8" borderId="0" applyNumberFormat="0" applyBorder="0" applyAlignment="0" applyProtection="0"/>
    <xf numFmtId="0" fontId="20" fillId="11" borderId="0" applyNumberFormat="0" applyBorder="0" applyAlignment="0" applyProtection="0"/>
    <xf numFmtId="0" fontId="21" fillId="12"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3" fillId="4" borderId="0" applyNumberFormat="0" applyBorder="0" applyAlignment="0" applyProtection="0"/>
    <xf numFmtId="0" fontId="24" fillId="20" borderId="1" applyNumberFormat="0" applyAlignment="0" applyProtection="0"/>
    <xf numFmtId="0" fontId="25" fillId="21" borderId="2" applyNumberFormat="0" applyAlignment="0" applyProtection="0"/>
    <xf numFmtId="0" fontId="26" fillId="0" borderId="3" applyNumberFormat="0" applyFill="0" applyAlignment="0" applyProtection="0"/>
    <xf numFmtId="0" fontId="27" fillId="0" borderId="0" applyNumberFormat="0" applyFill="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9" borderId="0" applyNumberFormat="0" applyBorder="0" applyAlignment="0" applyProtection="0"/>
    <xf numFmtId="0" fontId="28" fillId="7" borderId="1" applyNumberFormat="0" applyAlignment="0" applyProtection="0"/>
    <xf numFmtId="0" fontId="22" fillId="3" borderId="0" applyNumberFormat="0" applyBorder="0" applyAlignment="0" applyProtection="0"/>
    <xf numFmtId="167" fontId="16" fillId="0" borderId="0" applyFont="0" applyFill="0" applyBorder="0" applyAlignment="0" applyProtection="0"/>
    <xf numFmtId="0" fontId="32" fillId="22" borderId="0" applyNumberFormat="0" applyBorder="0" applyAlignment="0" applyProtection="0"/>
    <xf numFmtId="0" fontId="14" fillId="0" borderId="0"/>
    <xf numFmtId="0" fontId="16" fillId="0" borderId="0"/>
    <xf numFmtId="0" fontId="16" fillId="23" borderId="7" applyNumberFormat="0" applyFont="0" applyAlignment="0" applyProtection="0"/>
    <xf numFmtId="9" fontId="16" fillId="0" borderId="0" applyFont="0" applyFill="0" applyBorder="0" applyAlignment="0" applyProtection="0"/>
    <xf numFmtId="0" fontId="33" fillId="20" borderId="8" applyNumberFormat="0" applyAlignment="0" applyProtection="0"/>
    <xf numFmtId="0" fontId="34" fillId="0" borderId="0" applyNumberFormat="0" applyFill="0" applyBorder="0" applyAlignment="0" applyProtection="0"/>
    <xf numFmtId="0" fontId="29" fillId="0" borderId="0" applyNumberFormat="0" applyFill="0" applyBorder="0" applyAlignment="0" applyProtection="0"/>
    <xf numFmtId="0" fontId="35" fillId="0" borderId="0" applyNumberFormat="0" applyFill="0" applyBorder="0" applyAlignment="0" applyProtection="0"/>
    <xf numFmtId="0" fontId="30" fillId="0" borderId="4" applyNumberFormat="0" applyFill="0" applyAlignment="0" applyProtection="0"/>
    <xf numFmtId="0" fontId="31" fillId="0" borderId="5" applyNumberFormat="0" applyFill="0" applyAlignment="0" applyProtection="0"/>
    <xf numFmtId="0" fontId="27" fillId="0" borderId="6" applyNumberFormat="0" applyFill="0" applyAlignment="0" applyProtection="0"/>
    <xf numFmtId="0" fontId="36" fillId="0" borderId="9" applyNumberFormat="0" applyFill="0" applyAlignment="0" applyProtection="0"/>
    <xf numFmtId="0" fontId="16" fillId="23" borderId="7" applyNumberFormat="0" applyFont="0" applyAlignment="0" applyProtection="0"/>
    <xf numFmtId="0" fontId="13" fillId="0" borderId="0"/>
    <xf numFmtId="167" fontId="13" fillId="0" borderId="0" applyFont="0" applyFill="0" applyBorder="0" applyAlignment="0" applyProtection="0"/>
    <xf numFmtId="9" fontId="13" fillId="0" borderId="0" applyFont="0" applyFill="0" applyBorder="0" applyAlignment="0" applyProtection="0"/>
    <xf numFmtId="165"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0" fontId="16" fillId="0" borderId="0"/>
    <xf numFmtId="0" fontId="38" fillId="0" borderId="0">
      <alignment vertical="center"/>
    </xf>
    <xf numFmtId="0" fontId="13" fillId="0" borderId="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38" fillId="0" borderId="0" applyFont="0" applyFill="0" applyBorder="0" applyAlignment="0" applyProtection="0">
      <alignment vertical="center"/>
    </xf>
    <xf numFmtId="0" fontId="39" fillId="0" borderId="0"/>
    <xf numFmtId="165"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0" fontId="15" fillId="0" borderId="0"/>
    <xf numFmtId="0" fontId="12"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7" fontId="15" fillId="0" borderId="0" applyFont="0" applyFill="0" applyBorder="0" applyAlignment="0" applyProtection="0"/>
    <xf numFmtId="9" fontId="15" fillId="0" borderId="0" applyFont="0" applyFill="0" applyBorder="0" applyAlignment="0" applyProtection="0"/>
    <xf numFmtId="0" fontId="11" fillId="0" borderId="0"/>
    <xf numFmtId="0" fontId="15" fillId="0" borderId="0"/>
    <xf numFmtId="9" fontId="15" fillId="0" borderId="0" applyFont="0" applyFill="0" applyBorder="0" applyAlignment="0" applyProtection="0"/>
    <xf numFmtId="0" fontId="15" fillId="0" borderId="0"/>
    <xf numFmtId="0" fontId="11" fillId="0" borderId="0"/>
    <xf numFmtId="167" fontId="11" fillId="0" borderId="0" applyFont="0" applyFill="0" applyBorder="0" applyAlignment="0" applyProtection="0"/>
    <xf numFmtId="0" fontId="11" fillId="0" borderId="0"/>
    <xf numFmtId="167" fontId="11" fillId="0" borderId="0" applyFont="0" applyFill="0" applyBorder="0" applyAlignment="0" applyProtection="0"/>
    <xf numFmtId="0" fontId="18" fillId="0" borderId="0"/>
    <xf numFmtId="166" fontId="18" fillId="0" borderId="0" applyFont="0" applyFill="0" applyBorder="0" applyAlignment="0" applyProtection="0"/>
    <xf numFmtId="167" fontId="15" fillId="0" borderId="0" applyFont="0" applyFill="0" applyBorder="0" applyAlignment="0" applyProtection="0"/>
    <xf numFmtId="0" fontId="10" fillId="0" borderId="0"/>
    <xf numFmtId="0" fontId="15" fillId="0" borderId="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0" fontId="10" fillId="0" borderId="0"/>
    <xf numFmtId="167" fontId="10" fillId="0" borderId="0" applyFont="0" applyFill="0" applyBorder="0" applyAlignment="0" applyProtection="0"/>
    <xf numFmtId="9" fontId="10" fillId="0" borderId="0" applyFont="0" applyFill="0" applyBorder="0" applyAlignment="0" applyProtection="0"/>
    <xf numFmtId="0" fontId="10" fillId="0" borderId="0"/>
    <xf numFmtId="0" fontId="15" fillId="0" borderId="0"/>
    <xf numFmtId="0" fontId="15" fillId="23" borderId="7" applyNumberFormat="0" applyFont="0" applyAlignment="0" applyProtection="0"/>
    <xf numFmtId="9" fontId="15" fillId="0" borderId="0" applyFont="0" applyFill="0" applyBorder="0" applyAlignment="0" applyProtection="0"/>
    <xf numFmtId="0" fontId="15" fillId="23" borderId="7" applyNumberFormat="0" applyFont="0" applyAlignment="0" applyProtection="0"/>
    <xf numFmtId="0" fontId="10" fillId="0" borderId="0"/>
    <xf numFmtId="167" fontId="10" fillId="0" borderId="0" applyFont="0" applyFill="0" applyBorder="0" applyAlignment="0" applyProtection="0"/>
    <xf numFmtId="9" fontId="10" fillId="0" borderId="0" applyFont="0" applyFill="0" applyBorder="0" applyAlignment="0" applyProtection="0"/>
    <xf numFmtId="165" fontId="15" fillId="0" borderId="0" applyFont="0" applyFill="0" applyBorder="0" applyAlignment="0" applyProtection="0"/>
    <xf numFmtId="0" fontId="10" fillId="0" borderId="0"/>
    <xf numFmtId="0" fontId="15"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167" fontId="10" fillId="0" borderId="0" applyFont="0" applyFill="0" applyBorder="0" applyAlignment="0" applyProtection="0"/>
    <xf numFmtId="0" fontId="9" fillId="0" borderId="0"/>
    <xf numFmtId="0" fontId="8" fillId="0" borderId="0"/>
    <xf numFmtId="0" fontId="8" fillId="0" borderId="0"/>
    <xf numFmtId="167"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167"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167" fontId="8" fillId="0" borderId="0" applyFont="0" applyFill="0" applyBorder="0" applyAlignment="0" applyProtection="0"/>
    <xf numFmtId="0" fontId="8" fillId="0" borderId="0"/>
    <xf numFmtId="167" fontId="8" fillId="0" borderId="0" applyFont="0" applyFill="0" applyBorder="0" applyAlignment="0" applyProtection="0"/>
    <xf numFmtId="0" fontId="8" fillId="0" borderId="0"/>
    <xf numFmtId="0" fontId="8" fillId="0" borderId="0"/>
    <xf numFmtId="167"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167"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167" fontId="8" fillId="0" borderId="0" applyFont="0" applyFill="0" applyBorder="0" applyAlignment="0" applyProtection="0"/>
    <xf numFmtId="0" fontId="8" fillId="0" borderId="0"/>
    <xf numFmtId="167" fontId="8" fillId="0" borderId="0" applyFont="0" applyFill="0" applyBorder="0" applyAlignment="0" applyProtection="0"/>
    <xf numFmtId="0" fontId="8" fillId="0" borderId="0"/>
    <xf numFmtId="0" fontId="7" fillId="0" borderId="0"/>
    <xf numFmtId="167" fontId="7" fillId="0" borderId="0" applyFont="0" applyFill="0" applyBorder="0" applyAlignment="0" applyProtection="0"/>
    <xf numFmtId="0" fontId="18"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43" fontId="15"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6"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0" fontId="6" fillId="0" borderId="0"/>
    <xf numFmtId="43" fontId="15"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4" fontId="18" fillId="0" borderId="0" applyFont="0" applyFill="0" applyBorder="0" applyAlignment="0" applyProtection="0"/>
    <xf numFmtId="43" fontId="15"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40" fillId="0" borderId="0" applyNumberFormat="0" applyFill="0" applyBorder="0" applyAlignment="0" applyProtection="0"/>
    <xf numFmtId="0" fontId="42" fillId="0" borderId="0"/>
    <xf numFmtId="0" fontId="5" fillId="0" borderId="0"/>
    <xf numFmtId="9" fontId="5" fillId="0" borderId="0" applyFont="0" applyFill="0" applyBorder="0" applyAlignment="0" applyProtection="0"/>
    <xf numFmtId="0" fontId="5" fillId="0" borderId="0"/>
    <xf numFmtId="178" fontId="15" fillId="0" borderId="0" applyFill="0" applyAlignment="0" applyProtection="0"/>
    <xf numFmtId="164" fontId="15" fillId="0" borderId="0" applyFont="0" applyFill="0" applyBorder="0" applyAlignment="0" applyProtection="0"/>
    <xf numFmtId="175" fontId="15" fillId="0" borderId="0" applyFill="0" applyBorder="0" applyAlignment="0" applyProtection="0"/>
    <xf numFmtId="177" fontId="5" fillId="0" borderId="0" applyFont="0" applyFill="0" applyBorder="0" applyAlignment="0" applyProtection="0"/>
    <xf numFmtId="0" fontId="43" fillId="0" borderId="0"/>
    <xf numFmtId="0" fontId="43" fillId="0" borderId="0"/>
    <xf numFmtId="0" fontId="38" fillId="0" borderId="0">
      <alignment vertical="center"/>
    </xf>
    <xf numFmtId="0" fontId="5" fillId="0" borderId="0"/>
    <xf numFmtId="0" fontId="43" fillId="0" borderId="0"/>
    <xf numFmtId="0" fontId="43" fillId="0" borderId="0"/>
    <xf numFmtId="0" fontId="5" fillId="0" borderId="0"/>
    <xf numFmtId="9" fontId="15" fillId="0" borderId="0" applyFill="0" applyBorder="0" applyAlignment="0" applyProtection="0"/>
    <xf numFmtId="0" fontId="15" fillId="0" borderId="0" applyNumberFormat="0" applyFill="0" applyBorder="0" applyAlignment="0" applyProtection="0"/>
    <xf numFmtId="9" fontId="20" fillId="0" borderId="0" applyFont="0" applyFill="0" applyBorder="0" applyAlignment="0" applyProtection="0"/>
    <xf numFmtId="9" fontId="15" fillId="0" borderId="0" applyFill="0" applyBorder="0" applyAlignment="0" applyProtection="0"/>
    <xf numFmtId="0" fontId="5" fillId="0" borderId="0"/>
    <xf numFmtId="177" fontId="5" fillId="0" borderId="0" applyFont="0" applyFill="0" applyBorder="0" applyAlignment="0" applyProtection="0"/>
    <xf numFmtId="0" fontId="5" fillId="0" borderId="0"/>
    <xf numFmtId="0" fontId="5" fillId="0" borderId="0"/>
    <xf numFmtId="0" fontId="5" fillId="0" borderId="0"/>
    <xf numFmtId="9" fontId="20" fillId="0" borderId="0" applyFont="0" applyFill="0" applyBorder="0" applyAlignment="0" applyProtection="0"/>
    <xf numFmtId="0" fontId="15" fillId="0" borderId="0"/>
    <xf numFmtId="179" fontId="15" fillId="0" borderId="0" applyFont="0" applyFill="0" applyBorder="0" applyAlignment="0" applyProtection="0"/>
    <xf numFmtId="0" fontId="15" fillId="0" borderId="0" applyNumberFormat="0" applyFont="0" applyFill="0" applyBorder="0" applyAlignment="0" applyProtection="0">
      <alignment vertical="top"/>
    </xf>
    <xf numFmtId="43" fontId="1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5" fillId="0" borderId="0" applyFont="0" applyFill="0" applyBorder="0" applyAlignment="0" applyProtection="0"/>
    <xf numFmtId="0" fontId="5" fillId="0" borderId="0"/>
    <xf numFmtId="0" fontId="5" fillId="0" borderId="0"/>
    <xf numFmtId="0" fontId="5" fillId="0" borderId="0"/>
    <xf numFmtId="177" fontId="5" fillId="0" borderId="0" applyFont="0" applyFill="0" applyBorder="0" applyAlignment="0" applyProtection="0"/>
    <xf numFmtId="0" fontId="5" fillId="0" borderId="0"/>
    <xf numFmtId="0" fontId="5" fillId="0" borderId="0"/>
    <xf numFmtId="0" fontId="5" fillId="0" borderId="0"/>
    <xf numFmtId="176" fontId="15" fillId="0" borderId="0" applyFont="0" applyFill="0" applyBorder="0" applyAlignment="0" applyProtection="0"/>
    <xf numFmtId="43"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80" fontId="15" fillId="0" borderId="0" applyFont="0" applyFill="0" applyBorder="0" applyAlignment="0" applyProtection="0"/>
    <xf numFmtId="43" fontId="1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177" fontId="5" fillId="0" borderId="0" applyFont="0" applyFill="0" applyBorder="0" applyAlignment="0" applyProtection="0"/>
    <xf numFmtId="0" fontId="5" fillId="0" borderId="0"/>
    <xf numFmtId="0" fontId="5" fillId="0" borderId="0"/>
    <xf numFmtId="0" fontId="5" fillId="0" borderId="0"/>
    <xf numFmtId="177" fontId="5" fillId="0" borderId="0" applyFont="0" applyFill="0" applyBorder="0" applyAlignment="0" applyProtection="0"/>
    <xf numFmtId="0" fontId="5" fillId="0" borderId="0"/>
    <xf numFmtId="0" fontId="5" fillId="0" borderId="0"/>
    <xf numFmtId="0" fontId="5" fillId="0" borderId="0"/>
    <xf numFmtId="43" fontId="1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5" fillId="0" borderId="0" applyFont="0" applyFill="0" applyBorder="0" applyAlignment="0" applyProtection="0"/>
    <xf numFmtId="0" fontId="5" fillId="0" borderId="0"/>
    <xf numFmtId="0" fontId="5" fillId="0" borderId="0"/>
    <xf numFmtId="0" fontId="5" fillId="0" borderId="0"/>
    <xf numFmtId="177" fontId="5" fillId="0" borderId="0" applyFont="0" applyFill="0" applyBorder="0" applyAlignment="0" applyProtection="0"/>
    <xf numFmtId="0" fontId="5" fillId="0" borderId="0"/>
    <xf numFmtId="0" fontId="5" fillId="0" borderId="0"/>
    <xf numFmtId="0" fontId="5" fillId="0" borderId="0"/>
    <xf numFmtId="43" fontId="15" fillId="0" borderId="0" applyFont="0" applyFill="0" applyBorder="0" applyAlignment="0" applyProtection="0"/>
    <xf numFmtId="43" fontId="1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177" fontId="5" fillId="0" borderId="0" applyFont="0" applyFill="0" applyBorder="0" applyAlignment="0" applyProtection="0"/>
    <xf numFmtId="43" fontId="15" fillId="0" borderId="0" applyFont="0" applyFill="0" applyBorder="0" applyAlignment="0" applyProtection="0"/>
    <xf numFmtId="0" fontId="5" fillId="0" borderId="0"/>
    <xf numFmtId="0" fontId="5" fillId="0" borderId="0"/>
    <xf numFmtId="0" fontId="5" fillId="0" borderId="0"/>
    <xf numFmtId="177" fontId="5" fillId="0" borderId="0" applyFont="0" applyFill="0" applyBorder="0" applyAlignment="0" applyProtection="0"/>
    <xf numFmtId="0" fontId="5" fillId="0" borderId="0"/>
    <xf numFmtId="0" fontId="5" fillId="0" borderId="0"/>
    <xf numFmtId="0" fontId="5" fillId="0" borderId="0"/>
    <xf numFmtId="43" fontId="1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5" fillId="0" borderId="0" applyFont="0" applyFill="0" applyBorder="0" applyAlignment="0" applyProtection="0"/>
    <xf numFmtId="0" fontId="5" fillId="0" borderId="0"/>
    <xf numFmtId="0" fontId="5" fillId="0" borderId="0"/>
    <xf numFmtId="0" fontId="5" fillId="0" borderId="0"/>
    <xf numFmtId="177" fontId="5" fillId="0" borderId="0" applyFont="0" applyFill="0" applyBorder="0" applyAlignment="0" applyProtection="0"/>
    <xf numFmtId="0" fontId="5" fillId="0" borderId="0"/>
    <xf numFmtId="0" fontId="5" fillId="0" borderId="0"/>
    <xf numFmtId="0" fontId="5" fillId="0" borderId="0"/>
    <xf numFmtId="43" fontId="15" fillId="0" borderId="0" applyFont="0" applyFill="0" applyBorder="0" applyAlignment="0" applyProtection="0"/>
    <xf numFmtId="43" fontId="1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177" fontId="5" fillId="0" borderId="0" applyFont="0" applyFill="0" applyBorder="0" applyAlignment="0" applyProtection="0"/>
    <xf numFmtId="0" fontId="5" fillId="0" borderId="0"/>
    <xf numFmtId="0" fontId="5" fillId="0" borderId="0"/>
    <xf numFmtId="0" fontId="5" fillId="0" borderId="0"/>
    <xf numFmtId="177" fontId="5" fillId="0" borderId="0" applyFont="0" applyFill="0" applyBorder="0" applyAlignment="0" applyProtection="0"/>
    <xf numFmtId="0" fontId="5" fillId="0" borderId="0"/>
    <xf numFmtId="0" fontId="5" fillId="0" borderId="0"/>
    <xf numFmtId="0" fontId="5" fillId="0" borderId="0"/>
    <xf numFmtId="43" fontId="1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5" fillId="0" borderId="0" applyFont="0" applyFill="0" applyBorder="0" applyAlignment="0" applyProtection="0"/>
    <xf numFmtId="0" fontId="5" fillId="0" borderId="0"/>
    <xf numFmtId="0" fontId="5" fillId="0" borderId="0"/>
    <xf numFmtId="0" fontId="5" fillId="0" borderId="0"/>
    <xf numFmtId="177" fontId="5" fillId="0" borderId="0" applyFont="0" applyFill="0" applyBorder="0" applyAlignment="0" applyProtection="0"/>
    <xf numFmtId="0" fontId="5" fillId="0" borderId="0"/>
    <xf numFmtId="0" fontId="5" fillId="0" borderId="0"/>
    <xf numFmtId="0" fontId="5" fillId="0" borderId="0"/>
    <xf numFmtId="43" fontId="15" fillId="0" borderId="0" applyFont="0" applyFill="0" applyBorder="0" applyAlignment="0" applyProtection="0"/>
    <xf numFmtId="43" fontId="1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177" fontId="5" fillId="0" borderId="0" applyFont="0" applyFill="0" applyBorder="0" applyAlignment="0" applyProtection="0"/>
    <xf numFmtId="0" fontId="5" fillId="0" borderId="0"/>
    <xf numFmtId="0" fontId="5" fillId="0" borderId="0"/>
    <xf numFmtId="0" fontId="5" fillId="0" borderId="0"/>
    <xf numFmtId="177" fontId="5" fillId="0" borderId="0" applyFont="0" applyFill="0" applyBorder="0" applyAlignment="0" applyProtection="0"/>
    <xf numFmtId="0" fontId="5" fillId="0" borderId="0"/>
    <xf numFmtId="0" fontId="5" fillId="0" borderId="0"/>
    <xf numFmtId="0" fontId="5" fillId="0" borderId="0"/>
    <xf numFmtId="43" fontId="1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5" fillId="0" borderId="0" applyFont="0" applyFill="0" applyBorder="0" applyAlignment="0" applyProtection="0"/>
    <xf numFmtId="0" fontId="5" fillId="0" borderId="0"/>
    <xf numFmtId="0" fontId="5" fillId="0" borderId="0"/>
    <xf numFmtId="0" fontId="5" fillId="0" borderId="0"/>
    <xf numFmtId="177" fontId="5" fillId="0" borderId="0" applyFont="0" applyFill="0" applyBorder="0" applyAlignment="0" applyProtection="0"/>
    <xf numFmtId="0" fontId="5" fillId="0" borderId="0"/>
    <xf numFmtId="0" fontId="5" fillId="0" borderId="0"/>
    <xf numFmtId="0" fontId="5" fillId="0" borderId="0"/>
    <xf numFmtId="43" fontId="15" fillId="0" borderId="0" applyFont="0" applyFill="0" applyBorder="0" applyAlignment="0" applyProtection="0"/>
    <xf numFmtId="0" fontId="5" fillId="0" borderId="0"/>
    <xf numFmtId="0" fontId="15" fillId="0" borderId="0"/>
    <xf numFmtId="180" fontId="5" fillId="0" borderId="0" applyFont="0" applyFill="0" applyBorder="0" applyAlignment="0" applyProtection="0"/>
    <xf numFmtId="9" fontId="5" fillId="0" borderId="0" applyFont="0" applyFill="0" applyBorder="0" applyAlignment="0" applyProtection="0"/>
    <xf numFmtId="41" fontId="5" fillId="0" borderId="0" applyFont="0" applyFill="0" applyBorder="0" applyAlignment="0" applyProtection="0"/>
    <xf numFmtId="42" fontId="5" fillId="0" borderId="0" applyFont="0" applyFill="0" applyBorder="0" applyAlignment="0" applyProtection="0"/>
    <xf numFmtId="180"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164"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ont="0" applyFill="0" applyBorder="0" applyAlignment="0" applyProtection="0"/>
    <xf numFmtId="175" fontId="15" fillId="0" borderId="0" applyFill="0" applyBorder="0" applyAlignment="0" applyProtection="0"/>
    <xf numFmtId="177" fontId="5" fillId="0" borderId="0" applyFont="0" applyFill="0" applyBorder="0" applyAlignment="0" applyProtection="0"/>
    <xf numFmtId="0" fontId="5" fillId="0" borderId="0"/>
    <xf numFmtId="0" fontId="5" fillId="0" borderId="0"/>
    <xf numFmtId="0" fontId="5" fillId="0" borderId="0"/>
    <xf numFmtId="177" fontId="5"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177" fontId="5" fillId="0" borderId="0" applyFont="0" applyFill="0" applyBorder="0" applyAlignment="0" applyProtection="0"/>
    <xf numFmtId="0" fontId="5" fillId="0" borderId="0"/>
    <xf numFmtId="0" fontId="5" fillId="0" borderId="0"/>
    <xf numFmtId="0" fontId="5" fillId="0" borderId="0"/>
    <xf numFmtId="177" fontId="5" fillId="0" borderId="0" applyFont="0" applyFill="0" applyBorder="0" applyAlignment="0" applyProtection="0"/>
    <xf numFmtId="0" fontId="5" fillId="0" borderId="0"/>
    <xf numFmtId="0" fontId="5" fillId="0" borderId="0"/>
    <xf numFmtId="0" fontId="5" fillId="0" borderId="0"/>
    <xf numFmtId="175" fontId="15" fillId="0" borderId="0" applyFont="0" applyFill="0" applyBorder="0" applyAlignment="0" applyProtection="0"/>
    <xf numFmtId="175" fontId="15" fillId="0" borderId="0" applyFont="0" applyFill="0" applyBorder="0" applyAlignment="0" applyProtection="0"/>
    <xf numFmtId="0" fontId="5" fillId="0" borderId="0"/>
    <xf numFmtId="43" fontId="5" fillId="0" borderId="0" applyFont="0" applyFill="0" applyBorder="0" applyAlignment="0" applyProtection="0"/>
    <xf numFmtId="43" fontId="1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164" fontId="15" fillId="0" borderId="0" applyFont="0" applyFill="0" applyBorder="0" applyAlignment="0" applyProtection="0"/>
    <xf numFmtId="177" fontId="5" fillId="0" borderId="0" applyFont="0" applyFill="0" applyBorder="0" applyAlignment="0" applyProtection="0"/>
    <xf numFmtId="0" fontId="5" fillId="0" borderId="0"/>
    <xf numFmtId="0" fontId="5" fillId="0" borderId="0"/>
    <xf numFmtId="0" fontId="5" fillId="0" borderId="0"/>
    <xf numFmtId="177" fontId="5" fillId="0" borderId="0" applyFont="0" applyFill="0" applyBorder="0" applyAlignment="0" applyProtection="0"/>
    <xf numFmtId="0" fontId="5" fillId="0" borderId="0"/>
    <xf numFmtId="0" fontId="5" fillId="0" borderId="0"/>
    <xf numFmtId="0" fontId="5" fillId="0" borderId="0"/>
    <xf numFmtId="43" fontId="1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5" fillId="0" borderId="0" applyFont="0" applyFill="0" applyBorder="0" applyAlignment="0" applyProtection="0"/>
    <xf numFmtId="0" fontId="5" fillId="0" borderId="0"/>
    <xf numFmtId="0" fontId="5" fillId="0" borderId="0"/>
    <xf numFmtId="0" fontId="5" fillId="0" borderId="0"/>
    <xf numFmtId="177" fontId="5" fillId="0" borderId="0" applyFont="0" applyFill="0" applyBorder="0" applyAlignment="0" applyProtection="0"/>
    <xf numFmtId="0" fontId="5" fillId="0" borderId="0"/>
    <xf numFmtId="0" fontId="5" fillId="0" borderId="0"/>
    <xf numFmtId="0" fontId="5" fillId="0" borderId="0"/>
    <xf numFmtId="43" fontId="15" fillId="0" borderId="0" applyFont="0" applyFill="0" applyBorder="0" applyAlignment="0" applyProtection="0"/>
    <xf numFmtId="43" fontId="1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177" fontId="5" fillId="0" borderId="0" applyFont="0" applyFill="0" applyBorder="0" applyAlignment="0" applyProtection="0"/>
    <xf numFmtId="0" fontId="5" fillId="0" borderId="0"/>
    <xf numFmtId="0" fontId="5" fillId="0" borderId="0"/>
    <xf numFmtId="0" fontId="5" fillId="0" borderId="0"/>
    <xf numFmtId="177" fontId="5" fillId="0" borderId="0" applyFont="0" applyFill="0" applyBorder="0" applyAlignment="0" applyProtection="0"/>
    <xf numFmtId="0" fontId="5" fillId="0" borderId="0"/>
    <xf numFmtId="0" fontId="5" fillId="0" borderId="0"/>
    <xf numFmtId="0" fontId="5" fillId="0" borderId="0"/>
    <xf numFmtId="43" fontId="1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5" fillId="0" borderId="0" applyFont="0" applyFill="0" applyBorder="0" applyAlignment="0" applyProtection="0"/>
    <xf numFmtId="0" fontId="5" fillId="0" borderId="0"/>
    <xf numFmtId="0" fontId="5" fillId="0" borderId="0"/>
    <xf numFmtId="0" fontId="5" fillId="0" borderId="0"/>
    <xf numFmtId="177" fontId="5" fillId="0" borderId="0" applyFont="0" applyFill="0" applyBorder="0" applyAlignment="0" applyProtection="0"/>
    <xf numFmtId="0" fontId="5" fillId="0" borderId="0"/>
    <xf numFmtId="0" fontId="5" fillId="0" borderId="0"/>
    <xf numFmtId="0" fontId="5" fillId="0" borderId="0"/>
    <xf numFmtId="43" fontId="15" fillId="0" borderId="0" applyFont="0" applyFill="0" applyBorder="0" applyAlignment="0" applyProtection="0"/>
    <xf numFmtId="43" fontId="1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177" fontId="5" fillId="0" borderId="0" applyFont="0" applyFill="0" applyBorder="0" applyAlignment="0" applyProtection="0"/>
    <xf numFmtId="43" fontId="15" fillId="0" borderId="0" applyFont="0" applyFill="0" applyBorder="0" applyAlignment="0" applyProtection="0"/>
    <xf numFmtId="0" fontId="5" fillId="0" borderId="0"/>
    <xf numFmtId="0" fontId="5" fillId="0" borderId="0"/>
    <xf numFmtId="0" fontId="5" fillId="0" borderId="0"/>
    <xf numFmtId="177" fontId="5" fillId="0" borderId="0" applyFont="0" applyFill="0" applyBorder="0" applyAlignment="0" applyProtection="0"/>
    <xf numFmtId="0" fontId="5" fillId="0" borderId="0"/>
    <xf numFmtId="0" fontId="5" fillId="0" borderId="0"/>
    <xf numFmtId="0" fontId="5" fillId="0" borderId="0"/>
    <xf numFmtId="43" fontId="1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5" fillId="0" borderId="0" applyFont="0" applyFill="0" applyBorder="0" applyAlignment="0" applyProtection="0"/>
    <xf numFmtId="0" fontId="5" fillId="0" borderId="0"/>
    <xf numFmtId="0" fontId="5" fillId="0" borderId="0"/>
    <xf numFmtId="0" fontId="5" fillId="0" borderId="0"/>
    <xf numFmtId="177" fontId="5" fillId="0" borderId="0" applyFont="0" applyFill="0" applyBorder="0" applyAlignment="0" applyProtection="0"/>
    <xf numFmtId="0" fontId="5" fillId="0" borderId="0"/>
    <xf numFmtId="0" fontId="5" fillId="0" borderId="0"/>
    <xf numFmtId="0" fontId="5" fillId="0" borderId="0"/>
    <xf numFmtId="43" fontId="15" fillId="0" borderId="0" applyFont="0" applyFill="0" applyBorder="0" applyAlignment="0" applyProtection="0"/>
    <xf numFmtId="43" fontId="1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177" fontId="5" fillId="0" borderId="0" applyFont="0" applyFill="0" applyBorder="0" applyAlignment="0" applyProtection="0"/>
    <xf numFmtId="0" fontId="5" fillId="0" borderId="0"/>
    <xf numFmtId="0" fontId="5" fillId="0" borderId="0"/>
    <xf numFmtId="0" fontId="5" fillId="0" borderId="0"/>
    <xf numFmtId="177" fontId="5" fillId="0" borderId="0" applyFont="0" applyFill="0" applyBorder="0" applyAlignment="0" applyProtection="0"/>
    <xf numFmtId="0" fontId="5" fillId="0" borderId="0"/>
    <xf numFmtId="0" fontId="5" fillId="0" borderId="0"/>
    <xf numFmtId="0" fontId="5" fillId="0" borderId="0"/>
    <xf numFmtId="43" fontId="1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5" fillId="0" borderId="0" applyFont="0" applyFill="0" applyBorder="0" applyAlignment="0" applyProtection="0"/>
    <xf numFmtId="0" fontId="5" fillId="0" borderId="0"/>
    <xf numFmtId="0" fontId="5" fillId="0" borderId="0"/>
    <xf numFmtId="0" fontId="5" fillId="0" borderId="0"/>
    <xf numFmtId="177" fontId="5" fillId="0" borderId="0" applyFont="0" applyFill="0" applyBorder="0" applyAlignment="0" applyProtection="0"/>
    <xf numFmtId="0" fontId="5" fillId="0" borderId="0"/>
    <xf numFmtId="0" fontId="5" fillId="0" borderId="0"/>
    <xf numFmtId="0" fontId="5" fillId="0" borderId="0"/>
    <xf numFmtId="43" fontId="15" fillId="0" borderId="0" applyFont="0" applyFill="0" applyBorder="0" applyAlignment="0" applyProtection="0"/>
    <xf numFmtId="43" fontId="1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177" fontId="5" fillId="0" borderId="0" applyFont="0" applyFill="0" applyBorder="0" applyAlignment="0" applyProtection="0"/>
    <xf numFmtId="0" fontId="5" fillId="0" borderId="0"/>
    <xf numFmtId="0" fontId="5" fillId="0" borderId="0"/>
    <xf numFmtId="0" fontId="5" fillId="0" borderId="0"/>
    <xf numFmtId="177" fontId="5" fillId="0" borderId="0" applyFont="0" applyFill="0" applyBorder="0" applyAlignment="0" applyProtection="0"/>
    <xf numFmtId="0" fontId="5" fillId="0" borderId="0"/>
    <xf numFmtId="0" fontId="5" fillId="0" borderId="0"/>
    <xf numFmtId="0" fontId="5" fillId="0" borderId="0"/>
    <xf numFmtId="43" fontId="1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5" fillId="0" borderId="0" applyFont="0" applyFill="0" applyBorder="0" applyAlignment="0" applyProtection="0"/>
    <xf numFmtId="0" fontId="5" fillId="0" borderId="0"/>
    <xf numFmtId="0" fontId="5" fillId="0" borderId="0"/>
    <xf numFmtId="0" fontId="5" fillId="0" borderId="0"/>
    <xf numFmtId="177" fontId="5" fillId="0" borderId="0" applyFont="0" applyFill="0" applyBorder="0" applyAlignment="0" applyProtection="0"/>
    <xf numFmtId="0" fontId="5" fillId="0" borderId="0"/>
    <xf numFmtId="0" fontId="5" fillId="0" borderId="0"/>
    <xf numFmtId="0" fontId="5" fillId="0" borderId="0"/>
    <xf numFmtId="43" fontId="15" fillId="0" borderId="0" applyFont="0" applyFill="0" applyBorder="0" applyAlignment="0" applyProtection="0"/>
    <xf numFmtId="0" fontId="5" fillId="0" borderId="0"/>
    <xf numFmtId="180" fontId="5" fillId="0" borderId="0" applyFont="0" applyFill="0" applyBorder="0" applyAlignment="0" applyProtection="0"/>
    <xf numFmtId="9" fontId="5" fillId="0" borderId="0" applyFont="0" applyFill="0" applyBorder="0" applyAlignment="0" applyProtection="0"/>
    <xf numFmtId="41" fontId="5" fillId="0" borderId="0" applyFont="0" applyFill="0" applyBorder="0" applyAlignment="0" applyProtection="0"/>
    <xf numFmtId="42" fontId="5" fillId="0" borderId="0" applyFont="0" applyFill="0" applyBorder="0" applyAlignment="0" applyProtection="0"/>
    <xf numFmtId="180"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164" fontId="15" fillId="0" borderId="0" applyFont="0" applyFill="0" applyBorder="0" applyAlignment="0" applyProtection="0"/>
    <xf numFmtId="177" fontId="5" fillId="0" borderId="0" applyFont="0" applyFill="0" applyBorder="0" applyAlignment="0" applyProtection="0"/>
    <xf numFmtId="0" fontId="5" fillId="0" borderId="0"/>
    <xf numFmtId="0" fontId="5" fillId="0" borderId="0"/>
    <xf numFmtId="0" fontId="5" fillId="0" borderId="0"/>
    <xf numFmtId="177" fontId="5"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177" fontId="5" fillId="0" borderId="0" applyFont="0" applyFill="0" applyBorder="0" applyAlignment="0" applyProtection="0"/>
    <xf numFmtId="0" fontId="5" fillId="0" borderId="0"/>
    <xf numFmtId="0" fontId="5" fillId="0" borderId="0"/>
    <xf numFmtId="0" fontId="5" fillId="0" borderId="0"/>
    <xf numFmtId="177"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41" fillId="0" borderId="0" applyNumberFormat="0" applyFill="0" applyBorder="0" applyAlignment="0" applyProtection="0"/>
    <xf numFmtId="43" fontId="15"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15"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15"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4"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0" fontId="4" fillId="0" borderId="0"/>
    <xf numFmtId="43" fontId="15"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4" fontId="18" fillId="0" borderId="0" applyFont="0" applyFill="0" applyBorder="0" applyAlignment="0" applyProtection="0"/>
    <xf numFmtId="43" fontId="15"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15" fillId="0" borderId="0"/>
    <xf numFmtId="0" fontId="4" fillId="0" borderId="0"/>
    <xf numFmtId="9" fontId="4" fillId="0" borderId="0" applyFont="0" applyFill="0" applyBorder="0" applyAlignment="0" applyProtection="0"/>
    <xf numFmtId="0" fontId="4" fillId="0" borderId="0"/>
    <xf numFmtId="177" fontId="4" fillId="0" borderId="0" applyFont="0" applyFill="0" applyBorder="0" applyAlignment="0" applyProtection="0"/>
    <xf numFmtId="0" fontId="4" fillId="0" borderId="0"/>
    <xf numFmtId="0" fontId="4" fillId="0" borderId="0"/>
    <xf numFmtId="0" fontId="4" fillId="0" borderId="0"/>
    <xf numFmtId="177" fontId="4" fillId="0" borderId="0" applyFont="0" applyFill="0" applyBorder="0" applyAlignment="0" applyProtection="0"/>
    <xf numFmtId="0" fontId="4" fillId="0" borderId="0"/>
    <xf numFmtId="0" fontId="4" fillId="0" borderId="0"/>
    <xf numFmtId="0" fontId="4" fillId="0" borderId="0"/>
    <xf numFmtId="43" fontId="15"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4" fillId="0" borderId="0" applyFont="0" applyFill="0" applyBorder="0" applyAlignment="0" applyProtection="0"/>
    <xf numFmtId="0" fontId="4" fillId="0" borderId="0"/>
    <xf numFmtId="0" fontId="4" fillId="0" borderId="0"/>
    <xf numFmtId="0" fontId="4" fillId="0" borderId="0"/>
    <xf numFmtId="177" fontId="4" fillId="0" borderId="0" applyFont="0" applyFill="0" applyBorder="0" applyAlignment="0" applyProtection="0"/>
    <xf numFmtId="0" fontId="4" fillId="0" borderId="0"/>
    <xf numFmtId="0" fontId="4" fillId="0" borderId="0"/>
    <xf numFmtId="0" fontId="4" fillId="0" borderId="0"/>
    <xf numFmtId="43" fontId="15" fillId="0" borderId="0" applyFont="0" applyFill="0" applyBorder="0" applyAlignment="0" applyProtection="0"/>
    <xf numFmtId="43" fontId="15"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177" fontId="4" fillId="0" borderId="0" applyFont="0" applyFill="0" applyBorder="0" applyAlignment="0" applyProtection="0"/>
    <xf numFmtId="0" fontId="4" fillId="0" borderId="0"/>
    <xf numFmtId="0" fontId="4" fillId="0" borderId="0"/>
    <xf numFmtId="0" fontId="4" fillId="0" borderId="0"/>
    <xf numFmtId="177" fontId="4" fillId="0" borderId="0" applyFont="0" applyFill="0" applyBorder="0" applyAlignment="0" applyProtection="0"/>
    <xf numFmtId="0" fontId="4" fillId="0" borderId="0"/>
    <xf numFmtId="0" fontId="4" fillId="0" borderId="0"/>
    <xf numFmtId="0" fontId="4" fillId="0" borderId="0"/>
    <xf numFmtId="43" fontId="15"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4" fillId="0" borderId="0" applyFont="0" applyFill="0" applyBorder="0" applyAlignment="0" applyProtection="0"/>
    <xf numFmtId="0" fontId="4" fillId="0" borderId="0"/>
    <xf numFmtId="0" fontId="4" fillId="0" borderId="0"/>
    <xf numFmtId="0" fontId="4" fillId="0" borderId="0"/>
    <xf numFmtId="177" fontId="4" fillId="0" borderId="0" applyFont="0" applyFill="0" applyBorder="0" applyAlignment="0" applyProtection="0"/>
    <xf numFmtId="0" fontId="4" fillId="0" borderId="0"/>
    <xf numFmtId="0" fontId="4" fillId="0" borderId="0"/>
    <xf numFmtId="0" fontId="4" fillId="0" borderId="0"/>
    <xf numFmtId="43" fontId="15" fillId="0" borderId="0" applyFont="0" applyFill="0" applyBorder="0" applyAlignment="0" applyProtection="0"/>
    <xf numFmtId="43" fontId="15"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177" fontId="4" fillId="0" borderId="0" applyFont="0" applyFill="0" applyBorder="0" applyAlignment="0" applyProtection="0"/>
    <xf numFmtId="43" fontId="15" fillId="0" borderId="0" applyFont="0" applyFill="0" applyBorder="0" applyAlignment="0" applyProtection="0"/>
    <xf numFmtId="0" fontId="4" fillId="0" borderId="0"/>
    <xf numFmtId="0" fontId="4" fillId="0" borderId="0"/>
    <xf numFmtId="0" fontId="4" fillId="0" borderId="0"/>
    <xf numFmtId="177" fontId="4" fillId="0" borderId="0" applyFont="0" applyFill="0" applyBorder="0" applyAlignment="0" applyProtection="0"/>
    <xf numFmtId="0" fontId="4" fillId="0" borderId="0"/>
    <xf numFmtId="0" fontId="4" fillId="0" borderId="0"/>
    <xf numFmtId="0" fontId="4" fillId="0" borderId="0"/>
    <xf numFmtId="43" fontId="15"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4" fillId="0" borderId="0" applyFont="0" applyFill="0" applyBorder="0" applyAlignment="0" applyProtection="0"/>
    <xf numFmtId="0" fontId="4" fillId="0" borderId="0"/>
    <xf numFmtId="0" fontId="4" fillId="0" borderId="0"/>
    <xf numFmtId="0" fontId="4" fillId="0" borderId="0"/>
    <xf numFmtId="177" fontId="4" fillId="0" borderId="0" applyFont="0" applyFill="0" applyBorder="0" applyAlignment="0" applyProtection="0"/>
    <xf numFmtId="0" fontId="4" fillId="0" borderId="0"/>
    <xf numFmtId="0" fontId="4" fillId="0" borderId="0"/>
    <xf numFmtId="0" fontId="4" fillId="0" borderId="0"/>
    <xf numFmtId="43" fontId="15" fillId="0" borderId="0" applyFont="0" applyFill="0" applyBorder="0" applyAlignment="0" applyProtection="0"/>
    <xf numFmtId="43" fontId="15"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177" fontId="4" fillId="0" borderId="0" applyFont="0" applyFill="0" applyBorder="0" applyAlignment="0" applyProtection="0"/>
    <xf numFmtId="0" fontId="4" fillId="0" borderId="0"/>
    <xf numFmtId="0" fontId="4" fillId="0" borderId="0"/>
    <xf numFmtId="0" fontId="4" fillId="0" borderId="0"/>
    <xf numFmtId="177" fontId="4" fillId="0" borderId="0" applyFont="0" applyFill="0" applyBorder="0" applyAlignment="0" applyProtection="0"/>
    <xf numFmtId="0" fontId="4" fillId="0" borderId="0"/>
    <xf numFmtId="0" fontId="4" fillId="0" borderId="0"/>
    <xf numFmtId="0" fontId="4" fillId="0" borderId="0"/>
    <xf numFmtId="43" fontId="15"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4" fillId="0" borderId="0" applyFont="0" applyFill="0" applyBorder="0" applyAlignment="0" applyProtection="0"/>
    <xf numFmtId="0" fontId="4" fillId="0" borderId="0"/>
    <xf numFmtId="0" fontId="4" fillId="0" borderId="0"/>
    <xf numFmtId="0" fontId="4" fillId="0" borderId="0"/>
    <xf numFmtId="177" fontId="4" fillId="0" borderId="0" applyFont="0" applyFill="0" applyBorder="0" applyAlignment="0" applyProtection="0"/>
    <xf numFmtId="0" fontId="4" fillId="0" borderId="0"/>
    <xf numFmtId="0" fontId="4" fillId="0" borderId="0"/>
    <xf numFmtId="0" fontId="4" fillId="0" borderId="0"/>
    <xf numFmtId="43" fontId="15" fillId="0" borderId="0" applyFont="0" applyFill="0" applyBorder="0" applyAlignment="0" applyProtection="0"/>
    <xf numFmtId="43" fontId="15"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177" fontId="4" fillId="0" borderId="0" applyFont="0" applyFill="0" applyBorder="0" applyAlignment="0" applyProtection="0"/>
    <xf numFmtId="0" fontId="4" fillId="0" borderId="0"/>
    <xf numFmtId="0" fontId="4" fillId="0" borderId="0"/>
    <xf numFmtId="0" fontId="4" fillId="0" borderId="0"/>
    <xf numFmtId="177" fontId="4" fillId="0" borderId="0" applyFont="0" applyFill="0" applyBorder="0" applyAlignment="0" applyProtection="0"/>
    <xf numFmtId="0" fontId="4" fillId="0" borderId="0"/>
    <xf numFmtId="0" fontId="4" fillId="0" borderId="0"/>
    <xf numFmtId="0" fontId="4" fillId="0" borderId="0"/>
    <xf numFmtId="43" fontId="15"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4" fillId="0" borderId="0" applyFont="0" applyFill="0" applyBorder="0" applyAlignment="0" applyProtection="0"/>
    <xf numFmtId="0" fontId="4" fillId="0" borderId="0"/>
    <xf numFmtId="0" fontId="4" fillId="0" borderId="0"/>
    <xf numFmtId="0" fontId="4" fillId="0" borderId="0"/>
    <xf numFmtId="177" fontId="4" fillId="0" borderId="0" applyFont="0" applyFill="0" applyBorder="0" applyAlignment="0" applyProtection="0"/>
    <xf numFmtId="0" fontId="4" fillId="0" borderId="0"/>
    <xf numFmtId="0" fontId="4" fillId="0" borderId="0"/>
    <xf numFmtId="0" fontId="4" fillId="0" borderId="0"/>
    <xf numFmtId="43" fontId="15" fillId="0" borderId="0" applyFont="0" applyFill="0" applyBorder="0" applyAlignment="0" applyProtection="0"/>
    <xf numFmtId="0" fontId="4" fillId="0" borderId="0"/>
    <xf numFmtId="180" fontId="4" fillId="0" borderId="0" applyFont="0" applyFill="0" applyBorder="0" applyAlignment="0" applyProtection="0"/>
    <xf numFmtId="9" fontId="4" fillId="0" borderId="0" applyFont="0" applyFill="0" applyBorder="0" applyAlignment="0" applyProtection="0"/>
    <xf numFmtId="41" fontId="4" fillId="0" borderId="0" applyFont="0" applyFill="0" applyBorder="0" applyAlignment="0" applyProtection="0"/>
    <xf numFmtId="42" fontId="4" fillId="0" borderId="0" applyFont="0" applyFill="0" applyBorder="0" applyAlignment="0" applyProtection="0"/>
    <xf numFmtId="180"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177" fontId="4" fillId="0" borderId="0" applyFont="0" applyFill="0" applyBorder="0" applyAlignment="0" applyProtection="0"/>
    <xf numFmtId="0" fontId="4" fillId="0" borderId="0"/>
    <xf numFmtId="0" fontId="4" fillId="0" borderId="0"/>
    <xf numFmtId="0" fontId="4" fillId="0" borderId="0"/>
    <xf numFmtId="177"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177" fontId="4" fillId="0" borderId="0" applyFont="0" applyFill="0" applyBorder="0" applyAlignment="0" applyProtection="0"/>
    <xf numFmtId="0" fontId="4" fillId="0" borderId="0"/>
    <xf numFmtId="0" fontId="4" fillId="0" borderId="0"/>
    <xf numFmtId="0" fontId="4" fillId="0" borderId="0"/>
    <xf numFmtId="177"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15"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177" fontId="4" fillId="0" borderId="0" applyFont="0" applyFill="0" applyBorder="0" applyAlignment="0" applyProtection="0"/>
    <xf numFmtId="0" fontId="4" fillId="0" borderId="0"/>
    <xf numFmtId="0" fontId="4" fillId="0" borderId="0"/>
    <xf numFmtId="0" fontId="4" fillId="0" borderId="0"/>
    <xf numFmtId="177" fontId="4" fillId="0" borderId="0" applyFont="0" applyFill="0" applyBorder="0" applyAlignment="0" applyProtection="0"/>
    <xf numFmtId="0" fontId="4" fillId="0" borderId="0"/>
    <xf numFmtId="0" fontId="4" fillId="0" borderId="0"/>
    <xf numFmtId="0" fontId="4" fillId="0" borderId="0"/>
    <xf numFmtId="43" fontId="15"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4" fillId="0" borderId="0" applyFont="0" applyFill="0" applyBorder="0" applyAlignment="0" applyProtection="0"/>
    <xf numFmtId="0" fontId="4" fillId="0" borderId="0"/>
    <xf numFmtId="0" fontId="4" fillId="0" borderId="0"/>
    <xf numFmtId="0" fontId="4" fillId="0" borderId="0"/>
    <xf numFmtId="177" fontId="4" fillId="0" borderId="0" applyFont="0" applyFill="0" applyBorder="0" applyAlignment="0" applyProtection="0"/>
    <xf numFmtId="0" fontId="4" fillId="0" borderId="0"/>
    <xf numFmtId="0" fontId="4" fillId="0" borderId="0"/>
    <xf numFmtId="0" fontId="4" fillId="0" borderId="0"/>
    <xf numFmtId="43" fontId="15" fillId="0" borderId="0" applyFont="0" applyFill="0" applyBorder="0" applyAlignment="0" applyProtection="0"/>
    <xf numFmtId="43" fontId="15"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177" fontId="4" fillId="0" borderId="0" applyFont="0" applyFill="0" applyBorder="0" applyAlignment="0" applyProtection="0"/>
    <xf numFmtId="0" fontId="4" fillId="0" borderId="0"/>
    <xf numFmtId="0" fontId="4" fillId="0" borderId="0"/>
    <xf numFmtId="0" fontId="4" fillId="0" borderId="0"/>
    <xf numFmtId="177" fontId="4" fillId="0" borderId="0" applyFont="0" applyFill="0" applyBorder="0" applyAlignment="0" applyProtection="0"/>
    <xf numFmtId="0" fontId="4" fillId="0" borderId="0"/>
    <xf numFmtId="0" fontId="4" fillId="0" borderId="0"/>
    <xf numFmtId="0" fontId="4" fillId="0" borderId="0"/>
    <xf numFmtId="43" fontId="15"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4" fillId="0" borderId="0" applyFont="0" applyFill="0" applyBorder="0" applyAlignment="0" applyProtection="0"/>
    <xf numFmtId="0" fontId="4" fillId="0" borderId="0"/>
    <xf numFmtId="0" fontId="4" fillId="0" borderId="0"/>
    <xf numFmtId="0" fontId="4" fillId="0" borderId="0"/>
    <xf numFmtId="177" fontId="4" fillId="0" borderId="0" applyFont="0" applyFill="0" applyBorder="0" applyAlignment="0" applyProtection="0"/>
    <xf numFmtId="0" fontId="4" fillId="0" borderId="0"/>
    <xf numFmtId="0" fontId="4" fillId="0" borderId="0"/>
    <xf numFmtId="0" fontId="4" fillId="0" borderId="0"/>
    <xf numFmtId="43" fontId="15" fillId="0" borderId="0" applyFont="0" applyFill="0" applyBorder="0" applyAlignment="0" applyProtection="0"/>
    <xf numFmtId="43" fontId="15"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177" fontId="4" fillId="0" borderId="0" applyFont="0" applyFill="0" applyBorder="0" applyAlignment="0" applyProtection="0"/>
    <xf numFmtId="43" fontId="15" fillId="0" borderId="0" applyFont="0" applyFill="0" applyBorder="0" applyAlignment="0" applyProtection="0"/>
    <xf numFmtId="0" fontId="4" fillId="0" borderId="0"/>
    <xf numFmtId="0" fontId="4" fillId="0" borderId="0"/>
    <xf numFmtId="0" fontId="4" fillId="0" borderId="0"/>
    <xf numFmtId="177" fontId="4" fillId="0" borderId="0" applyFont="0" applyFill="0" applyBorder="0" applyAlignment="0" applyProtection="0"/>
    <xf numFmtId="0" fontId="4" fillId="0" borderId="0"/>
    <xf numFmtId="0" fontId="4" fillId="0" borderId="0"/>
    <xf numFmtId="0" fontId="4" fillId="0" borderId="0"/>
    <xf numFmtId="43" fontId="15"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4" fillId="0" borderId="0" applyFont="0" applyFill="0" applyBorder="0" applyAlignment="0" applyProtection="0"/>
    <xf numFmtId="0" fontId="4" fillId="0" borderId="0"/>
    <xf numFmtId="0" fontId="4" fillId="0" borderId="0"/>
    <xf numFmtId="0" fontId="4" fillId="0" borderId="0"/>
    <xf numFmtId="177" fontId="4" fillId="0" borderId="0" applyFont="0" applyFill="0" applyBorder="0" applyAlignment="0" applyProtection="0"/>
    <xf numFmtId="0" fontId="4" fillId="0" borderId="0"/>
    <xf numFmtId="0" fontId="4" fillId="0" borderId="0"/>
    <xf numFmtId="0" fontId="4" fillId="0" borderId="0"/>
    <xf numFmtId="43" fontId="15" fillId="0" borderId="0" applyFont="0" applyFill="0" applyBorder="0" applyAlignment="0" applyProtection="0"/>
    <xf numFmtId="43" fontId="15"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177" fontId="4" fillId="0" borderId="0" applyFont="0" applyFill="0" applyBorder="0" applyAlignment="0" applyProtection="0"/>
    <xf numFmtId="0" fontId="4" fillId="0" borderId="0"/>
    <xf numFmtId="0" fontId="4" fillId="0" borderId="0"/>
    <xf numFmtId="0" fontId="4" fillId="0" borderId="0"/>
    <xf numFmtId="177" fontId="4" fillId="0" borderId="0" applyFont="0" applyFill="0" applyBorder="0" applyAlignment="0" applyProtection="0"/>
    <xf numFmtId="0" fontId="4" fillId="0" borderId="0"/>
    <xf numFmtId="0" fontId="4" fillId="0" borderId="0"/>
    <xf numFmtId="0" fontId="4" fillId="0" borderId="0"/>
    <xf numFmtId="43" fontId="15"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4" fillId="0" borderId="0" applyFont="0" applyFill="0" applyBorder="0" applyAlignment="0" applyProtection="0"/>
    <xf numFmtId="0" fontId="4" fillId="0" borderId="0"/>
    <xf numFmtId="0" fontId="4" fillId="0" borderId="0"/>
    <xf numFmtId="0" fontId="4" fillId="0" borderId="0"/>
    <xf numFmtId="177" fontId="4" fillId="0" borderId="0" applyFont="0" applyFill="0" applyBorder="0" applyAlignment="0" applyProtection="0"/>
    <xf numFmtId="0" fontId="4" fillId="0" borderId="0"/>
    <xf numFmtId="0" fontId="4" fillId="0" borderId="0"/>
    <xf numFmtId="0" fontId="4" fillId="0" borderId="0"/>
    <xf numFmtId="43" fontId="15" fillId="0" borderId="0" applyFont="0" applyFill="0" applyBorder="0" applyAlignment="0" applyProtection="0"/>
    <xf numFmtId="43" fontId="15"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177" fontId="4" fillId="0" borderId="0" applyFont="0" applyFill="0" applyBorder="0" applyAlignment="0" applyProtection="0"/>
    <xf numFmtId="0" fontId="4" fillId="0" borderId="0"/>
    <xf numFmtId="0" fontId="4" fillId="0" borderId="0"/>
    <xf numFmtId="0" fontId="4" fillId="0" borderId="0"/>
    <xf numFmtId="177" fontId="4" fillId="0" borderId="0" applyFont="0" applyFill="0" applyBorder="0" applyAlignment="0" applyProtection="0"/>
    <xf numFmtId="0" fontId="4" fillId="0" borderId="0"/>
    <xf numFmtId="0" fontId="4" fillId="0" borderId="0"/>
    <xf numFmtId="0" fontId="4" fillId="0" borderId="0"/>
    <xf numFmtId="43" fontId="15"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4" fillId="0" borderId="0" applyFont="0" applyFill="0" applyBorder="0" applyAlignment="0" applyProtection="0"/>
    <xf numFmtId="0" fontId="4" fillId="0" borderId="0"/>
    <xf numFmtId="0" fontId="4" fillId="0" borderId="0"/>
    <xf numFmtId="0" fontId="4" fillId="0" borderId="0"/>
    <xf numFmtId="177" fontId="4" fillId="0" borderId="0" applyFont="0" applyFill="0" applyBorder="0" applyAlignment="0" applyProtection="0"/>
    <xf numFmtId="0" fontId="4" fillId="0" borderId="0"/>
    <xf numFmtId="0" fontId="4" fillId="0" borderId="0"/>
    <xf numFmtId="0" fontId="4" fillId="0" borderId="0"/>
    <xf numFmtId="43" fontId="15" fillId="0" borderId="0" applyFont="0" applyFill="0" applyBorder="0" applyAlignment="0" applyProtection="0"/>
    <xf numFmtId="0" fontId="4" fillId="0" borderId="0"/>
    <xf numFmtId="180" fontId="4" fillId="0" borderId="0" applyFont="0" applyFill="0" applyBorder="0" applyAlignment="0" applyProtection="0"/>
    <xf numFmtId="9" fontId="4" fillId="0" borderId="0" applyFont="0" applyFill="0" applyBorder="0" applyAlignment="0" applyProtection="0"/>
    <xf numFmtId="41" fontId="4" fillId="0" borderId="0" applyFont="0" applyFill="0" applyBorder="0" applyAlignment="0" applyProtection="0"/>
    <xf numFmtId="42" fontId="4" fillId="0" borderId="0" applyFont="0" applyFill="0" applyBorder="0" applyAlignment="0" applyProtection="0"/>
    <xf numFmtId="180"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177" fontId="4" fillId="0" borderId="0" applyFont="0" applyFill="0" applyBorder="0" applyAlignment="0" applyProtection="0"/>
    <xf numFmtId="0" fontId="4" fillId="0" borderId="0"/>
    <xf numFmtId="0" fontId="4" fillId="0" borderId="0"/>
    <xf numFmtId="0" fontId="4" fillId="0" borderId="0"/>
    <xf numFmtId="177"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177" fontId="4" fillId="0" borderId="0" applyFont="0" applyFill="0" applyBorder="0" applyAlignment="0" applyProtection="0"/>
    <xf numFmtId="0" fontId="4" fillId="0" borderId="0"/>
    <xf numFmtId="0" fontId="4" fillId="0" borderId="0"/>
    <xf numFmtId="0" fontId="4" fillId="0" borderId="0"/>
    <xf numFmtId="177"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15"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15"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15"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3"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0" fontId="3" fillId="0" borderId="0"/>
    <xf numFmtId="43" fontId="15"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4" fontId="18" fillId="0" borderId="0" applyFont="0" applyFill="0" applyBorder="0" applyAlignment="0" applyProtection="0"/>
    <xf numFmtId="43" fontId="15"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77" fontId="3" fillId="0" borderId="0" applyFont="0" applyFill="0" applyBorder="0" applyAlignment="0" applyProtection="0"/>
    <xf numFmtId="0" fontId="3" fillId="0" borderId="0"/>
    <xf numFmtId="0" fontId="3" fillId="0" borderId="0"/>
    <xf numFmtId="0" fontId="3" fillId="0" borderId="0"/>
    <xf numFmtId="177" fontId="3" fillId="0" borderId="0" applyFont="0" applyFill="0" applyBorder="0" applyAlignment="0" applyProtection="0"/>
    <xf numFmtId="0" fontId="3" fillId="0" borderId="0"/>
    <xf numFmtId="0" fontId="3" fillId="0" borderId="0"/>
    <xf numFmtId="0" fontId="3" fillId="0" borderId="0"/>
    <xf numFmtId="43" fontId="15"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3" fillId="0" borderId="0" applyFont="0" applyFill="0" applyBorder="0" applyAlignment="0" applyProtection="0"/>
    <xf numFmtId="0" fontId="3" fillId="0" borderId="0"/>
    <xf numFmtId="0" fontId="3" fillId="0" borderId="0"/>
    <xf numFmtId="0" fontId="3" fillId="0" borderId="0"/>
    <xf numFmtId="177" fontId="3" fillId="0" borderId="0" applyFont="0" applyFill="0" applyBorder="0" applyAlignment="0" applyProtection="0"/>
    <xf numFmtId="0" fontId="3" fillId="0" borderId="0"/>
    <xf numFmtId="0" fontId="3" fillId="0" borderId="0"/>
    <xf numFmtId="0" fontId="3" fillId="0" borderId="0"/>
    <xf numFmtId="43" fontId="15" fillId="0" borderId="0" applyFont="0" applyFill="0" applyBorder="0" applyAlignment="0" applyProtection="0"/>
    <xf numFmtId="43" fontId="15"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77" fontId="3" fillId="0" borderId="0" applyFont="0" applyFill="0" applyBorder="0" applyAlignment="0" applyProtection="0"/>
    <xf numFmtId="0" fontId="3" fillId="0" borderId="0"/>
    <xf numFmtId="0" fontId="3" fillId="0" borderId="0"/>
    <xf numFmtId="0" fontId="3" fillId="0" borderId="0"/>
    <xf numFmtId="177" fontId="3" fillId="0" borderId="0" applyFont="0" applyFill="0" applyBorder="0" applyAlignment="0" applyProtection="0"/>
    <xf numFmtId="0" fontId="3" fillId="0" borderId="0"/>
    <xf numFmtId="0" fontId="3" fillId="0" borderId="0"/>
    <xf numFmtId="0" fontId="3" fillId="0" borderId="0"/>
    <xf numFmtId="43" fontId="15"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3" fillId="0" borderId="0" applyFont="0" applyFill="0" applyBorder="0" applyAlignment="0" applyProtection="0"/>
    <xf numFmtId="0" fontId="3" fillId="0" borderId="0"/>
    <xf numFmtId="0" fontId="3" fillId="0" borderId="0"/>
    <xf numFmtId="0" fontId="3" fillId="0" borderId="0"/>
    <xf numFmtId="177" fontId="3" fillId="0" borderId="0" applyFont="0" applyFill="0" applyBorder="0" applyAlignment="0" applyProtection="0"/>
    <xf numFmtId="0" fontId="3" fillId="0" borderId="0"/>
    <xf numFmtId="0" fontId="3" fillId="0" borderId="0"/>
    <xf numFmtId="0" fontId="3" fillId="0" borderId="0"/>
    <xf numFmtId="43" fontId="15" fillId="0" borderId="0" applyFont="0" applyFill="0" applyBorder="0" applyAlignment="0" applyProtection="0"/>
    <xf numFmtId="43" fontId="15"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77" fontId="3" fillId="0" borderId="0" applyFont="0" applyFill="0" applyBorder="0" applyAlignment="0" applyProtection="0"/>
    <xf numFmtId="43" fontId="15" fillId="0" borderId="0" applyFont="0" applyFill="0" applyBorder="0" applyAlignment="0" applyProtection="0"/>
    <xf numFmtId="0" fontId="3" fillId="0" borderId="0"/>
    <xf numFmtId="0" fontId="3" fillId="0" borderId="0"/>
    <xf numFmtId="0" fontId="3" fillId="0" borderId="0"/>
    <xf numFmtId="177" fontId="3" fillId="0" borderId="0" applyFont="0" applyFill="0" applyBorder="0" applyAlignment="0" applyProtection="0"/>
    <xf numFmtId="0" fontId="3" fillId="0" borderId="0"/>
    <xf numFmtId="0" fontId="3" fillId="0" borderId="0"/>
    <xf numFmtId="0" fontId="3" fillId="0" borderId="0"/>
    <xf numFmtId="43" fontId="15"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3" fillId="0" borderId="0" applyFont="0" applyFill="0" applyBorder="0" applyAlignment="0" applyProtection="0"/>
    <xf numFmtId="0" fontId="3" fillId="0" borderId="0"/>
    <xf numFmtId="0" fontId="3" fillId="0" borderId="0"/>
    <xf numFmtId="0" fontId="3" fillId="0" borderId="0"/>
    <xf numFmtId="177" fontId="3" fillId="0" borderId="0" applyFont="0" applyFill="0" applyBorder="0" applyAlignment="0" applyProtection="0"/>
    <xf numFmtId="0" fontId="3" fillId="0" borderId="0"/>
    <xf numFmtId="0" fontId="3" fillId="0" borderId="0"/>
    <xf numFmtId="0" fontId="3" fillId="0" borderId="0"/>
    <xf numFmtId="43" fontId="15" fillId="0" borderId="0" applyFont="0" applyFill="0" applyBorder="0" applyAlignment="0" applyProtection="0"/>
    <xf numFmtId="43" fontId="15"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77" fontId="3" fillId="0" borderId="0" applyFont="0" applyFill="0" applyBorder="0" applyAlignment="0" applyProtection="0"/>
    <xf numFmtId="0" fontId="3" fillId="0" borderId="0"/>
    <xf numFmtId="0" fontId="3" fillId="0" borderId="0"/>
    <xf numFmtId="0" fontId="3" fillId="0" borderId="0"/>
    <xf numFmtId="177" fontId="3" fillId="0" borderId="0" applyFont="0" applyFill="0" applyBorder="0" applyAlignment="0" applyProtection="0"/>
    <xf numFmtId="0" fontId="3" fillId="0" borderId="0"/>
    <xf numFmtId="0" fontId="3" fillId="0" borderId="0"/>
    <xf numFmtId="0" fontId="3" fillId="0" borderId="0"/>
    <xf numFmtId="43" fontId="15"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3" fillId="0" borderId="0" applyFont="0" applyFill="0" applyBorder="0" applyAlignment="0" applyProtection="0"/>
    <xf numFmtId="0" fontId="3" fillId="0" borderId="0"/>
    <xf numFmtId="0" fontId="3" fillId="0" borderId="0"/>
    <xf numFmtId="0" fontId="3" fillId="0" borderId="0"/>
    <xf numFmtId="177" fontId="3" fillId="0" borderId="0" applyFont="0" applyFill="0" applyBorder="0" applyAlignment="0" applyProtection="0"/>
    <xf numFmtId="0" fontId="3" fillId="0" borderId="0"/>
    <xf numFmtId="0" fontId="3" fillId="0" borderId="0"/>
    <xf numFmtId="0" fontId="3" fillId="0" borderId="0"/>
    <xf numFmtId="43" fontId="15" fillId="0" borderId="0" applyFont="0" applyFill="0" applyBorder="0" applyAlignment="0" applyProtection="0"/>
    <xf numFmtId="43" fontId="15"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77" fontId="3" fillId="0" borderId="0" applyFont="0" applyFill="0" applyBorder="0" applyAlignment="0" applyProtection="0"/>
    <xf numFmtId="0" fontId="3" fillId="0" borderId="0"/>
    <xf numFmtId="0" fontId="3" fillId="0" borderId="0"/>
    <xf numFmtId="0" fontId="3" fillId="0" borderId="0"/>
    <xf numFmtId="177" fontId="3" fillId="0" borderId="0" applyFont="0" applyFill="0" applyBorder="0" applyAlignment="0" applyProtection="0"/>
    <xf numFmtId="0" fontId="3" fillId="0" borderId="0"/>
    <xf numFmtId="0" fontId="3" fillId="0" borderId="0"/>
    <xf numFmtId="0" fontId="3" fillId="0" borderId="0"/>
    <xf numFmtId="43" fontId="15"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3" fillId="0" borderId="0" applyFont="0" applyFill="0" applyBorder="0" applyAlignment="0" applyProtection="0"/>
    <xf numFmtId="0" fontId="3" fillId="0" borderId="0"/>
    <xf numFmtId="0" fontId="3" fillId="0" borderId="0"/>
    <xf numFmtId="0" fontId="3" fillId="0" borderId="0"/>
    <xf numFmtId="177" fontId="3" fillId="0" borderId="0" applyFont="0" applyFill="0" applyBorder="0" applyAlignment="0" applyProtection="0"/>
    <xf numFmtId="0" fontId="3" fillId="0" borderId="0"/>
    <xf numFmtId="0" fontId="3" fillId="0" borderId="0"/>
    <xf numFmtId="0" fontId="3" fillId="0" borderId="0"/>
    <xf numFmtId="43" fontId="15" fillId="0" borderId="0" applyFont="0" applyFill="0" applyBorder="0" applyAlignment="0" applyProtection="0"/>
    <xf numFmtId="0" fontId="3" fillId="0" borderId="0"/>
    <xf numFmtId="180" fontId="3" fillId="0" borderId="0" applyFont="0" applyFill="0" applyBorder="0" applyAlignment="0" applyProtection="0"/>
    <xf numFmtId="9" fontId="3" fillId="0" borderId="0" applyFont="0" applyFill="0" applyBorder="0" applyAlignment="0" applyProtection="0"/>
    <xf numFmtId="41" fontId="3" fillId="0" borderId="0" applyFont="0" applyFill="0" applyBorder="0" applyAlignment="0" applyProtection="0"/>
    <xf numFmtId="42" fontId="3" fillId="0" borderId="0" applyFont="0" applyFill="0" applyBorder="0" applyAlignment="0" applyProtection="0"/>
    <xf numFmtId="180"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77" fontId="3" fillId="0" borderId="0" applyFont="0" applyFill="0" applyBorder="0" applyAlignment="0" applyProtection="0"/>
    <xf numFmtId="0" fontId="3" fillId="0" borderId="0"/>
    <xf numFmtId="0" fontId="3" fillId="0" borderId="0"/>
    <xf numFmtId="0" fontId="3" fillId="0" borderId="0"/>
    <xf numFmtId="177"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177" fontId="3" fillId="0" borderId="0" applyFont="0" applyFill="0" applyBorder="0" applyAlignment="0" applyProtection="0"/>
    <xf numFmtId="0" fontId="3" fillId="0" borderId="0"/>
    <xf numFmtId="0" fontId="3" fillId="0" borderId="0"/>
    <xf numFmtId="0" fontId="3" fillId="0" borderId="0"/>
    <xf numFmtId="177"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15"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77" fontId="3" fillId="0" borderId="0" applyFont="0" applyFill="0" applyBorder="0" applyAlignment="0" applyProtection="0"/>
    <xf numFmtId="0" fontId="3" fillId="0" borderId="0"/>
    <xf numFmtId="0" fontId="3" fillId="0" borderId="0"/>
    <xf numFmtId="0" fontId="3" fillId="0" borderId="0"/>
    <xf numFmtId="177" fontId="3" fillId="0" borderId="0" applyFont="0" applyFill="0" applyBorder="0" applyAlignment="0" applyProtection="0"/>
    <xf numFmtId="0" fontId="3" fillId="0" borderId="0"/>
    <xf numFmtId="0" fontId="3" fillId="0" borderId="0"/>
    <xf numFmtId="0" fontId="3" fillId="0" borderId="0"/>
    <xf numFmtId="43" fontId="15"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3" fillId="0" borderId="0" applyFont="0" applyFill="0" applyBorder="0" applyAlignment="0" applyProtection="0"/>
    <xf numFmtId="0" fontId="3" fillId="0" borderId="0"/>
    <xf numFmtId="0" fontId="3" fillId="0" borderId="0"/>
    <xf numFmtId="0" fontId="3" fillId="0" borderId="0"/>
    <xf numFmtId="177" fontId="3" fillId="0" borderId="0" applyFont="0" applyFill="0" applyBorder="0" applyAlignment="0" applyProtection="0"/>
    <xf numFmtId="0" fontId="3" fillId="0" borderId="0"/>
    <xf numFmtId="0" fontId="3" fillId="0" borderId="0"/>
    <xf numFmtId="0" fontId="3" fillId="0" borderId="0"/>
    <xf numFmtId="43" fontId="15" fillId="0" borderId="0" applyFont="0" applyFill="0" applyBorder="0" applyAlignment="0" applyProtection="0"/>
    <xf numFmtId="43" fontId="15"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77" fontId="3" fillId="0" borderId="0" applyFont="0" applyFill="0" applyBorder="0" applyAlignment="0" applyProtection="0"/>
    <xf numFmtId="0" fontId="3" fillId="0" borderId="0"/>
    <xf numFmtId="0" fontId="3" fillId="0" borderId="0"/>
    <xf numFmtId="0" fontId="3" fillId="0" borderId="0"/>
    <xf numFmtId="177" fontId="3" fillId="0" borderId="0" applyFont="0" applyFill="0" applyBorder="0" applyAlignment="0" applyProtection="0"/>
    <xf numFmtId="0" fontId="3" fillId="0" borderId="0"/>
    <xf numFmtId="0" fontId="3" fillId="0" borderId="0"/>
    <xf numFmtId="0" fontId="3" fillId="0" borderId="0"/>
    <xf numFmtId="43" fontId="15"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3" fillId="0" borderId="0" applyFont="0" applyFill="0" applyBorder="0" applyAlignment="0" applyProtection="0"/>
    <xf numFmtId="0" fontId="3" fillId="0" borderId="0"/>
    <xf numFmtId="0" fontId="3" fillId="0" borderId="0"/>
    <xf numFmtId="0" fontId="3" fillId="0" borderId="0"/>
    <xf numFmtId="177" fontId="3" fillId="0" borderId="0" applyFont="0" applyFill="0" applyBorder="0" applyAlignment="0" applyProtection="0"/>
    <xf numFmtId="0" fontId="3" fillId="0" borderId="0"/>
    <xf numFmtId="0" fontId="3" fillId="0" borderId="0"/>
    <xf numFmtId="0" fontId="3" fillId="0" borderId="0"/>
    <xf numFmtId="43" fontId="15" fillId="0" borderId="0" applyFont="0" applyFill="0" applyBorder="0" applyAlignment="0" applyProtection="0"/>
    <xf numFmtId="43" fontId="15"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77" fontId="3" fillId="0" borderId="0" applyFont="0" applyFill="0" applyBorder="0" applyAlignment="0" applyProtection="0"/>
    <xf numFmtId="43" fontId="15" fillId="0" borderId="0" applyFont="0" applyFill="0" applyBorder="0" applyAlignment="0" applyProtection="0"/>
    <xf numFmtId="0" fontId="3" fillId="0" borderId="0"/>
    <xf numFmtId="0" fontId="3" fillId="0" borderId="0"/>
    <xf numFmtId="0" fontId="3" fillId="0" borderId="0"/>
    <xf numFmtId="177" fontId="3" fillId="0" borderId="0" applyFont="0" applyFill="0" applyBorder="0" applyAlignment="0" applyProtection="0"/>
    <xf numFmtId="0" fontId="3" fillId="0" borderId="0"/>
    <xf numFmtId="0" fontId="3" fillId="0" borderId="0"/>
    <xf numFmtId="0" fontId="3" fillId="0" borderId="0"/>
    <xf numFmtId="43" fontId="15"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3" fillId="0" borderId="0" applyFont="0" applyFill="0" applyBorder="0" applyAlignment="0" applyProtection="0"/>
    <xf numFmtId="0" fontId="3" fillId="0" borderId="0"/>
    <xf numFmtId="0" fontId="3" fillId="0" borderId="0"/>
    <xf numFmtId="0" fontId="3" fillId="0" borderId="0"/>
    <xf numFmtId="177" fontId="3" fillId="0" borderId="0" applyFont="0" applyFill="0" applyBorder="0" applyAlignment="0" applyProtection="0"/>
    <xf numFmtId="0" fontId="3" fillId="0" borderId="0"/>
    <xf numFmtId="0" fontId="3" fillId="0" borderId="0"/>
    <xf numFmtId="0" fontId="3" fillId="0" borderId="0"/>
    <xf numFmtId="43" fontId="15" fillId="0" borderId="0" applyFont="0" applyFill="0" applyBorder="0" applyAlignment="0" applyProtection="0"/>
    <xf numFmtId="43" fontId="15"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77" fontId="3" fillId="0" borderId="0" applyFont="0" applyFill="0" applyBorder="0" applyAlignment="0" applyProtection="0"/>
    <xf numFmtId="0" fontId="3" fillId="0" borderId="0"/>
    <xf numFmtId="0" fontId="3" fillId="0" borderId="0"/>
    <xf numFmtId="0" fontId="3" fillId="0" borderId="0"/>
    <xf numFmtId="177" fontId="3" fillId="0" borderId="0" applyFont="0" applyFill="0" applyBorder="0" applyAlignment="0" applyProtection="0"/>
    <xf numFmtId="0" fontId="3" fillId="0" borderId="0"/>
    <xf numFmtId="0" fontId="3" fillId="0" borderId="0"/>
    <xf numFmtId="0" fontId="3" fillId="0" borderId="0"/>
    <xf numFmtId="43" fontId="15"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3" fillId="0" borderId="0" applyFont="0" applyFill="0" applyBorder="0" applyAlignment="0" applyProtection="0"/>
    <xf numFmtId="0" fontId="3" fillId="0" borderId="0"/>
    <xf numFmtId="0" fontId="3" fillId="0" borderId="0"/>
    <xf numFmtId="0" fontId="3" fillId="0" borderId="0"/>
    <xf numFmtId="177" fontId="3" fillId="0" borderId="0" applyFont="0" applyFill="0" applyBorder="0" applyAlignment="0" applyProtection="0"/>
    <xf numFmtId="0" fontId="3" fillId="0" borderId="0"/>
    <xf numFmtId="0" fontId="3" fillId="0" borderId="0"/>
    <xf numFmtId="0" fontId="3" fillId="0" borderId="0"/>
    <xf numFmtId="43" fontId="15" fillId="0" borderId="0" applyFont="0" applyFill="0" applyBorder="0" applyAlignment="0" applyProtection="0"/>
    <xf numFmtId="43" fontId="15"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77" fontId="3" fillId="0" borderId="0" applyFont="0" applyFill="0" applyBorder="0" applyAlignment="0" applyProtection="0"/>
    <xf numFmtId="0" fontId="3" fillId="0" borderId="0"/>
    <xf numFmtId="0" fontId="3" fillId="0" borderId="0"/>
    <xf numFmtId="0" fontId="3" fillId="0" borderId="0"/>
    <xf numFmtId="177" fontId="3" fillId="0" borderId="0" applyFont="0" applyFill="0" applyBorder="0" applyAlignment="0" applyProtection="0"/>
    <xf numFmtId="0" fontId="3" fillId="0" borderId="0"/>
    <xf numFmtId="0" fontId="3" fillId="0" borderId="0"/>
    <xf numFmtId="0" fontId="3" fillId="0" borderId="0"/>
    <xf numFmtId="43" fontId="15"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3" fillId="0" borderId="0" applyFont="0" applyFill="0" applyBorder="0" applyAlignment="0" applyProtection="0"/>
    <xf numFmtId="0" fontId="3" fillId="0" borderId="0"/>
    <xf numFmtId="0" fontId="3" fillId="0" borderId="0"/>
    <xf numFmtId="0" fontId="3" fillId="0" borderId="0"/>
    <xf numFmtId="177" fontId="3" fillId="0" borderId="0" applyFont="0" applyFill="0" applyBorder="0" applyAlignment="0" applyProtection="0"/>
    <xf numFmtId="0" fontId="3" fillId="0" borderId="0"/>
    <xf numFmtId="0" fontId="3" fillId="0" borderId="0"/>
    <xf numFmtId="0" fontId="3" fillId="0" borderId="0"/>
    <xf numFmtId="43" fontId="15" fillId="0" borderId="0" applyFont="0" applyFill="0" applyBorder="0" applyAlignment="0" applyProtection="0"/>
    <xf numFmtId="0" fontId="3" fillId="0" borderId="0"/>
    <xf numFmtId="180" fontId="3" fillId="0" borderId="0" applyFont="0" applyFill="0" applyBorder="0" applyAlignment="0" applyProtection="0"/>
    <xf numFmtId="9" fontId="3" fillId="0" borderId="0" applyFont="0" applyFill="0" applyBorder="0" applyAlignment="0" applyProtection="0"/>
    <xf numFmtId="41" fontId="3" fillId="0" borderId="0" applyFont="0" applyFill="0" applyBorder="0" applyAlignment="0" applyProtection="0"/>
    <xf numFmtId="42" fontId="3" fillId="0" borderId="0" applyFont="0" applyFill="0" applyBorder="0" applyAlignment="0" applyProtection="0"/>
    <xf numFmtId="180"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77" fontId="3" fillId="0" borderId="0" applyFont="0" applyFill="0" applyBorder="0" applyAlignment="0" applyProtection="0"/>
    <xf numFmtId="0" fontId="3" fillId="0" borderId="0"/>
    <xf numFmtId="0" fontId="3" fillId="0" borderId="0"/>
    <xf numFmtId="0" fontId="3" fillId="0" borderId="0"/>
    <xf numFmtId="177"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177" fontId="3" fillId="0" borderId="0" applyFont="0" applyFill="0" applyBorder="0" applyAlignment="0" applyProtection="0"/>
    <xf numFmtId="0" fontId="3" fillId="0" borderId="0"/>
    <xf numFmtId="0" fontId="3" fillId="0" borderId="0"/>
    <xf numFmtId="0" fontId="3" fillId="0" borderId="0"/>
    <xf numFmtId="177"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15"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43" fontId="15"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15"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3"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0" fontId="3" fillId="0" borderId="0"/>
    <xf numFmtId="43" fontId="15"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4" fontId="18" fillId="0" borderId="0" applyFont="0" applyFill="0" applyBorder="0" applyAlignment="0" applyProtection="0"/>
    <xf numFmtId="43" fontId="15"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77" fontId="3" fillId="0" borderId="0" applyFont="0" applyFill="0" applyBorder="0" applyAlignment="0" applyProtection="0"/>
    <xf numFmtId="0" fontId="3" fillId="0" borderId="0"/>
    <xf numFmtId="0" fontId="3" fillId="0" borderId="0"/>
    <xf numFmtId="0" fontId="3" fillId="0" borderId="0"/>
    <xf numFmtId="177" fontId="3" fillId="0" borderId="0" applyFont="0" applyFill="0" applyBorder="0" applyAlignment="0" applyProtection="0"/>
    <xf numFmtId="0" fontId="3" fillId="0" borderId="0"/>
    <xf numFmtId="0" fontId="3" fillId="0" borderId="0"/>
    <xf numFmtId="0" fontId="3" fillId="0" borderId="0"/>
    <xf numFmtId="43" fontId="15"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3" fillId="0" borderId="0" applyFont="0" applyFill="0" applyBorder="0" applyAlignment="0" applyProtection="0"/>
    <xf numFmtId="0" fontId="3" fillId="0" borderId="0"/>
    <xf numFmtId="0" fontId="3" fillId="0" borderId="0"/>
    <xf numFmtId="0" fontId="3" fillId="0" borderId="0"/>
    <xf numFmtId="177" fontId="3" fillId="0" borderId="0" applyFont="0" applyFill="0" applyBorder="0" applyAlignment="0" applyProtection="0"/>
    <xf numFmtId="0" fontId="3" fillId="0" borderId="0"/>
    <xf numFmtId="0" fontId="3" fillId="0" borderId="0"/>
    <xf numFmtId="0" fontId="3" fillId="0" borderId="0"/>
    <xf numFmtId="43" fontId="15" fillId="0" borderId="0" applyFont="0" applyFill="0" applyBorder="0" applyAlignment="0" applyProtection="0"/>
    <xf numFmtId="43" fontId="15"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77" fontId="3" fillId="0" borderId="0" applyFont="0" applyFill="0" applyBorder="0" applyAlignment="0" applyProtection="0"/>
    <xf numFmtId="0" fontId="3" fillId="0" borderId="0"/>
    <xf numFmtId="0" fontId="3" fillId="0" borderId="0"/>
    <xf numFmtId="0" fontId="3" fillId="0" borderId="0"/>
    <xf numFmtId="177" fontId="3" fillId="0" borderId="0" applyFont="0" applyFill="0" applyBorder="0" applyAlignment="0" applyProtection="0"/>
    <xf numFmtId="0" fontId="3" fillId="0" borderId="0"/>
    <xf numFmtId="0" fontId="3" fillId="0" borderId="0"/>
    <xf numFmtId="0" fontId="3" fillId="0" borderId="0"/>
    <xf numFmtId="43" fontId="15"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3" fillId="0" borderId="0" applyFont="0" applyFill="0" applyBorder="0" applyAlignment="0" applyProtection="0"/>
    <xf numFmtId="0" fontId="3" fillId="0" borderId="0"/>
    <xf numFmtId="0" fontId="3" fillId="0" borderId="0"/>
    <xf numFmtId="0" fontId="3" fillId="0" borderId="0"/>
    <xf numFmtId="177" fontId="3" fillId="0" borderId="0" applyFont="0" applyFill="0" applyBorder="0" applyAlignment="0" applyProtection="0"/>
    <xf numFmtId="0" fontId="3" fillId="0" borderId="0"/>
    <xf numFmtId="0" fontId="3" fillId="0" borderId="0"/>
    <xf numFmtId="0" fontId="3" fillId="0" borderId="0"/>
    <xf numFmtId="43" fontId="15" fillId="0" borderId="0" applyFont="0" applyFill="0" applyBorder="0" applyAlignment="0" applyProtection="0"/>
    <xf numFmtId="43" fontId="15"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77" fontId="3" fillId="0" borderId="0" applyFont="0" applyFill="0" applyBorder="0" applyAlignment="0" applyProtection="0"/>
    <xf numFmtId="43" fontId="15" fillId="0" borderId="0" applyFont="0" applyFill="0" applyBorder="0" applyAlignment="0" applyProtection="0"/>
    <xf numFmtId="0" fontId="3" fillId="0" borderId="0"/>
    <xf numFmtId="0" fontId="3" fillId="0" borderId="0"/>
    <xf numFmtId="0" fontId="3" fillId="0" borderId="0"/>
    <xf numFmtId="177" fontId="3" fillId="0" borderId="0" applyFont="0" applyFill="0" applyBorder="0" applyAlignment="0" applyProtection="0"/>
    <xf numFmtId="0" fontId="3" fillId="0" borderId="0"/>
    <xf numFmtId="0" fontId="3" fillId="0" borderId="0"/>
    <xf numFmtId="0" fontId="3" fillId="0" borderId="0"/>
    <xf numFmtId="43" fontId="15"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3" fillId="0" borderId="0" applyFont="0" applyFill="0" applyBorder="0" applyAlignment="0" applyProtection="0"/>
    <xf numFmtId="0" fontId="3" fillId="0" borderId="0"/>
    <xf numFmtId="0" fontId="3" fillId="0" borderId="0"/>
    <xf numFmtId="0" fontId="3" fillId="0" borderId="0"/>
    <xf numFmtId="177" fontId="3" fillId="0" borderId="0" applyFont="0" applyFill="0" applyBorder="0" applyAlignment="0" applyProtection="0"/>
    <xf numFmtId="0" fontId="3" fillId="0" borderId="0"/>
    <xf numFmtId="0" fontId="3" fillId="0" borderId="0"/>
    <xf numFmtId="0" fontId="3" fillId="0" borderId="0"/>
    <xf numFmtId="43" fontId="15" fillId="0" borderId="0" applyFont="0" applyFill="0" applyBorder="0" applyAlignment="0" applyProtection="0"/>
    <xf numFmtId="43" fontId="15"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77" fontId="3" fillId="0" borderId="0" applyFont="0" applyFill="0" applyBorder="0" applyAlignment="0" applyProtection="0"/>
    <xf numFmtId="0" fontId="3" fillId="0" borderId="0"/>
    <xf numFmtId="0" fontId="3" fillId="0" borderId="0"/>
    <xf numFmtId="0" fontId="3" fillId="0" borderId="0"/>
    <xf numFmtId="177" fontId="3" fillId="0" borderId="0" applyFont="0" applyFill="0" applyBorder="0" applyAlignment="0" applyProtection="0"/>
    <xf numFmtId="0" fontId="3" fillId="0" borderId="0"/>
    <xf numFmtId="0" fontId="3" fillId="0" borderId="0"/>
    <xf numFmtId="0" fontId="3" fillId="0" borderId="0"/>
    <xf numFmtId="43" fontId="15"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3" fillId="0" borderId="0" applyFont="0" applyFill="0" applyBorder="0" applyAlignment="0" applyProtection="0"/>
    <xf numFmtId="0" fontId="3" fillId="0" borderId="0"/>
    <xf numFmtId="0" fontId="3" fillId="0" borderId="0"/>
    <xf numFmtId="0" fontId="3" fillId="0" borderId="0"/>
    <xf numFmtId="177" fontId="3" fillId="0" borderId="0" applyFont="0" applyFill="0" applyBorder="0" applyAlignment="0" applyProtection="0"/>
    <xf numFmtId="0" fontId="3" fillId="0" borderId="0"/>
    <xf numFmtId="0" fontId="3" fillId="0" borderId="0"/>
    <xf numFmtId="0" fontId="3" fillId="0" borderId="0"/>
    <xf numFmtId="43" fontId="15" fillId="0" borderId="0" applyFont="0" applyFill="0" applyBorder="0" applyAlignment="0" applyProtection="0"/>
    <xf numFmtId="43" fontId="15"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77" fontId="3" fillId="0" borderId="0" applyFont="0" applyFill="0" applyBorder="0" applyAlignment="0" applyProtection="0"/>
    <xf numFmtId="0" fontId="3" fillId="0" borderId="0"/>
    <xf numFmtId="0" fontId="3" fillId="0" borderId="0"/>
    <xf numFmtId="0" fontId="3" fillId="0" borderId="0"/>
    <xf numFmtId="177" fontId="3" fillId="0" borderId="0" applyFont="0" applyFill="0" applyBorder="0" applyAlignment="0" applyProtection="0"/>
    <xf numFmtId="0" fontId="3" fillId="0" borderId="0"/>
    <xf numFmtId="0" fontId="3" fillId="0" borderId="0"/>
    <xf numFmtId="0" fontId="3" fillId="0" borderId="0"/>
    <xf numFmtId="43" fontId="15"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3" fillId="0" borderId="0" applyFont="0" applyFill="0" applyBorder="0" applyAlignment="0" applyProtection="0"/>
    <xf numFmtId="0" fontId="3" fillId="0" borderId="0"/>
    <xf numFmtId="0" fontId="3" fillId="0" borderId="0"/>
    <xf numFmtId="0" fontId="3" fillId="0" borderId="0"/>
    <xf numFmtId="177" fontId="3" fillId="0" borderId="0" applyFont="0" applyFill="0" applyBorder="0" applyAlignment="0" applyProtection="0"/>
    <xf numFmtId="0" fontId="3" fillId="0" borderId="0"/>
    <xf numFmtId="0" fontId="3" fillId="0" borderId="0"/>
    <xf numFmtId="0" fontId="3" fillId="0" borderId="0"/>
    <xf numFmtId="43" fontId="15" fillId="0" borderId="0" applyFont="0" applyFill="0" applyBorder="0" applyAlignment="0" applyProtection="0"/>
    <xf numFmtId="0" fontId="3" fillId="0" borderId="0"/>
    <xf numFmtId="180" fontId="3" fillId="0" borderId="0" applyFont="0" applyFill="0" applyBorder="0" applyAlignment="0" applyProtection="0"/>
    <xf numFmtId="9" fontId="3" fillId="0" borderId="0" applyFont="0" applyFill="0" applyBorder="0" applyAlignment="0" applyProtection="0"/>
    <xf numFmtId="41" fontId="3" fillId="0" borderId="0" applyFont="0" applyFill="0" applyBorder="0" applyAlignment="0" applyProtection="0"/>
    <xf numFmtId="42" fontId="3" fillId="0" borderId="0" applyFont="0" applyFill="0" applyBorder="0" applyAlignment="0" applyProtection="0"/>
    <xf numFmtId="180"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77" fontId="3" fillId="0" borderId="0" applyFont="0" applyFill="0" applyBorder="0" applyAlignment="0" applyProtection="0"/>
    <xf numFmtId="0" fontId="3" fillId="0" borderId="0"/>
    <xf numFmtId="0" fontId="3" fillId="0" borderId="0"/>
    <xf numFmtId="0" fontId="3" fillId="0" borderId="0"/>
    <xf numFmtId="177"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177" fontId="3" fillId="0" borderId="0" applyFont="0" applyFill="0" applyBorder="0" applyAlignment="0" applyProtection="0"/>
    <xf numFmtId="0" fontId="3" fillId="0" borderId="0"/>
    <xf numFmtId="0" fontId="3" fillId="0" borderId="0"/>
    <xf numFmtId="0" fontId="3" fillId="0" borderId="0"/>
    <xf numFmtId="177"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15"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77" fontId="3" fillId="0" borderId="0" applyFont="0" applyFill="0" applyBorder="0" applyAlignment="0" applyProtection="0"/>
    <xf numFmtId="0" fontId="3" fillId="0" borderId="0"/>
    <xf numFmtId="0" fontId="3" fillId="0" borderId="0"/>
    <xf numFmtId="0" fontId="3" fillId="0" borderId="0"/>
    <xf numFmtId="177" fontId="3" fillId="0" borderId="0" applyFont="0" applyFill="0" applyBorder="0" applyAlignment="0" applyProtection="0"/>
    <xf numFmtId="0" fontId="3" fillId="0" borderId="0"/>
    <xf numFmtId="0" fontId="3" fillId="0" borderId="0"/>
    <xf numFmtId="0" fontId="3" fillId="0" borderId="0"/>
    <xf numFmtId="43" fontId="15"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3" fillId="0" borderId="0" applyFont="0" applyFill="0" applyBorder="0" applyAlignment="0" applyProtection="0"/>
    <xf numFmtId="0" fontId="3" fillId="0" borderId="0"/>
    <xf numFmtId="0" fontId="3" fillId="0" borderId="0"/>
    <xf numFmtId="0" fontId="3" fillId="0" borderId="0"/>
    <xf numFmtId="177" fontId="3" fillId="0" borderId="0" applyFont="0" applyFill="0" applyBorder="0" applyAlignment="0" applyProtection="0"/>
    <xf numFmtId="0" fontId="3" fillId="0" borderId="0"/>
    <xf numFmtId="0" fontId="3" fillId="0" borderId="0"/>
    <xf numFmtId="0" fontId="3" fillId="0" borderId="0"/>
    <xf numFmtId="43" fontId="15" fillId="0" borderId="0" applyFont="0" applyFill="0" applyBorder="0" applyAlignment="0" applyProtection="0"/>
    <xf numFmtId="43" fontId="15"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77" fontId="3" fillId="0" borderId="0" applyFont="0" applyFill="0" applyBorder="0" applyAlignment="0" applyProtection="0"/>
    <xf numFmtId="0" fontId="3" fillId="0" borderId="0"/>
    <xf numFmtId="0" fontId="3" fillId="0" borderId="0"/>
    <xf numFmtId="0" fontId="3" fillId="0" borderId="0"/>
    <xf numFmtId="177" fontId="3" fillId="0" borderId="0" applyFont="0" applyFill="0" applyBorder="0" applyAlignment="0" applyProtection="0"/>
    <xf numFmtId="0" fontId="3" fillId="0" borderId="0"/>
    <xf numFmtId="0" fontId="3" fillId="0" borderId="0"/>
    <xf numFmtId="0" fontId="3" fillId="0" borderId="0"/>
    <xf numFmtId="43" fontId="15"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3" fillId="0" borderId="0" applyFont="0" applyFill="0" applyBorder="0" applyAlignment="0" applyProtection="0"/>
    <xf numFmtId="0" fontId="3" fillId="0" borderId="0"/>
    <xf numFmtId="0" fontId="3" fillId="0" borderId="0"/>
    <xf numFmtId="0" fontId="3" fillId="0" borderId="0"/>
    <xf numFmtId="177" fontId="3" fillId="0" borderId="0" applyFont="0" applyFill="0" applyBorder="0" applyAlignment="0" applyProtection="0"/>
    <xf numFmtId="0" fontId="3" fillId="0" borderId="0"/>
    <xf numFmtId="0" fontId="3" fillId="0" borderId="0"/>
    <xf numFmtId="0" fontId="3" fillId="0" borderId="0"/>
    <xf numFmtId="43" fontId="15" fillId="0" borderId="0" applyFont="0" applyFill="0" applyBorder="0" applyAlignment="0" applyProtection="0"/>
    <xf numFmtId="43" fontId="15"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77" fontId="3" fillId="0" borderId="0" applyFont="0" applyFill="0" applyBorder="0" applyAlignment="0" applyProtection="0"/>
    <xf numFmtId="43" fontId="15" fillId="0" borderId="0" applyFont="0" applyFill="0" applyBorder="0" applyAlignment="0" applyProtection="0"/>
    <xf numFmtId="0" fontId="3" fillId="0" borderId="0"/>
    <xf numFmtId="0" fontId="3" fillId="0" borderId="0"/>
    <xf numFmtId="0" fontId="3" fillId="0" borderId="0"/>
    <xf numFmtId="177" fontId="3" fillId="0" borderId="0" applyFont="0" applyFill="0" applyBorder="0" applyAlignment="0" applyProtection="0"/>
    <xf numFmtId="0" fontId="3" fillId="0" borderId="0"/>
    <xf numFmtId="0" fontId="3" fillId="0" borderId="0"/>
    <xf numFmtId="0" fontId="3" fillId="0" borderId="0"/>
    <xf numFmtId="43" fontId="15"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3" fillId="0" borderId="0" applyFont="0" applyFill="0" applyBorder="0" applyAlignment="0" applyProtection="0"/>
    <xf numFmtId="0" fontId="3" fillId="0" borderId="0"/>
    <xf numFmtId="0" fontId="3" fillId="0" borderId="0"/>
    <xf numFmtId="0" fontId="3" fillId="0" borderId="0"/>
    <xf numFmtId="177" fontId="3" fillId="0" borderId="0" applyFont="0" applyFill="0" applyBorder="0" applyAlignment="0" applyProtection="0"/>
    <xf numFmtId="0" fontId="3" fillId="0" borderId="0"/>
    <xf numFmtId="0" fontId="3" fillId="0" borderId="0"/>
    <xf numFmtId="0" fontId="3" fillId="0" borderId="0"/>
    <xf numFmtId="43" fontId="15" fillId="0" borderId="0" applyFont="0" applyFill="0" applyBorder="0" applyAlignment="0" applyProtection="0"/>
    <xf numFmtId="43" fontId="15"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77" fontId="3" fillId="0" borderId="0" applyFont="0" applyFill="0" applyBorder="0" applyAlignment="0" applyProtection="0"/>
    <xf numFmtId="0" fontId="3" fillId="0" borderId="0"/>
    <xf numFmtId="0" fontId="3" fillId="0" borderId="0"/>
    <xf numFmtId="0" fontId="3" fillId="0" borderId="0"/>
    <xf numFmtId="177" fontId="3" fillId="0" borderId="0" applyFont="0" applyFill="0" applyBorder="0" applyAlignment="0" applyProtection="0"/>
    <xf numFmtId="0" fontId="3" fillId="0" borderId="0"/>
    <xf numFmtId="0" fontId="3" fillId="0" borderId="0"/>
    <xf numFmtId="0" fontId="3" fillId="0" borderId="0"/>
    <xf numFmtId="43" fontId="15"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3" fillId="0" borderId="0" applyFont="0" applyFill="0" applyBorder="0" applyAlignment="0" applyProtection="0"/>
    <xf numFmtId="0" fontId="3" fillId="0" borderId="0"/>
    <xf numFmtId="0" fontId="3" fillId="0" borderId="0"/>
    <xf numFmtId="0" fontId="3" fillId="0" borderId="0"/>
    <xf numFmtId="177" fontId="3" fillId="0" borderId="0" applyFont="0" applyFill="0" applyBorder="0" applyAlignment="0" applyProtection="0"/>
    <xf numFmtId="0" fontId="3" fillId="0" borderId="0"/>
    <xf numFmtId="0" fontId="3" fillId="0" borderId="0"/>
    <xf numFmtId="0" fontId="3" fillId="0" borderId="0"/>
    <xf numFmtId="43" fontId="15" fillId="0" borderId="0" applyFont="0" applyFill="0" applyBorder="0" applyAlignment="0" applyProtection="0"/>
    <xf numFmtId="43" fontId="15"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77" fontId="3" fillId="0" borderId="0" applyFont="0" applyFill="0" applyBorder="0" applyAlignment="0" applyProtection="0"/>
    <xf numFmtId="0" fontId="3" fillId="0" borderId="0"/>
    <xf numFmtId="0" fontId="3" fillId="0" borderId="0"/>
    <xf numFmtId="0" fontId="3" fillId="0" borderId="0"/>
    <xf numFmtId="177" fontId="3" fillId="0" borderId="0" applyFont="0" applyFill="0" applyBorder="0" applyAlignment="0" applyProtection="0"/>
    <xf numFmtId="0" fontId="3" fillId="0" borderId="0"/>
    <xf numFmtId="0" fontId="3" fillId="0" borderId="0"/>
    <xf numFmtId="0" fontId="3" fillId="0" borderId="0"/>
    <xf numFmtId="43" fontId="15"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3" fillId="0" borderId="0" applyFont="0" applyFill="0" applyBorder="0" applyAlignment="0" applyProtection="0"/>
    <xf numFmtId="0" fontId="3" fillId="0" borderId="0"/>
    <xf numFmtId="0" fontId="3" fillId="0" borderId="0"/>
    <xf numFmtId="0" fontId="3" fillId="0" borderId="0"/>
    <xf numFmtId="177" fontId="3" fillId="0" borderId="0" applyFont="0" applyFill="0" applyBorder="0" applyAlignment="0" applyProtection="0"/>
    <xf numFmtId="0" fontId="3" fillId="0" borderId="0"/>
    <xf numFmtId="0" fontId="3" fillId="0" borderId="0"/>
    <xf numFmtId="0" fontId="3" fillId="0" borderId="0"/>
    <xf numFmtId="43" fontId="15" fillId="0" borderId="0" applyFont="0" applyFill="0" applyBorder="0" applyAlignment="0" applyProtection="0"/>
    <xf numFmtId="0" fontId="3" fillId="0" borderId="0"/>
    <xf numFmtId="180" fontId="3" fillId="0" borderId="0" applyFont="0" applyFill="0" applyBorder="0" applyAlignment="0" applyProtection="0"/>
    <xf numFmtId="9" fontId="3" fillId="0" borderId="0" applyFont="0" applyFill="0" applyBorder="0" applyAlignment="0" applyProtection="0"/>
    <xf numFmtId="41" fontId="3" fillId="0" borderId="0" applyFont="0" applyFill="0" applyBorder="0" applyAlignment="0" applyProtection="0"/>
    <xf numFmtId="42" fontId="3" fillId="0" borderId="0" applyFont="0" applyFill="0" applyBorder="0" applyAlignment="0" applyProtection="0"/>
    <xf numFmtId="180"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77" fontId="3" fillId="0" borderId="0" applyFont="0" applyFill="0" applyBorder="0" applyAlignment="0" applyProtection="0"/>
    <xf numFmtId="0" fontId="3" fillId="0" borderId="0"/>
    <xf numFmtId="0" fontId="3" fillId="0" borderId="0"/>
    <xf numFmtId="0" fontId="3" fillId="0" borderId="0"/>
    <xf numFmtId="177"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177" fontId="3" fillId="0" borderId="0" applyFont="0" applyFill="0" applyBorder="0" applyAlignment="0" applyProtection="0"/>
    <xf numFmtId="0" fontId="3" fillId="0" borderId="0"/>
    <xf numFmtId="0" fontId="3" fillId="0" borderId="0"/>
    <xf numFmtId="0" fontId="3" fillId="0" borderId="0"/>
    <xf numFmtId="177"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15"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15"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2"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0" fontId="2" fillId="0" borderId="0"/>
    <xf numFmtId="43" fontId="15"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4" fontId="18" fillId="0" borderId="0" applyFont="0" applyFill="0" applyBorder="0" applyAlignment="0" applyProtection="0"/>
    <xf numFmtId="43" fontId="15"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77" fontId="2" fillId="0" borderId="0" applyFont="0" applyFill="0" applyBorder="0" applyAlignment="0" applyProtection="0"/>
    <xf numFmtId="43" fontId="15"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0" fontId="2" fillId="0" borderId="0"/>
    <xf numFmtId="180" fontId="2" fillId="0" borderId="0" applyFont="0" applyFill="0" applyBorder="0" applyAlignment="0" applyProtection="0"/>
    <xf numFmtId="9" fontId="2" fillId="0" borderId="0" applyFont="0" applyFill="0" applyBorder="0" applyAlignment="0" applyProtection="0"/>
    <xf numFmtId="41" fontId="2" fillId="0" borderId="0" applyFont="0" applyFill="0" applyBorder="0" applyAlignment="0" applyProtection="0"/>
    <xf numFmtId="42" fontId="2" fillId="0" borderId="0" applyFont="0" applyFill="0" applyBorder="0" applyAlignment="0" applyProtection="0"/>
    <xf numFmtId="180"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77" fontId="2" fillId="0" borderId="0" applyFont="0" applyFill="0" applyBorder="0" applyAlignment="0" applyProtection="0"/>
    <xf numFmtId="43" fontId="15"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0" fontId="2" fillId="0" borderId="0"/>
    <xf numFmtId="180" fontId="2" fillId="0" borderId="0" applyFont="0" applyFill="0" applyBorder="0" applyAlignment="0" applyProtection="0"/>
    <xf numFmtId="9" fontId="2" fillId="0" borderId="0" applyFont="0" applyFill="0" applyBorder="0" applyAlignment="0" applyProtection="0"/>
    <xf numFmtId="41" fontId="2" fillId="0" borderId="0" applyFont="0" applyFill="0" applyBorder="0" applyAlignment="0" applyProtection="0"/>
    <xf numFmtId="42" fontId="2" fillId="0" borderId="0" applyFont="0" applyFill="0" applyBorder="0" applyAlignment="0" applyProtection="0"/>
    <xf numFmtId="180"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15"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15"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15"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2"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0" fontId="2" fillId="0" borderId="0"/>
    <xf numFmtId="43" fontId="15"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4" fontId="18" fillId="0" borderId="0" applyFont="0" applyFill="0" applyBorder="0" applyAlignment="0" applyProtection="0"/>
    <xf numFmtId="43" fontId="15"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77" fontId="2" fillId="0" borderId="0" applyFont="0" applyFill="0" applyBorder="0" applyAlignment="0" applyProtection="0"/>
    <xf numFmtId="43" fontId="15"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0" fontId="2" fillId="0" borderId="0"/>
    <xf numFmtId="180" fontId="2" fillId="0" borderId="0" applyFont="0" applyFill="0" applyBorder="0" applyAlignment="0" applyProtection="0"/>
    <xf numFmtId="9" fontId="2" fillId="0" borderId="0" applyFont="0" applyFill="0" applyBorder="0" applyAlignment="0" applyProtection="0"/>
    <xf numFmtId="41" fontId="2" fillId="0" borderId="0" applyFont="0" applyFill="0" applyBorder="0" applyAlignment="0" applyProtection="0"/>
    <xf numFmtId="42" fontId="2" fillId="0" borderId="0" applyFont="0" applyFill="0" applyBorder="0" applyAlignment="0" applyProtection="0"/>
    <xf numFmtId="180"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77" fontId="2" fillId="0" borderId="0" applyFont="0" applyFill="0" applyBorder="0" applyAlignment="0" applyProtection="0"/>
    <xf numFmtId="43" fontId="15"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0" fontId="2" fillId="0" borderId="0"/>
    <xf numFmtId="180" fontId="2" fillId="0" borderId="0" applyFont="0" applyFill="0" applyBorder="0" applyAlignment="0" applyProtection="0"/>
    <xf numFmtId="9" fontId="2" fillId="0" borderId="0" applyFont="0" applyFill="0" applyBorder="0" applyAlignment="0" applyProtection="0"/>
    <xf numFmtId="41" fontId="2" fillId="0" borderId="0" applyFont="0" applyFill="0" applyBorder="0" applyAlignment="0" applyProtection="0"/>
    <xf numFmtId="42" fontId="2" fillId="0" borderId="0" applyFont="0" applyFill="0" applyBorder="0" applyAlignment="0" applyProtection="0"/>
    <xf numFmtId="180"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15"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15"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15"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2"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0" fontId="2" fillId="0" borderId="0"/>
    <xf numFmtId="43" fontId="15"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4" fontId="18" fillId="0" borderId="0" applyFont="0" applyFill="0" applyBorder="0" applyAlignment="0" applyProtection="0"/>
    <xf numFmtId="43" fontId="15"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77" fontId="2" fillId="0" borderId="0" applyFont="0" applyFill="0" applyBorder="0" applyAlignment="0" applyProtection="0"/>
    <xf numFmtId="43" fontId="15"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0" fontId="2" fillId="0" borderId="0"/>
    <xf numFmtId="180" fontId="2" fillId="0" borderId="0" applyFont="0" applyFill="0" applyBorder="0" applyAlignment="0" applyProtection="0"/>
    <xf numFmtId="9" fontId="2" fillId="0" borderId="0" applyFont="0" applyFill="0" applyBorder="0" applyAlignment="0" applyProtection="0"/>
    <xf numFmtId="41" fontId="2" fillId="0" borderId="0" applyFont="0" applyFill="0" applyBorder="0" applyAlignment="0" applyProtection="0"/>
    <xf numFmtId="42" fontId="2" fillId="0" borderId="0" applyFont="0" applyFill="0" applyBorder="0" applyAlignment="0" applyProtection="0"/>
    <xf numFmtId="180"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77" fontId="2" fillId="0" borderId="0" applyFont="0" applyFill="0" applyBorder="0" applyAlignment="0" applyProtection="0"/>
    <xf numFmtId="43" fontId="15"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0" fontId="2" fillId="0" borderId="0"/>
    <xf numFmtId="180" fontId="2" fillId="0" borderId="0" applyFont="0" applyFill="0" applyBorder="0" applyAlignment="0" applyProtection="0"/>
    <xf numFmtId="9" fontId="2" fillId="0" borderId="0" applyFont="0" applyFill="0" applyBorder="0" applyAlignment="0" applyProtection="0"/>
    <xf numFmtId="41" fontId="2" fillId="0" borderId="0" applyFont="0" applyFill="0" applyBorder="0" applyAlignment="0" applyProtection="0"/>
    <xf numFmtId="42" fontId="2" fillId="0" borderId="0" applyFont="0" applyFill="0" applyBorder="0" applyAlignment="0" applyProtection="0"/>
    <xf numFmtId="180"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15"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15"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15"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2"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0" fontId="2" fillId="0" borderId="0"/>
    <xf numFmtId="43" fontId="15"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4" fontId="18" fillId="0" borderId="0" applyFont="0" applyFill="0" applyBorder="0" applyAlignment="0" applyProtection="0"/>
    <xf numFmtId="43" fontId="15"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77" fontId="2" fillId="0" borderId="0" applyFont="0" applyFill="0" applyBorder="0" applyAlignment="0" applyProtection="0"/>
    <xf numFmtId="43" fontId="15"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0" fontId="2" fillId="0" borderId="0"/>
    <xf numFmtId="180" fontId="2" fillId="0" borderId="0" applyFont="0" applyFill="0" applyBorder="0" applyAlignment="0" applyProtection="0"/>
    <xf numFmtId="9" fontId="2" fillId="0" borderId="0" applyFont="0" applyFill="0" applyBorder="0" applyAlignment="0" applyProtection="0"/>
    <xf numFmtId="41" fontId="2" fillId="0" borderId="0" applyFont="0" applyFill="0" applyBorder="0" applyAlignment="0" applyProtection="0"/>
    <xf numFmtId="42" fontId="2" fillId="0" borderId="0" applyFont="0" applyFill="0" applyBorder="0" applyAlignment="0" applyProtection="0"/>
    <xf numFmtId="180"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77" fontId="2" fillId="0" borderId="0" applyFont="0" applyFill="0" applyBorder="0" applyAlignment="0" applyProtection="0"/>
    <xf numFmtId="43" fontId="15"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0" fontId="2" fillId="0" borderId="0"/>
    <xf numFmtId="180" fontId="2" fillId="0" borderId="0" applyFont="0" applyFill="0" applyBorder="0" applyAlignment="0" applyProtection="0"/>
    <xf numFmtId="9" fontId="2" fillId="0" borderId="0" applyFont="0" applyFill="0" applyBorder="0" applyAlignment="0" applyProtection="0"/>
    <xf numFmtId="41" fontId="2" fillId="0" borderId="0" applyFont="0" applyFill="0" applyBorder="0" applyAlignment="0" applyProtection="0"/>
    <xf numFmtId="42" fontId="2" fillId="0" borderId="0" applyFont="0" applyFill="0" applyBorder="0" applyAlignment="0" applyProtection="0"/>
    <xf numFmtId="180"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177" fontId="2" fillId="0" borderId="0" applyFont="0" applyFill="0" applyBorder="0" applyAlignment="0" applyProtection="0"/>
    <xf numFmtId="0" fontId="2" fillId="0" borderId="0"/>
    <xf numFmtId="0" fontId="2" fillId="0" borderId="0"/>
    <xf numFmtId="0" fontId="2" fillId="0" borderId="0"/>
    <xf numFmtId="177"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44"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5"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0" fontId="1" fillId="0" borderId="0"/>
    <xf numFmtId="43" fontId="15"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4" fontId="18" fillId="0" borderId="0" applyFont="0" applyFill="0" applyBorder="0" applyAlignment="0" applyProtection="0"/>
    <xf numFmtId="43" fontId="15"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5"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0" fontId="1" fillId="0" borderId="0"/>
    <xf numFmtId="43" fontId="15"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4" fontId="18" fillId="0" borderId="0" applyFont="0" applyFill="0" applyBorder="0" applyAlignment="0" applyProtection="0"/>
    <xf numFmtId="43" fontId="15"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43" fontId="15"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180" fontId="1" fillId="0" borderId="0" applyFont="0" applyFill="0" applyBorder="0" applyAlignment="0" applyProtection="0"/>
    <xf numFmtId="9"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180"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43" fontId="15"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180" fontId="1" fillId="0" borderId="0" applyFont="0" applyFill="0" applyBorder="0" applyAlignment="0" applyProtection="0"/>
    <xf numFmtId="9"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180"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5"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5"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5"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0" fontId="1" fillId="0" borderId="0"/>
    <xf numFmtId="43" fontId="15"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4" fontId="18" fillId="0" borderId="0" applyFont="0" applyFill="0" applyBorder="0" applyAlignment="0" applyProtection="0"/>
    <xf numFmtId="43" fontId="15"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43" fontId="15"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180" fontId="1" fillId="0" borderId="0" applyFont="0" applyFill="0" applyBorder="0" applyAlignment="0" applyProtection="0"/>
    <xf numFmtId="9"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180"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43" fontId="15"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180" fontId="1" fillId="0" borderId="0" applyFont="0" applyFill="0" applyBorder="0" applyAlignment="0" applyProtection="0"/>
    <xf numFmtId="9"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180"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5"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5"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5"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0" fontId="1" fillId="0" borderId="0"/>
    <xf numFmtId="43" fontId="15"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4" fontId="18" fillId="0" borderId="0" applyFont="0" applyFill="0" applyBorder="0" applyAlignment="0" applyProtection="0"/>
    <xf numFmtId="43" fontId="15"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43" fontId="15"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180" fontId="1" fillId="0" borderId="0" applyFont="0" applyFill="0" applyBorder="0" applyAlignment="0" applyProtection="0"/>
    <xf numFmtId="9"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180"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43" fontId="15"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180" fontId="1" fillId="0" borderId="0" applyFont="0" applyFill="0" applyBorder="0" applyAlignment="0" applyProtection="0"/>
    <xf numFmtId="9"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180"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5"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5"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5"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0" fontId="1" fillId="0" borderId="0"/>
    <xf numFmtId="43" fontId="15"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4" fontId="18" fillId="0" borderId="0" applyFont="0" applyFill="0" applyBorder="0" applyAlignment="0" applyProtection="0"/>
    <xf numFmtId="43" fontId="15"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43" fontId="15"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180" fontId="1" fillId="0" borderId="0" applyFont="0" applyFill="0" applyBorder="0" applyAlignment="0" applyProtection="0"/>
    <xf numFmtId="9"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180"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43" fontId="15"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180" fontId="1" fillId="0" borderId="0" applyFont="0" applyFill="0" applyBorder="0" applyAlignment="0" applyProtection="0"/>
    <xf numFmtId="9"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180"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5"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5"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0" fontId="1" fillId="0" borderId="0"/>
    <xf numFmtId="43" fontId="15"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4" fontId="18" fillId="0" borderId="0" applyFont="0" applyFill="0" applyBorder="0" applyAlignment="0" applyProtection="0"/>
    <xf numFmtId="43" fontId="15"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43" fontId="15"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180" fontId="1" fillId="0" borderId="0" applyFont="0" applyFill="0" applyBorder="0" applyAlignment="0" applyProtection="0"/>
    <xf numFmtId="9"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180"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43" fontId="15"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180" fontId="1" fillId="0" borderId="0" applyFont="0" applyFill="0" applyBorder="0" applyAlignment="0" applyProtection="0"/>
    <xf numFmtId="9"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180"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5"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5"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5"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0" fontId="1" fillId="0" borderId="0"/>
    <xf numFmtId="43" fontId="15"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4" fontId="18" fillId="0" borderId="0" applyFont="0" applyFill="0" applyBorder="0" applyAlignment="0" applyProtection="0"/>
    <xf numFmtId="43" fontId="15"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43" fontId="15"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180" fontId="1" fillId="0" borderId="0" applyFont="0" applyFill="0" applyBorder="0" applyAlignment="0" applyProtection="0"/>
    <xf numFmtId="9"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180"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43" fontId="15"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180" fontId="1" fillId="0" borderId="0" applyFont="0" applyFill="0" applyBorder="0" applyAlignment="0" applyProtection="0"/>
    <xf numFmtId="9"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180"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5"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5"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5"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0" fontId="1" fillId="0" borderId="0"/>
    <xf numFmtId="43" fontId="15"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4" fontId="18" fillId="0" borderId="0" applyFont="0" applyFill="0" applyBorder="0" applyAlignment="0" applyProtection="0"/>
    <xf numFmtId="43" fontId="15"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43" fontId="15"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180" fontId="1" fillId="0" borderId="0" applyFont="0" applyFill="0" applyBorder="0" applyAlignment="0" applyProtection="0"/>
    <xf numFmtId="9"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180"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43" fontId="15"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180" fontId="1" fillId="0" borderId="0" applyFont="0" applyFill="0" applyBorder="0" applyAlignment="0" applyProtection="0"/>
    <xf numFmtId="9"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180"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5"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5"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5"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0" fontId="1" fillId="0" borderId="0"/>
    <xf numFmtId="43" fontId="15"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4" fontId="18" fillId="0" borderId="0" applyFont="0" applyFill="0" applyBorder="0" applyAlignment="0" applyProtection="0"/>
    <xf numFmtId="43" fontId="15"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43" fontId="15"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180" fontId="1" fillId="0" borderId="0" applyFont="0" applyFill="0" applyBorder="0" applyAlignment="0" applyProtection="0"/>
    <xf numFmtId="9"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180"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43" fontId="15"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0" fontId="1" fillId="0" borderId="0"/>
    <xf numFmtId="180" fontId="1" fillId="0" borderId="0" applyFont="0" applyFill="0" applyBorder="0" applyAlignment="0" applyProtection="0"/>
    <xf numFmtId="9"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180"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177" fontId="1" fillId="0" borderId="0" applyFont="0" applyFill="0" applyBorder="0" applyAlignment="0" applyProtection="0"/>
    <xf numFmtId="0" fontId="1" fillId="0" borderId="0"/>
    <xf numFmtId="0" fontId="1" fillId="0" borderId="0"/>
    <xf numFmtId="0" fontId="1" fillId="0" borderId="0"/>
    <xf numFmtId="177"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cellStyleXfs>
  <cellXfs count="485">
    <xf numFmtId="0" fontId="0" fillId="0" borderId="0" xfId="0"/>
    <xf numFmtId="0" fontId="45" fillId="24" borderId="0" xfId="0" applyFont="1" applyFill="1" applyAlignment="1">
      <alignment horizontal="left"/>
    </xf>
    <xf numFmtId="0" fontId="45" fillId="24" borderId="0" xfId="0" applyFont="1" applyFill="1" applyAlignment="1">
      <alignment horizontal="center" vertical="center"/>
    </xf>
    <xf numFmtId="0" fontId="45" fillId="24" borderId="0" xfId="0" applyFont="1" applyFill="1"/>
    <xf numFmtId="0" fontId="46" fillId="24" borderId="0" xfId="0" applyFont="1" applyFill="1"/>
    <xf numFmtId="0" fontId="47" fillId="25" borderId="0" xfId="0" applyFont="1" applyFill="1" applyAlignment="1">
      <alignment horizontal="center" vertical="center"/>
    </xf>
    <xf numFmtId="0" fontId="45" fillId="0" borderId="0" xfId="0" applyFont="1"/>
    <xf numFmtId="0" fontId="47" fillId="0" borderId="0" xfId="0" applyFont="1" applyAlignment="1">
      <alignment horizontal="center" vertical="center"/>
    </xf>
    <xf numFmtId="14" fontId="47" fillId="24" borderId="0" xfId="0" applyNumberFormat="1" applyFont="1" applyFill="1" applyAlignment="1">
      <alignment horizontal="center" vertical="center"/>
    </xf>
    <xf numFmtId="14" fontId="47" fillId="24" borderId="10" xfId="0" applyNumberFormat="1" applyFont="1" applyFill="1" applyBorder="1" applyAlignment="1">
      <alignment horizontal="center" vertical="center"/>
    </xf>
    <xf numFmtId="0" fontId="47" fillId="26" borderId="22" xfId="0" applyFont="1" applyFill="1" applyBorder="1" applyAlignment="1">
      <alignment horizontal="center" vertical="center" wrapText="1"/>
    </xf>
    <xf numFmtId="0" fontId="45" fillId="24" borderId="0" xfId="0" applyFont="1" applyFill="1" applyAlignment="1">
      <alignment horizontal="center"/>
    </xf>
    <xf numFmtId="0" fontId="45" fillId="0" borderId="15" xfId="0" applyFont="1" applyBorder="1" applyAlignment="1">
      <alignment horizontal="left"/>
    </xf>
    <xf numFmtId="0" fontId="45" fillId="0" borderId="16" xfId="0" applyFont="1" applyBorder="1" applyAlignment="1">
      <alignment horizontal="left"/>
    </xf>
    <xf numFmtId="0" fontId="45" fillId="0" borderId="16" xfId="0" applyFont="1" applyBorder="1" applyAlignment="1">
      <alignment horizontal="center" vertical="center"/>
    </xf>
    <xf numFmtId="0" fontId="45" fillId="0" borderId="16" xfId="0" applyFont="1" applyBorder="1"/>
    <xf numFmtId="0" fontId="46" fillId="0" borderId="16" xfId="0" applyFont="1" applyBorder="1" applyAlignment="1">
      <alignment horizontal="left"/>
    </xf>
    <xf numFmtId="0" fontId="45" fillId="0" borderId="20" xfId="0" applyFont="1" applyBorder="1" applyAlignment="1">
      <alignment horizontal="left"/>
    </xf>
    <xf numFmtId="0" fontId="48" fillId="0" borderId="14" xfId="0" applyFont="1" applyBorder="1"/>
    <xf numFmtId="0" fontId="45" fillId="0" borderId="0" xfId="0" applyFont="1" applyAlignment="1">
      <alignment horizontal="right"/>
    </xf>
    <xf numFmtId="0" fontId="45" fillId="0" borderId="0" xfId="0" applyFont="1" applyAlignment="1">
      <alignment horizontal="center" vertical="center"/>
    </xf>
    <xf numFmtId="3" fontId="45" fillId="0" borderId="0" xfId="0" applyNumberFormat="1" applyFont="1" applyAlignment="1">
      <alignment horizontal="right"/>
    </xf>
    <xf numFmtId="3" fontId="45" fillId="0" borderId="17" xfId="0" applyNumberFormat="1" applyFont="1" applyBorder="1" applyAlignment="1">
      <alignment horizontal="right"/>
    </xf>
    <xf numFmtId="0" fontId="47" fillId="0" borderId="14" xfId="0" applyFont="1" applyBorder="1" applyAlignment="1">
      <alignment horizontal="left" vertical="center"/>
    </xf>
    <xf numFmtId="0" fontId="46" fillId="25" borderId="0" xfId="0" applyFont="1" applyFill="1" applyAlignment="1">
      <alignment horizontal="left" vertical="center" wrapText="1"/>
    </xf>
    <xf numFmtId="4" fontId="45" fillId="0" borderId="0" xfId="0" applyNumberFormat="1" applyFont="1" applyAlignment="1">
      <alignment horizontal="center" vertical="center"/>
    </xf>
    <xf numFmtId="4" fontId="45" fillId="25" borderId="0" xfId="0" applyNumberFormat="1" applyFont="1" applyFill="1" applyAlignment="1">
      <alignment horizontal="center" vertical="center"/>
    </xf>
    <xf numFmtId="4" fontId="45" fillId="0" borderId="17" xfId="0" applyNumberFormat="1" applyFont="1" applyBorder="1" applyAlignment="1">
      <alignment horizontal="center" vertical="center"/>
    </xf>
    <xf numFmtId="4" fontId="47" fillId="0" borderId="0" xfId="0" applyNumberFormat="1" applyFont="1"/>
    <xf numFmtId="0" fontId="50" fillId="25" borderId="14" xfId="0" applyFont="1" applyFill="1" applyBorder="1" applyAlignment="1">
      <alignment horizontal="left" vertical="center"/>
    </xf>
    <xf numFmtId="0" fontId="46" fillId="25" borderId="0" xfId="176" applyFont="1" applyFill="1" applyAlignment="1">
      <alignment horizontal="left" vertical="center" wrapText="1"/>
    </xf>
    <xf numFmtId="0" fontId="47" fillId="0" borderId="14" xfId="0" applyFont="1" applyBorder="1" applyAlignment="1">
      <alignment horizontal="left"/>
    </xf>
    <xf numFmtId="0" fontId="50" fillId="25" borderId="0" xfId="0" applyFont="1" applyFill="1" applyAlignment="1">
      <alignment horizontal="left"/>
    </xf>
    <xf numFmtId="4" fontId="47" fillId="0" borderId="0" xfId="0" applyNumberFormat="1" applyFont="1" applyAlignment="1">
      <alignment horizontal="center" vertical="center"/>
    </xf>
    <xf numFmtId="4" fontId="47" fillId="0" borderId="17" xfId="0" applyNumberFormat="1" applyFont="1" applyBorder="1" applyAlignment="1">
      <alignment horizontal="center" vertical="center"/>
    </xf>
    <xf numFmtId="0" fontId="47" fillId="0" borderId="0" xfId="0" applyFont="1"/>
    <xf numFmtId="0" fontId="48" fillId="0" borderId="14" xfId="0" applyFont="1" applyBorder="1" applyAlignment="1">
      <alignment horizontal="left"/>
    </xf>
    <xf numFmtId="4" fontId="47" fillId="25" borderId="0" xfId="0" applyNumberFormat="1" applyFont="1" applyFill="1" applyAlignment="1">
      <alignment horizontal="center" vertical="center"/>
    </xf>
    <xf numFmtId="0" fontId="46" fillId="25" borderId="0" xfId="0" applyFont="1" applyFill="1" applyAlignment="1">
      <alignment horizontal="left"/>
    </xf>
    <xf numFmtId="0" fontId="47" fillId="0" borderId="14" xfId="0" applyFont="1" applyBorder="1" applyAlignment="1">
      <alignment horizontal="left" vertical="top" wrapText="1"/>
    </xf>
    <xf numFmtId="0" fontId="46" fillId="25" borderId="0" xfId="0" applyFont="1" applyFill="1" applyAlignment="1">
      <alignment horizontal="left" vertical="center"/>
    </xf>
    <xf numFmtId="0" fontId="47" fillId="0" borderId="14" xfId="0" applyFont="1" applyBorder="1" applyAlignment="1">
      <alignment horizontal="left" vertical="center" wrapText="1"/>
    </xf>
    <xf numFmtId="0" fontId="47" fillId="25" borderId="14" xfId="0" applyFont="1" applyFill="1" applyBorder="1" applyAlignment="1">
      <alignment horizontal="left" vertical="center" wrapText="1"/>
    </xf>
    <xf numFmtId="0" fontId="46" fillId="25" borderId="0" xfId="0" applyFont="1" applyFill="1" applyAlignment="1">
      <alignment horizontal="justify" vertical="center" wrapText="1"/>
    </xf>
    <xf numFmtId="0" fontId="45" fillId="0" borderId="14" xfId="0" applyFont="1" applyBorder="1" applyAlignment="1">
      <alignment horizontal="left"/>
    </xf>
    <xf numFmtId="0" fontId="46" fillId="25" borderId="0" xfId="0" applyFont="1" applyFill="1" applyAlignment="1">
      <alignment vertical="center" wrapText="1"/>
    </xf>
    <xf numFmtId="0" fontId="50" fillId="25" borderId="14" xfId="0" applyFont="1" applyFill="1" applyBorder="1" applyAlignment="1">
      <alignment horizontal="left" vertical="center" wrapText="1"/>
    </xf>
    <xf numFmtId="0" fontId="46" fillId="25" borderId="0" xfId="0" applyFont="1" applyFill="1"/>
    <xf numFmtId="0" fontId="45" fillId="0" borderId="14" xfId="0" applyFont="1" applyBorder="1"/>
    <xf numFmtId="0" fontId="47" fillId="0" borderId="0" xfId="0" applyFont="1" applyAlignment="1">
      <alignment horizontal="left"/>
    </xf>
    <xf numFmtId="0" fontId="47" fillId="0" borderId="13" xfId="0" applyFont="1" applyBorder="1" applyAlignment="1">
      <alignment horizontal="left"/>
    </xf>
    <xf numFmtId="0" fontId="47" fillId="0" borderId="10" xfId="0" applyFont="1" applyBorder="1" applyAlignment="1">
      <alignment horizontal="left"/>
    </xf>
    <xf numFmtId="0" fontId="47" fillId="0" borderId="10" xfId="0" applyFont="1" applyBorder="1" applyAlignment="1">
      <alignment horizontal="center" vertical="center"/>
    </xf>
    <xf numFmtId="0" fontId="45" fillId="0" borderId="10" xfId="0" applyFont="1" applyBorder="1" applyAlignment="1">
      <alignment horizontal="center" vertical="center"/>
    </xf>
    <xf numFmtId="3" fontId="47" fillId="0" borderId="10" xfId="0" applyNumberFormat="1" applyFont="1" applyBorder="1" applyAlignment="1">
      <alignment horizontal="center" vertical="center"/>
    </xf>
    <xf numFmtId="3" fontId="47" fillId="0" borderId="18" xfId="0" applyNumberFormat="1" applyFont="1" applyBorder="1" applyAlignment="1">
      <alignment horizontal="center" vertical="center"/>
    </xf>
    <xf numFmtId="0" fontId="47" fillId="0" borderId="0" xfId="0" applyFont="1" applyAlignment="1">
      <alignment horizontal="left" vertical="center"/>
    </xf>
    <xf numFmtId="0" fontId="45" fillId="0" borderId="0" xfId="0" applyFont="1" applyAlignment="1">
      <alignment horizontal="left" vertical="center"/>
    </xf>
    <xf numFmtId="4" fontId="47" fillId="0" borderId="0" xfId="0" applyNumberFormat="1" applyFont="1" applyAlignment="1">
      <alignment horizontal="left" vertical="center"/>
    </xf>
    <xf numFmtId="3" fontId="47" fillId="0" borderId="0" xfId="0" applyNumberFormat="1" applyFont="1" applyAlignment="1">
      <alignment horizontal="left" vertical="center"/>
    </xf>
    <xf numFmtId="0" fontId="48" fillId="0" borderId="0" xfId="0" applyFont="1" applyAlignment="1">
      <alignment horizontal="left"/>
    </xf>
    <xf numFmtId="0" fontId="48" fillId="25" borderId="0" xfId="0" applyFont="1" applyFill="1" applyAlignment="1">
      <alignment horizontal="left" vertical="center"/>
    </xf>
    <xf numFmtId="0" fontId="45" fillId="25" borderId="0" xfId="0" applyFont="1" applyFill="1" applyAlignment="1">
      <alignment horizontal="left" vertical="center"/>
    </xf>
    <xf numFmtId="3" fontId="45" fillId="25" borderId="0" xfId="0" applyNumberFormat="1" applyFont="1" applyFill="1" applyAlignment="1">
      <alignment horizontal="left" vertical="center"/>
    </xf>
    <xf numFmtId="0" fontId="51" fillId="25" borderId="0" xfId="0" applyFont="1" applyFill="1" applyAlignment="1">
      <alignment horizontal="left" vertical="center" wrapText="1"/>
    </xf>
    <xf numFmtId="0" fontId="45" fillId="25" borderId="0" xfId="0" applyFont="1" applyFill="1" applyAlignment="1">
      <alignment horizontal="left" vertical="center" wrapText="1"/>
    </xf>
    <xf numFmtId="0" fontId="47" fillId="25" borderId="0" xfId="0" applyFont="1" applyFill="1" applyAlignment="1">
      <alignment horizontal="left" vertical="center"/>
    </xf>
    <xf numFmtId="0" fontId="45" fillId="25" borderId="0" xfId="0" applyFont="1" applyFill="1"/>
    <xf numFmtId="0" fontId="45" fillId="25" borderId="0" xfId="0" applyFont="1" applyFill="1" applyAlignment="1">
      <alignment horizontal="left"/>
    </xf>
    <xf numFmtId="0" fontId="45" fillId="25" borderId="0" xfId="0" applyFont="1" applyFill="1" applyAlignment="1">
      <alignment horizontal="center" vertical="center"/>
    </xf>
    <xf numFmtId="167" fontId="45" fillId="25" borderId="0" xfId="162" applyFont="1" applyFill="1" applyAlignment="1">
      <alignment vertical="center"/>
    </xf>
    <xf numFmtId="167" fontId="45" fillId="25" borderId="0" xfId="162" applyFont="1" applyFill="1"/>
    <xf numFmtId="44" fontId="45" fillId="25" borderId="0" xfId="0" applyNumberFormat="1" applyFont="1" applyFill="1"/>
    <xf numFmtId="167" fontId="45" fillId="25" borderId="0" xfId="162" applyFont="1" applyFill="1" applyAlignment="1">
      <alignment horizontal="center" vertical="center"/>
    </xf>
    <xf numFmtId="167" fontId="45" fillId="25" borderId="0" xfId="162" applyFont="1" applyFill="1" applyAlignment="1">
      <alignment horizontal="center"/>
    </xf>
    <xf numFmtId="44" fontId="45" fillId="25" borderId="0" xfId="0" applyNumberFormat="1" applyFont="1" applyFill="1" applyAlignment="1">
      <alignment horizontal="center"/>
    </xf>
    <xf numFmtId="0" fontId="45" fillId="25" borderId="0" xfId="0" applyFont="1" applyFill="1" applyAlignment="1">
      <alignment horizontal="center"/>
    </xf>
    <xf numFmtId="0" fontId="47" fillId="26" borderId="12" xfId="0" applyFont="1" applyFill="1" applyBorder="1" applyAlignment="1">
      <alignment horizontal="center" vertical="center" wrapText="1"/>
    </xf>
    <xf numFmtId="0" fontId="45" fillId="24" borderId="15" xfId="0" applyFont="1" applyFill="1" applyBorder="1" applyAlignment="1">
      <alignment horizontal="left"/>
    </xf>
    <xf numFmtId="0" fontId="45" fillId="24" borderId="16" xfId="0" applyFont="1" applyFill="1" applyBorder="1" applyAlignment="1">
      <alignment horizontal="left"/>
    </xf>
    <xf numFmtId="0" fontId="45" fillId="24" borderId="16" xfId="0" applyFont="1" applyFill="1" applyBorder="1"/>
    <xf numFmtId="0" fontId="45" fillId="24" borderId="20" xfId="0" applyFont="1" applyFill="1" applyBorder="1"/>
    <xf numFmtId="4" fontId="46" fillId="25" borderId="0" xfId="0" applyNumberFormat="1" applyFont="1" applyFill="1" applyAlignment="1">
      <alignment horizontal="center" vertical="center"/>
    </xf>
    <xf numFmtId="0" fontId="45" fillId="24" borderId="20" xfId="0" applyFont="1" applyFill="1" applyBorder="1" applyAlignment="1">
      <alignment horizontal="left"/>
    </xf>
    <xf numFmtId="0" fontId="45" fillId="24" borderId="15" xfId="0" applyFont="1" applyFill="1" applyBorder="1"/>
    <xf numFmtId="0" fontId="45" fillId="25" borderId="16" xfId="0" applyFont="1" applyFill="1" applyBorder="1"/>
    <xf numFmtId="0" fontId="45" fillId="25" borderId="23" xfId="0" applyFont="1" applyFill="1" applyBorder="1"/>
    <xf numFmtId="0" fontId="48" fillId="25" borderId="14" xfId="0" applyFont="1" applyFill="1" applyBorder="1"/>
    <xf numFmtId="0" fontId="45" fillId="24" borderId="0" xfId="0" applyFont="1" applyFill="1" applyAlignment="1">
      <alignment horizontal="right"/>
    </xf>
    <xf numFmtId="4" fontId="45" fillId="24" borderId="0" xfId="0" applyNumberFormat="1" applyFont="1" applyFill="1"/>
    <xf numFmtId="0" fontId="45" fillId="24" borderId="17" xfId="0" applyFont="1" applyFill="1" applyBorder="1"/>
    <xf numFmtId="170" fontId="45" fillId="0" borderId="14" xfId="0" applyNumberFormat="1" applyFont="1" applyBorder="1" applyAlignment="1">
      <alignment horizontal="right"/>
    </xf>
    <xf numFmtId="3" fontId="45" fillId="25" borderId="0" xfId="0" applyNumberFormat="1" applyFont="1" applyFill="1" applyAlignment="1">
      <alignment horizontal="right"/>
    </xf>
    <xf numFmtId="10" fontId="45" fillId="25" borderId="0" xfId="0" applyNumberFormat="1" applyFont="1" applyFill="1" applyAlignment="1">
      <alignment horizontal="right"/>
    </xf>
    <xf numFmtId="10" fontId="45" fillId="25" borderId="17" xfId="0" applyNumberFormat="1" applyFont="1" applyFill="1" applyBorder="1" applyAlignment="1">
      <alignment horizontal="right"/>
    </xf>
    <xf numFmtId="0" fontId="45" fillId="24" borderId="14" xfId="0" applyFont="1" applyFill="1" applyBorder="1"/>
    <xf numFmtId="10" fontId="45" fillId="25" borderId="0" xfId="186" applyNumberFormat="1" applyFont="1" applyFill="1" applyBorder="1" applyAlignment="1" applyProtection="1">
      <alignment horizontal="center" vertical="center"/>
    </xf>
    <xf numFmtId="4" fontId="46" fillId="25" borderId="17" xfId="0" applyNumberFormat="1" applyFont="1" applyFill="1" applyBorder="1" applyAlignment="1">
      <alignment horizontal="center" vertical="center"/>
    </xf>
    <xf numFmtId="10" fontId="45" fillId="0" borderId="14" xfId="343" applyNumberFormat="1" applyFont="1" applyFill="1" applyBorder="1" applyAlignment="1" applyProtection="1">
      <alignment horizontal="center" vertical="center"/>
    </xf>
    <xf numFmtId="10" fontId="45" fillId="0" borderId="0" xfId="343" applyNumberFormat="1" applyFont="1" applyFill="1" applyBorder="1" applyAlignment="1" applyProtection="1">
      <alignment horizontal="center" vertical="center"/>
    </xf>
    <xf numFmtId="10" fontId="45" fillId="0" borderId="17" xfId="343" applyNumberFormat="1" applyFont="1" applyFill="1" applyBorder="1" applyAlignment="1" applyProtection="1">
      <alignment horizontal="center" vertical="center"/>
    </xf>
    <xf numFmtId="10" fontId="45" fillId="0" borderId="0" xfId="186" applyNumberFormat="1" applyFont="1" applyFill="1" applyBorder="1" applyAlignment="1" applyProtection="1">
      <alignment horizontal="center" vertical="center"/>
    </xf>
    <xf numFmtId="4" fontId="45" fillId="0" borderId="0" xfId="162" applyNumberFormat="1" applyFont="1" applyAlignment="1">
      <alignment vertical="center"/>
    </xf>
    <xf numFmtId="4" fontId="45" fillId="0" borderId="0" xfId="186" applyNumberFormat="1" applyFont="1" applyFill="1" applyProtection="1"/>
    <xf numFmtId="10" fontId="45" fillId="25" borderId="0" xfId="343" applyNumberFormat="1" applyFont="1" applyFill="1" applyBorder="1" applyAlignment="1" applyProtection="1">
      <alignment horizontal="center" vertical="center"/>
    </xf>
    <xf numFmtId="0" fontId="46" fillId="25" borderId="23" xfId="0" applyFont="1" applyFill="1" applyBorder="1" applyAlignment="1">
      <alignment horizontal="center" vertical="center"/>
    </xf>
    <xf numFmtId="10" fontId="47" fillId="0" borderId="14" xfId="343" applyNumberFormat="1" applyFont="1" applyFill="1" applyBorder="1" applyAlignment="1" applyProtection="1">
      <alignment horizontal="center" vertical="center"/>
    </xf>
    <xf numFmtId="10" fontId="47" fillId="0" borderId="0" xfId="343" applyNumberFormat="1" applyFont="1" applyFill="1" applyBorder="1" applyAlignment="1" applyProtection="1">
      <alignment horizontal="center" vertical="center"/>
    </xf>
    <xf numFmtId="10" fontId="47" fillId="0" borderId="0" xfId="186" applyNumberFormat="1" applyFont="1" applyFill="1" applyBorder="1" applyAlignment="1" applyProtection="1">
      <alignment horizontal="center" vertical="center"/>
    </xf>
    <xf numFmtId="4" fontId="47" fillId="25" borderId="17" xfId="0" applyNumberFormat="1" applyFont="1" applyFill="1" applyBorder="1" applyAlignment="1">
      <alignment horizontal="center" vertical="center"/>
    </xf>
    <xf numFmtId="4" fontId="45" fillId="25" borderId="17" xfId="0" applyNumberFormat="1" applyFont="1" applyFill="1" applyBorder="1" applyAlignment="1">
      <alignment horizontal="center" vertical="center"/>
    </xf>
    <xf numFmtId="4" fontId="45" fillId="0" borderId="14" xfId="0" applyNumberFormat="1" applyFont="1" applyBorder="1" applyAlignment="1">
      <alignment horizontal="center" vertical="center"/>
    </xf>
    <xf numFmtId="0" fontId="45" fillId="0" borderId="0" xfId="0" applyFont="1" applyAlignment="1">
      <alignment horizontal="left"/>
    </xf>
    <xf numFmtId="0" fontId="45" fillId="25" borderId="17" xfId="0" applyFont="1" applyFill="1" applyBorder="1"/>
    <xf numFmtId="0" fontId="47" fillId="25" borderId="14" xfId="0" applyFont="1" applyFill="1" applyBorder="1" applyAlignment="1">
      <alignment horizontal="left"/>
    </xf>
    <xf numFmtId="10" fontId="47" fillId="0" borderId="17" xfId="343" applyNumberFormat="1" applyFont="1" applyFill="1" applyBorder="1" applyAlignment="1" applyProtection="1">
      <alignment horizontal="center" vertical="center"/>
    </xf>
    <xf numFmtId="4" fontId="45" fillId="25" borderId="0" xfId="162" applyNumberFormat="1" applyFont="1" applyFill="1"/>
    <xf numFmtId="0" fontId="45" fillId="25" borderId="0" xfId="0" applyFont="1" applyFill="1" applyAlignment="1">
      <alignment vertical="top" wrapText="1"/>
    </xf>
    <xf numFmtId="167" fontId="45" fillId="0" borderId="0" xfId="162" applyFont="1" applyAlignment="1">
      <alignment vertical="center"/>
    </xf>
    <xf numFmtId="44" fontId="45" fillId="0" borderId="0" xfId="186" applyNumberFormat="1" applyFont="1" applyFill="1" applyProtection="1"/>
    <xf numFmtId="0" fontId="47" fillId="24" borderId="14" xfId="0" applyFont="1" applyFill="1" applyBorder="1" applyAlignment="1">
      <alignment horizontal="left"/>
    </xf>
    <xf numFmtId="0" fontId="45" fillId="24" borderId="0" xfId="0" applyFont="1" applyFill="1" applyAlignment="1">
      <alignment horizontal="left" vertical="center"/>
    </xf>
    <xf numFmtId="4" fontId="47" fillId="24" borderId="0" xfId="0" applyNumberFormat="1" applyFont="1" applyFill="1" applyAlignment="1">
      <alignment horizontal="center" vertical="center"/>
    </xf>
    <xf numFmtId="4" fontId="47" fillId="24" borderId="17" xfId="0" applyNumberFormat="1" applyFont="1" applyFill="1" applyBorder="1" applyAlignment="1">
      <alignment horizontal="center" vertical="center"/>
    </xf>
    <xf numFmtId="167" fontId="45" fillId="0" borderId="0" xfId="162" applyFont="1"/>
    <xf numFmtId="0" fontId="47" fillId="24" borderId="13" xfId="0" applyFont="1" applyFill="1" applyBorder="1" applyAlignment="1">
      <alignment horizontal="left"/>
    </xf>
    <xf numFmtId="0" fontId="47" fillId="24" borderId="10" xfId="0" applyFont="1" applyFill="1" applyBorder="1" applyAlignment="1">
      <alignment horizontal="left"/>
    </xf>
    <xf numFmtId="0" fontId="47" fillId="24" borderId="10" xfId="0" applyFont="1" applyFill="1" applyBorder="1" applyAlignment="1">
      <alignment horizontal="left" vertical="center"/>
    </xf>
    <xf numFmtId="4" fontId="45" fillId="24" borderId="10" xfId="0" applyNumberFormat="1" applyFont="1" applyFill="1" applyBorder="1" applyAlignment="1">
      <alignment horizontal="center" vertical="center"/>
    </xf>
    <xf numFmtId="4" fontId="45" fillId="24" borderId="18" xfId="0" applyNumberFormat="1" applyFont="1" applyFill="1" applyBorder="1" applyAlignment="1">
      <alignment horizontal="center" vertical="center"/>
    </xf>
    <xf numFmtId="4" fontId="47" fillId="0" borderId="10" xfId="0" applyNumberFormat="1" applyFont="1" applyBorder="1" applyAlignment="1">
      <alignment horizontal="center" vertical="center"/>
    </xf>
    <xf numFmtId="4" fontId="47" fillId="0" borderId="18" xfId="0" applyNumberFormat="1" applyFont="1" applyBorder="1" applyAlignment="1">
      <alignment horizontal="center" vertical="center"/>
    </xf>
    <xf numFmtId="10" fontId="47" fillId="0" borderId="13" xfId="343" applyNumberFormat="1" applyFont="1" applyFill="1" applyBorder="1" applyAlignment="1" applyProtection="1">
      <alignment horizontal="center" vertical="center"/>
    </xf>
    <xf numFmtId="10" fontId="47" fillId="0" borderId="10" xfId="343" applyNumberFormat="1" applyFont="1" applyFill="1" applyBorder="1" applyAlignment="1" applyProtection="1">
      <alignment horizontal="center" vertical="center"/>
    </xf>
    <xf numFmtId="10" fontId="47" fillId="24" borderId="10" xfId="343" applyNumberFormat="1" applyFont="1" applyFill="1" applyBorder="1" applyAlignment="1" applyProtection="1">
      <alignment horizontal="center" vertical="center"/>
    </xf>
    <xf numFmtId="10" fontId="47" fillId="0" borderId="18" xfId="343" applyNumberFormat="1" applyFont="1" applyFill="1" applyBorder="1" applyAlignment="1" applyProtection="1">
      <alignment horizontal="center" vertical="center"/>
    </xf>
    <xf numFmtId="10" fontId="47" fillId="24" borderId="13" xfId="343" applyNumberFormat="1" applyFont="1" applyFill="1" applyBorder="1" applyAlignment="1" applyProtection="1">
      <alignment horizontal="center" vertical="center"/>
    </xf>
    <xf numFmtId="10" fontId="45" fillId="25" borderId="10" xfId="343" applyNumberFormat="1" applyFont="1" applyFill="1" applyBorder="1" applyAlignment="1" applyProtection="1">
      <alignment horizontal="center" vertical="center"/>
    </xf>
    <xf numFmtId="0" fontId="47" fillId="25" borderId="10" xfId="0" applyFont="1" applyFill="1" applyBorder="1"/>
    <xf numFmtId="167" fontId="47" fillId="25" borderId="0" xfId="162" applyFont="1" applyFill="1"/>
    <xf numFmtId="44" fontId="47" fillId="25" borderId="0" xfId="0" applyNumberFormat="1" applyFont="1" applyFill="1"/>
    <xf numFmtId="0" fontId="47" fillId="25" borderId="0" xfId="0" applyFont="1" applyFill="1"/>
    <xf numFmtId="0" fontId="47" fillId="24" borderId="0" xfId="0" applyFont="1" applyFill="1"/>
    <xf numFmtId="0" fontId="47" fillId="24" borderId="0" xfId="0" applyFont="1" applyFill="1" applyAlignment="1">
      <alignment horizontal="left" vertical="center"/>
    </xf>
    <xf numFmtId="4" fontId="45" fillId="24" borderId="0" xfId="0" applyNumberFormat="1" applyFont="1" applyFill="1" applyAlignment="1">
      <alignment horizontal="left" vertical="center"/>
    </xf>
    <xf numFmtId="182" fontId="47" fillId="0" borderId="0" xfId="0" applyNumberFormat="1" applyFont="1" applyAlignment="1">
      <alignment horizontal="left" vertical="center"/>
    </xf>
    <xf numFmtId="10" fontId="45" fillId="0" borderId="0" xfId="0" applyNumberFormat="1" applyFont="1" applyAlignment="1">
      <alignment horizontal="left" vertical="center"/>
    </xf>
    <xf numFmtId="167" fontId="45" fillId="25" borderId="0" xfId="162" applyFont="1" applyFill="1" applyAlignment="1">
      <alignment horizontal="left" vertical="center"/>
    </xf>
    <xf numFmtId="44" fontId="45" fillId="25" borderId="0" xfId="0" applyNumberFormat="1" applyFont="1" applyFill="1" applyAlignment="1">
      <alignment horizontal="left" vertical="center"/>
    </xf>
    <xf numFmtId="4" fontId="45" fillId="0" borderId="0" xfId="414" applyNumberFormat="1" applyFont="1" applyFill="1" applyAlignment="1" applyProtection="1">
      <alignment horizontal="left" vertical="center"/>
    </xf>
    <xf numFmtId="4" fontId="55" fillId="0" borderId="0" xfId="414" applyNumberFormat="1" applyFont="1" applyFill="1" applyAlignment="1" applyProtection="1">
      <alignment horizontal="left" vertical="center"/>
    </xf>
    <xf numFmtId="0" fontId="45" fillId="0" borderId="0" xfId="414" applyNumberFormat="1" applyFont="1" applyFill="1" applyAlignment="1" applyProtection="1">
      <alignment horizontal="left" vertical="center"/>
    </xf>
    <xf numFmtId="167" fontId="45" fillId="25" borderId="0" xfId="0" applyNumberFormat="1" applyFont="1" applyFill="1" applyAlignment="1">
      <alignment horizontal="left" vertical="center"/>
    </xf>
    <xf numFmtId="167" fontId="55" fillId="25" borderId="0" xfId="0" applyNumberFormat="1" applyFont="1" applyFill="1" applyAlignment="1">
      <alignment horizontal="left" vertical="center"/>
    </xf>
    <xf numFmtId="0" fontId="55" fillId="25" borderId="0" xfId="0" applyFont="1" applyFill="1" applyAlignment="1">
      <alignment horizontal="left" vertical="center"/>
    </xf>
    <xf numFmtId="167" fontId="45" fillId="25" borderId="0" xfId="308" applyFont="1" applyFill="1" applyBorder="1" applyAlignment="1" applyProtection="1">
      <alignment horizontal="left" vertical="center"/>
    </xf>
    <xf numFmtId="0" fontId="51" fillId="25" borderId="0" xfId="0" applyFont="1" applyFill="1" applyAlignment="1">
      <alignment horizontal="left" vertical="center"/>
    </xf>
    <xf numFmtId="0" fontId="55" fillId="25" borderId="0" xfId="0" applyFont="1" applyFill="1" applyAlignment="1">
      <alignment horizontal="left" vertical="center" wrapText="1"/>
    </xf>
    <xf numFmtId="0" fontId="45" fillId="0" borderId="0" xfId="0" applyFont="1" applyAlignment="1">
      <alignment horizontal="left" vertical="center" wrapText="1"/>
    </xf>
    <xf numFmtId="167" fontId="55" fillId="25" borderId="0" xfId="162" applyFont="1" applyFill="1" applyAlignment="1">
      <alignment horizontal="left" vertical="center"/>
    </xf>
    <xf numFmtId="44" fontId="55" fillId="25" borderId="0" xfId="0" applyNumberFormat="1" applyFont="1" applyFill="1" applyAlignment="1">
      <alignment horizontal="left" vertical="center"/>
    </xf>
    <xf numFmtId="0" fontId="45" fillId="25" borderId="0" xfId="0" applyFont="1" applyFill="1" applyAlignment="1">
      <alignment horizontal="left" wrapText="1"/>
    </xf>
    <xf numFmtId="167" fontId="45" fillId="24" borderId="0" xfId="162" applyFont="1" applyFill="1" applyAlignment="1">
      <alignment vertical="center"/>
    </xf>
    <xf numFmtId="167" fontId="45" fillId="24" borderId="0" xfId="162" applyFont="1" applyFill="1"/>
    <xf numFmtId="44" fontId="45" fillId="24" borderId="0" xfId="0" applyNumberFormat="1" applyFont="1" applyFill="1"/>
    <xf numFmtId="14" fontId="47" fillId="25" borderId="24" xfId="0" applyNumberFormat="1" applyFont="1" applyFill="1" applyBorder="1" applyAlignment="1">
      <alignment horizontal="center"/>
    </xf>
    <xf numFmtId="14" fontId="47" fillId="25" borderId="0" xfId="0" applyNumberFormat="1" applyFont="1" applyFill="1" applyAlignment="1">
      <alignment horizontal="center"/>
    </xf>
    <xf numFmtId="0" fontId="47" fillId="24" borderId="0" xfId="0" applyFont="1" applyFill="1" applyAlignment="1">
      <alignment horizontal="center"/>
    </xf>
    <xf numFmtId="0" fontId="47" fillId="0" borderId="0" xfId="0" applyFont="1" applyAlignment="1">
      <alignment horizontal="center" wrapText="1"/>
    </xf>
    <xf numFmtId="171" fontId="45" fillId="25" borderId="24" xfId="308" applyNumberFormat="1" applyFont="1" applyFill="1" applyBorder="1" applyAlignment="1" applyProtection="1">
      <alignment horizontal="left" vertical="center"/>
    </xf>
    <xf numFmtId="171" fontId="45" fillId="0" borderId="24" xfId="308" applyNumberFormat="1" applyFont="1" applyFill="1" applyBorder="1" applyAlignment="1" applyProtection="1">
      <alignment horizontal="left" vertical="center"/>
    </xf>
    <xf numFmtId="0" fontId="45" fillId="0" borderId="24" xfId="0" applyFont="1" applyBorder="1"/>
    <xf numFmtId="171" fontId="45" fillId="25" borderId="0" xfId="308" applyNumberFormat="1" applyFont="1" applyFill="1" applyBorder="1" applyAlignment="1" applyProtection="1">
      <alignment horizontal="left" vertical="top"/>
    </xf>
    <xf numFmtId="44" fontId="45" fillId="24" borderId="0" xfId="0" applyNumberFormat="1" applyFont="1" applyFill="1" applyAlignment="1">
      <alignment vertical="center"/>
    </xf>
    <xf numFmtId="174" fontId="45" fillId="24" borderId="0" xfId="0" applyNumberFormat="1" applyFont="1" applyFill="1"/>
    <xf numFmtId="167" fontId="45" fillId="25" borderId="0" xfId="308" applyFont="1" applyFill="1" applyBorder="1" applyAlignment="1" applyProtection="1">
      <alignment horizontal="left" vertical="top"/>
    </xf>
    <xf numFmtId="44" fontId="45" fillId="25" borderId="0" xfId="0" applyNumberFormat="1" applyFont="1" applyFill="1" applyAlignment="1">
      <alignment vertical="center"/>
    </xf>
    <xf numFmtId="174" fontId="45" fillId="25" borderId="0" xfId="0" applyNumberFormat="1" applyFont="1" applyFill="1"/>
    <xf numFmtId="0" fontId="45" fillId="0" borderId="0" xfId="0" applyFont="1" applyAlignment="1">
      <alignment horizontal="center"/>
    </xf>
    <xf numFmtId="167" fontId="45" fillId="0" borderId="0" xfId="162" applyFont="1" applyProtection="1"/>
    <xf numFmtId="0" fontId="55" fillId="0" borderId="0" xfId="0" applyFont="1"/>
    <xf numFmtId="14" fontId="47" fillId="25" borderId="0" xfId="415" applyNumberFormat="1" applyFont="1" applyFill="1" applyAlignment="1">
      <alignment horizontal="center" vertical="center"/>
    </xf>
    <xf numFmtId="14" fontId="47" fillId="25" borderId="10" xfId="415" applyNumberFormat="1" applyFont="1" applyFill="1" applyBorder="1" applyAlignment="1">
      <alignment horizontal="center" vertical="center"/>
    </xf>
    <xf numFmtId="0" fontId="45" fillId="25" borderId="14" xfId="0" applyFont="1" applyFill="1" applyBorder="1"/>
    <xf numFmtId="167" fontId="45" fillId="25" borderId="0" xfId="162" applyFont="1" applyFill="1" applyBorder="1" applyProtection="1"/>
    <xf numFmtId="39" fontId="55" fillId="25" borderId="0" xfId="0" applyNumberFormat="1" applyFont="1" applyFill="1" applyAlignment="1">
      <alignment horizontal="center" vertical="center"/>
    </xf>
    <xf numFmtId="39" fontId="45" fillId="25" borderId="0" xfId="0" applyNumberFormat="1" applyFont="1" applyFill="1" applyAlignment="1">
      <alignment horizontal="center" vertical="center"/>
    </xf>
    <xf numFmtId="39" fontId="45" fillId="25" borderId="20" xfId="0" applyNumberFormat="1" applyFont="1" applyFill="1" applyBorder="1" applyAlignment="1">
      <alignment horizontal="center" vertical="center"/>
    </xf>
    <xf numFmtId="0" fontId="48" fillId="25" borderId="14" xfId="0" applyFont="1" applyFill="1" applyBorder="1" applyAlignment="1">
      <alignment vertical="center"/>
    </xf>
    <xf numFmtId="0" fontId="45" fillId="25" borderId="0" xfId="0" applyFont="1" applyFill="1" applyAlignment="1">
      <alignment horizontal="right"/>
    </xf>
    <xf numFmtId="39" fontId="45" fillId="0" borderId="0" xfId="0" applyNumberFormat="1" applyFont="1" applyAlignment="1">
      <alignment horizontal="center" vertical="center"/>
    </xf>
    <xf numFmtId="39" fontId="45" fillId="25" borderId="17" xfId="0" applyNumberFormat="1" applyFont="1" applyFill="1" applyBorder="1" applyAlignment="1">
      <alignment horizontal="center" vertical="center"/>
    </xf>
    <xf numFmtId="9" fontId="45" fillId="0" borderId="0" xfId="343" applyFont="1" applyAlignment="1" applyProtection="1">
      <alignment horizontal="center" vertical="center"/>
    </xf>
    <xf numFmtId="0" fontId="47" fillId="25" borderId="14" xfId="0" applyFont="1" applyFill="1" applyBorder="1" applyAlignment="1">
      <alignment horizontal="left" vertical="center"/>
    </xf>
    <xf numFmtId="0" fontId="50" fillId="25" borderId="0" xfId="0" applyFont="1" applyFill="1" applyAlignment="1">
      <alignment horizontal="left" vertical="center"/>
    </xf>
    <xf numFmtId="0" fontId="50" fillId="25" borderId="0" xfId="0" applyFont="1" applyFill="1" applyAlignment="1">
      <alignment horizontal="left" vertical="center" wrapText="1"/>
    </xf>
    <xf numFmtId="0" fontId="48" fillId="25" borderId="14" xfId="0" applyFont="1" applyFill="1" applyBorder="1" applyAlignment="1">
      <alignment horizontal="left" vertical="center"/>
    </xf>
    <xf numFmtId="0" fontId="45" fillId="25" borderId="14" xfId="0" applyFont="1" applyFill="1" applyBorder="1" applyAlignment="1">
      <alignment horizontal="left" vertical="center"/>
    </xf>
    <xf numFmtId="4" fontId="45" fillId="0" borderId="0" xfId="0" applyNumberFormat="1" applyFont="1"/>
    <xf numFmtId="0" fontId="47" fillId="25" borderId="0" xfId="0" applyFont="1" applyFill="1" applyAlignment="1">
      <alignment horizontal="left"/>
    </xf>
    <xf numFmtId="0" fontId="47" fillId="25" borderId="13" xfId="0" applyFont="1" applyFill="1" applyBorder="1" applyAlignment="1">
      <alignment horizontal="left"/>
    </xf>
    <xf numFmtId="0" fontId="47" fillId="25" borderId="10" xfId="0" applyFont="1" applyFill="1" applyBorder="1" applyAlignment="1">
      <alignment horizontal="left"/>
    </xf>
    <xf numFmtId="0" fontId="45" fillId="25" borderId="10" xfId="0" applyFont="1" applyFill="1" applyBorder="1" applyAlignment="1">
      <alignment horizontal="center"/>
    </xf>
    <xf numFmtId="4" fontId="45" fillId="0" borderId="10" xfId="162" applyNumberFormat="1" applyFont="1" applyFill="1" applyBorder="1" applyAlignment="1" applyProtection="1">
      <alignment horizontal="center" vertical="center"/>
    </xf>
    <xf numFmtId="4" fontId="45" fillId="0" borderId="10" xfId="0" applyNumberFormat="1" applyFont="1" applyBorder="1" applyAlignment="1">
      <alignment horizontal="center" vertical="center"/>
    </xf>
    <xf numFmtId="4" fontId="45" fillId="0" borderId="18" xfId="0" applyNumberFormat="1" applyFont="1" applyBorder="1" applyAlignment="1">
      <alignment horizontal="center" vertical="center"/>
    </xf>
    <xf numFmtId="4" fontId="45" fillId="0" borderId="0" xfId="162" applyNumberFormat="1" applyFont="1" applyFill="1" applyBorder="1" applyAlignment="1" applyProtection="1">
      <alignment horizontal="center" vertical="center"/>
    </xf>
    <xf numFmtId="0" fontId="45" fillId="25" borderId="0" xfId="0" applyFont="1" applyFill="1" applyAlignment="1">
      <alignment vertical="center"/>
    </xf>
    <xf numFmtId="167" fontId="45" fillId="25" borderId="0" xfId="162" applyFont="1" applyFill="1" applyAlignment="1" applyProtection="1">
      <alignment vertical="center"/>
    </xf>
    <xf numFmtId="4" fontId="45" fillId="25" borderId="0" xfId="0" applyNumberFormat="1" applyFont="1" applyFill="1" applyAlignment="1">
      <alignment vertical="center"/>
    </xf>
    <xf numFmtId="0" fontId="55" fillId="25" borderId="0" xfId="0" applyFont="1" applyFill="1" applyAlignment="1">
      <alignment vertical="center"/>
    </xf>
    <xf numFmtId="0" fontId="52" fillId="25" borderId="0" xfId="0" applyFont="1" applyFill="1" applyAlignment="1">
      <alignment horizontal="left" vertical="center"/>
    </xf>
    <xf numFmtId="0" fontId="45" fillId="0" borderId="0" xfId="0" applyFont="1" applyAlignment="1">
      <alignment vertical="center"/>
    </xf>
    <xf numFmtId="167" fontId="45" fillId="0" borderId="0" xfId="162" applyFont="1" applyFill="1" applyAlignment="1" applyProtection="1">
      <alignment vertical="center"/>
    </xf>
    <xf numFmtId="167" fontId="45" fillId="0" borderId="0" xfId="162" applyFont="1" applyAlignment="1" applyProtection="1">
      <alignment vertical="center"/>
    </xf>
    <xf numFmtId="0" fontId="55" fillId="0" borderId="0" xfId="0" applyFont="1" applyAlignment="1">
      <alignment vertical="center"/>
    </xf>
    <xf numFmtId="167" fontId="45" fillId="0" borderId="0" xfId="162" applyFont="1" applyFill="1" applyProtection="1"/>
    <xf numFmtId="167" fontId="45" fillId="25" borderId="0" xfId="162" applyFont="1" applyFill="1" applyProtection="1"/>
    <xf numFmtId="0" fontId="55" fillId="25" borderId="0" xfId="0" applyFont="1" applyFill="1"/>
    <xf numFmtId="0" fontId="46" fillId="0" borderId="0" xfId="0" applyFont="1" applyAlignment="1">
      <alignment horizontal="left"/>
    </xf>
    <xf numFmtId="0" fontId="46" fillId="0" borderId="0" xfId="0" applyFont="1"/>
    <xf numFmtId="0" fontId="46" fillId="0" borderId="0" xfId="0" applyFont="1" applyAlignment="1">
      <alignment horizontal="center"/>
    </xf>
    <xf numFmtId="0" fontId="46" fillId="0" borderId="0" xfId="0" applyFont="1" applyAlignment="1">
      <alignment horizontal="center" vertical="center"/>
    </xf>
    <xf numFmtId="0" fontId="46" fillId="25" borderId="0" xfId="0" applyFont="1" applyFill="1" applyAlignment="1">
      <alignment horizontal="center"/>
    </xf>
    <xf numFmtId="0" fontId="46" fillId="25" borderId="0" xfId="0" applyFont="1" applyFill="1" applyAlignment="1">
      <alignment horizontal="center" vertical="center"/>
    </xf>
    <xf numFmtId="14" fontId="47" fillId="0" borderId="0" xfId="415" applyNumberFormat="1" applyFont="1"/>
    <xf numFmtId="14" fontId="47" fillId="0" borderId="0" xfId="415" applyNumberFormat="1" applyFont="1" applyAlignment="1">
      <alignment vertical="center"/>
    </xf>
    <xf numFmtId="0" fontId="47" fillId="26" borderId="12" xfId="0" applyFont="1" applyFill="1" applyBorder="1" applyAlignment="1">
      <alignment horizontal="left" vertical="center" wrapText="1"/>
    </xf>
    <xf numFmtId="0" fontId="51" fillId="27" borderId="0" xfId="0" applyFont="1" applyFill="1" applyAlignment="1">
      <alignment horizontal="left" vertical="center" wrapText="1"/>
    </xf>
    <xf numFmtId="0" fontId="51" fillId="27" borderId="0" xfId="0" applyFont="1" applyFill="1" applyAlignment="1">
      <alignment horizontal="center" vertical="center" wrapText="1"/>
    </xf>
    <xf numFmtId="4" fontId="45" fillId="0" borderId="0" xfId="0" applyNumberFormat="1" applyFont="1" applyAlignment="1">
      <alignment horizontal="center" vertical="center" wrapText="1"/>
    </xf>
    <xf numFmtId="4" fontId="45" fillId="27" borderId="0" xfId="0" applyNumberFormat="1" applyFont="1" applyFill="1" applyAlignment="1">
      <alignment horizontal="center" vertical="center" wrapText="1"/>
    </xf>
    <xf numFmtId="0" fontId="45" fillId="27" borderId="0" xfId="0" applyFont="1" applyFill="1" applyAlignment="1">
      <alignment horizontal="left" vertical="center" wrapText="1"/>
    </xf>
    <xf numFmtId="0" fontId="45" fillId="27" borderId="0" xfId="0" applyFont="1" applyFill="1" applyAlignment="1">
      <alignment horizontal="center" vertical="center" wrapText="1"/>
    </xf>
    <xf numFmtId="0" fontId="51" fillId="0" borderId="17" xfId="0" applyFont="1" applyBorder="1" applyAlignment="1">
      <alignment horizontal="center" vertical="center" wrapText="1"/>
    </xf>
    <xf numFmtId="0" fontId="51" fillId="25" borderId="0" xfId="0" applyFont="1" applyFill="1" applyAlignment="1">
      <alignment horizontal="center" vertical="center" wrapText="1"/>
    </xf>
    <xf numFmtId="0" fontId="56" fillId="0" borderId="14" xfId="0" applyFont="1" applyBorder="1" applyAlignment="1">
      <alignment horizontal="left" vertical="center"/>
    </xf>
    <xf numFmtId="0" fontId="51" fillId="0" borderId="0" xfId="0" applyFont="1" applyAlignment="1">
      <alignment vertical="center" wrapText="1"/>
    </xf>
    <xf numFmtId="0" fontId="51" fillId="0" borderId="0" xfId="0" applyFont="1" applyAlignment="1">
      <alignment horizontal="center" vertical="center" wrapText="1"/>
    </xf>
    <xf numFmtId="185" fontId="46" fillId="29" borderId="0" xfId="0" applyNumberFormat="1" applyFont="1" applyFill="1" applyAlignment="1">
      <alignment horizontal="center" vertical="center"/>
    </xf>
    <xf numFmtId="0" fontId="51" fillId="0" borderId="0" xfId="0" applyFont="1" applyAlignment="1">
      <alignment horizontal="justify" vertical="center" wrapText="1"/>
    </xf>
    <xf numFmtId="167" fontId="51" fillId="0" borderId="0" xfId="162" applyFont="1" applyAlignment="1" applyProtection="1">
      <alignment horizontal="center" vertical="center" wrapText="1"/>
    </xf>
    <xf numFmtId="0" fontId="52" fillId="25" borderId="14" xfId="0" applyFont="1" applyFill="1" applyBorder="1" applyAlignment="1">
      <alignment horizontal="left" vertical="center" wrapText="1"/>
    </xf>
    <xf numFmtId="0" fontId="46" fillId="25" borderId="0" xfId="0" applyFont="1" applyFill="1" applyAlignment="1">
      <alignment horizontal="center" vertical="center" wrapText="1"/>
    </xf>
    <xf numFmtId="0" fontId="51" fillId="25" borderId="0" xfId="0" applyFont="1" applyFill="1" applyAlignment="1">
      <alignment horizontal="justify" vertical="center" wrapText="1"/>
    </xf>
    <xf numFmtId="0" fontId="51" fillId="25" borderId="17" xfId="0" applyFont="1" applyFill="1" applyBorder="1" applyAlignment="1">
      <alignment horizontal="center" vertical="center" wrapText="1"/>
    </xf>
    <xf numFmtId="0" fontId="51" fillId="25" borderId="0" xfId="0" applyFont="1" applyFill="1" applyAlignment="1">
      <alignment vertical="center" wrapText="1"/>
    </xf>
    <xf numFmtId="0" fontId="52" fillId="0" borderId="13" xfId="0" applyFont="1" applyBorder="1" applyAlignment="1">
      <alignment horizontal="left" vertical="center" wrapText="1"/>
    </xf>
    <xf numFmtId="0" fontId="51" fillId="0" borderId="10" xfId="0" applyFont="1" applyBorder="1" applyAlignment="1">
      <alignment vertical="center" wrapText="1"/>
    </xf>
    <xf numFmtId="0" fontId="51" fillId="28" borderId="10" xfId="0" applyFont="1" applyFill="1" applyBorder="1" applyAlignment="1">
      <alignment horizontal="center" vertical="center" wrapText="1"/>
    </xf>
    <xf numFmtId="0" fontId="46" fillId="28" borderId="10" xfId="0" applyFont="1" applyFill="1" applyBorder="1" applyAlignment="1">
      <alignment horizontal="center" vertical="center"/>
    </xf>
    <xf numFmtId="0" fontId="51" fillId="28" borderId="10" xfId="0" applyFont="1" applyFill="1" applyBorder="1" applyAlignment="1">
      <alignment horizontal="left" vertical="center" wrapText="1"/>
    </xf>
    <xf numFmtId="0" fontId="46" fillId="0" borderId="10" xfId="0" applyFont="1" applyBorder="1" applyAlignment="1">
      <alignment horizontal="center" vertical="center"/>
    </xf>
    <xf numFmtId="0" fontId="51" fillId="28" borderId="10" xfId="0" applyFont="1" applyFill="1" applyBorder="1" applyAlignment="1">
      <alignment horizontal="justify" vertical="center" wrapText="1"/>
    </xf>
    <xf numFmtId="0" fontId="51" fillId="28" borderId="18" xfId="0" applyFont="1" applyFill="1" applyBorder="1" applyAlignment="1">
      <alignment horizontal="center" vertical="center" wrapText="1"/>
    </xf>
    <xf numFmtId="4" fontId="45" fillId="25" borderId="0" xfId="0" applyNumberFormat="1" applyFont="1" applyFill="1" applyAlignment="1">
      <alignment horizontal="center" vertical="center" wrapText="1"/>
    </xf>
    <xf numFmtId="0" fontId="46" fillId="28" borderId="0" xfId="0" applyFont="1" applyFill="1" applyAlignment="1">
      <alignment horizontal="left" vertical="center"/>
    </xf>
    <xf numFmtId="0" fontId="46" fillId="28" borderId="0" xfId="0" applyFont="1" applyFill="1" applyAlignment="1">
      <alignment vertical="center"/>
    </xf>
    <xf numFmtId="0" fontId="46" fillId="28" borderId="0" xfId="0" applyFont="1" applyFill="1" applyAlignment="1">
      <alignment horizontal="center" vertical="center"/>
    </xf>
    <xf numFmtId="0" fontId="46" fillId="28" borderId="0" xfId="0" applyFont="1" applyFill="1" applyAlignment="1">
      <alignment vertical="center" wrapText="1"/>
    </xf>
    <xf numFmtId="0" fontId="57" fillId="0" borderId="23" xfId="0" applyFont="1" applyBorder="1" applyAlignment="1">
      <alignment horizontal="center" vertical="center"/>
    </xf>
    <xf numFmtId="0" fontId="57" fillId="25" borderId="23" xfId="0" applyFont="1" applyFill="1" applyBorder="1" applyAlignment="1">
      <alignment horizontal="center" vertical="center"/>
    </xf>
    <xf numFmtId="10" fontId="58" fillId="0" borderId="23" xfId="0" applyNumberFormat="1" applyFont="1" applyBorder="1" applyAlignment="1">
      <alignment horizontal="center" vertical="center"/>
    </xf>
    <xf numFmtId="10" fontId="58" fillId="0" borderId="11" xfId="0" applyNumberFormat="1" applyFont="1" applyBorder="1" applyAlignment="1">
      <alignment horizontal="center" vertical="center"/>
    </xf>
    <xf numFmtId="10" fontId="58" fillId="0" borderId="0" xfId="0" applyNumberFormat="1" applyFont="1" applyAlignment="1">
      <alignment horizontal="left" vertical="center"/>
    </xf>
    <xf numFmtId="184" fontId="45" fillId="0" borderId="0" xfId="0" applyNumberFormat="1" applyFont="1"/>
    <xf numFmtId="184" fontId="45" fillId="0" borderId="0" xfId="0" applyNumberFormat="1" applyFont="1" applyAlignment="1">
      <alignment horizontal="center"/>
    </xf>
    <xf numFmtId="14" fontId="47" fillId="0" borderId="0" xfId="0" applyNumberFormat="1" applyFont="1" applyAlignment="1">
      <alignment horizontal="center"/>
    </xf>
    <xf numFmtId="14" fontId="47" fillId="0" borderId="10" xfId="0" applyNumberFormat="1" applyFont="1" applyBorder="1" applyAlignment="1">
      <alignment horizontal="center"/>
    </xf>
    <xf numFmtId="4" fontId="47" fillId="26" borderId="23" xfId="0" applyNumberFormat="1" applyFont="1" applyFill="1" applyBorder="1" applyAlignment="1">
      <alignment horizontal="center" vertical="center" wrapText="1"/>
    </xf>
    <xf numFmtId="10" fontId="47" fillId="26" borderId="23" xfId="186" applyNumberFormat="1" applyFont="1" applyFill="1" applyBorder="1" applyAlignment="1" applyProtection="1">
      <alignment horizontal="center" vertical="center" wrapText="1"/>
    </xf>
    <xf numFmtId="10" fontId="50" fillId="26" borderId="23" xfId="186" applyNumberFormat="1" applyFont="1" applyFill="1" applyBorder="1" applyAlignment="1" applyProtection="1">
      <alignment horizontal="center" vertical="center" wrapText="1"/>
    </xf>
    <xf numFmtId="1" fontId="50" fillId="26" borderId="23" xfId="186" applyNumberFormat="1" applyFont="1" applyFill="1" applyBorder="1" applyAlignment="1" applyProtection="1">
      <alignment horizontal="center" vertical="center" wrapText="1"/>
    </xf>
    <xf numFmtId="0" fontId="47" fillId="26" borderId="23" xfId="186" applyNumberFormat="1" applyFont="1" applyFill="1" applyBorder="1" applyAlignment="1" applyProtection="1">
      <alignment horizontal="center" vertical="center" wrapText="1"/>
    </xf>
    <xf numFmtId="0" fontId="45" fillId="0" borderId="20" xfId="0" applyFont="1" applyBorder="1"/>
    <xf numFmtId="0" fontId="48" fillId="0" borderId="14" xfId="0" applyFont="1" applyBorder="1" applyAlignment="1">
      <alignment vertical="center"/>
    </xf>
    <xf numFmtId="0" fontId="45" fillId="0" borderId="17" xfId="0" applyFont="1" applyBorder="1"/>
    <xf numFmtId="184" fontId="45" fillId="0" borderId="0" xfId="162" applyNumberFormat="1" applyFont="1" applyProtection="1"/>
    <xf numFmtId="172" fontId="45" fillId="0" borderId="0" xfId="162" applyNumberFormat="1" applyFont="1" applyFill="1" applyProtection="1"/>
    <xf numFmtId="173" fontId="45" fillId="0" borderId="0" xfId="0" applyNumberFormat="1" applyFont="1"/>
    <xf numFmtId="0" fontId="48" fillId="0" borderId="14" xfId="0" applyFont="1" applyBorder="1" applyAlignment="1">
      <alignment horizontal="left" vertical="center"/>
    </xf>
    <xf numFmtId="10" fontId="45" fillId="0" borderId="17" xfId="186" applyNumberFormat="1" applyFont="1" applyFill="1" applyBorder="1" applyAlignment="1" applyProtection="1">
      <alignment horizontal="center" vertical="center"/>
    </xf>
    <xf numFmtId="2" fontId="45" fillId="25" borderId="17" xfId="186" applyNumberFormat="1" applyFont="1" applyFill="1" applyBorder="1" applyAlignment="1" applyProtection="1">
      <alignment horizontal="center" vertical="center"/>
    </xf>
    <xf numFmtId="184" fontId="45" fillId="0" borderId="0" xfId="162" applyNumberFormat="1" applyFont="1"/>
    <xf numFmtId="172" fontId="45" fillId="0" borderId="0" xfId="162" applyNumberFormat="1" applyFont="1" applyFill="1" applyAlignment="1" applyProtection="1">
      <alignment horizontal="center"/>
    </xf>
    <xf numFmtId="4" fontId="45" fillId="0" borderId="0" xfId="0" applyNumberFormat="1" applyFont="1" applyAlignment="1">
      <alignment horizontal="center"/>
    </xf>
    <xf numFmtId="173" fontId="45" fillId="0" borderId="0" xfId="0" applyNumberFormat="1" applyFont="1" applyAlignment="1">
      <alignment horizontal="center"/>
    </xf>
    <xf numFmtId="0" fontId="47" fillId="0" borderId="0" xfId="0" applyFont="1" applyAlignment="1">
      <alignment horizontal="center"/>
    </xf>
    <xf numFmtId="0" fontId="45" fillId="0" borderId="14" xfId="0" applyFont="1" applyBorder="1" applyAlignment="1">
      <alignment horizontal="left" vertical="center"/>
    </xf>
    <xf numFmtId="0" fontId="46" fillId="28" borderId="0" xfId="0" applyFont="1" applyFill="1" applyAlignment="1">
      <alignment horizontal="center"/>
    </xf>
    <xf numFmtId="2" fontId="47" fillId="0" borderId="17" xfId="0" applyNumberFormat="1" applyFont="1" applyBorder="1" applyAlignment="1">
      <alignment horizontal="center" vertical="center"/>
    </xf>
    <xf numFmtId="2" fontId="45" fillId="25" borderId="17" xfId="0" applyNumberFormat="1" applyFont="1" applyFill="1" applyBorder="1" applyAlignment="1">
      <alignment horizontal="center" vertical="center"/>
    </xf>
    <xf numFmtId="2" fontId="45" fillId="0" borderId="17" xfId="186" applyNumberFormat="1" applyFont="1" applyFill="1" applyBorder="1" applyAlignment="1" applyProtection="1">
      <alignment horizontal="center" vertical="center"/>
    </xf>
    <xf numFmtId="0" fontId="45" fillId="0" borderId="0" xfId="0" applyFont="1" applyAlignment="1">
      <alignment vertical="center" wrapText="1"/>
    </xf>
    <xf numFmtId="0" fontId="47" fillId="0" borderId="0" xfId="0" applyFont="1" applyAlignment="1">
      <alignment horizontal="left" wrapText="1"/>
    </xf>
    <xf numFmtId="3" fontId="47" fillId="0" borderId="0" xfId="0" applyNumberFormat="1" applyFont="1" applyAlignment="1">
      <alignment horizontal="center" vertical="center"/>
    </xf>
    <xf numFmtId="184" fontId="45" fillId="0" borderId="0" xfId="162" applyNumberFormat="1" applyFont="1" applyAlignment="1" applyProtection="1">
      <alignment vertical="center"/>
    </xf>
    <xf numFmtId="172" fontId="45" fillId="0" borderId="0" xfId="162" applyNumberFormat="1" applyFont="1" applyFill="1" applyAlignment="1" applyProtection="1">
      <alignment vertical="center"/>
    </xf>
    <xf numFmtId="0" fontId="47" fillId="0" borderId="0" xfId="0" applyFont="1" applyAlignment="1">
      <alignment vertical="center"/>
    </xf>
    <xf numFmtId="4" fontId="45" fillId="0" borderId="0" xfId="0" applyNumberFormat="1" applyFont="1" applyAlignment="1">
      <alignment vertical="center"/>
    </xf>
    <xf numFmtId="9" fontId="45" fillId="0" borderId="0" xfId="186" applyFont="1" applyFill="1" applyAlignment="1" applyProtection="1">
      <alignment vertical="center"/>
    </xf>
    <xf numFmtId="184" fontId="45" fillId="0" borderId="0" xfId="0" applyNumberFormat="1" applyFont="1" applyAlignment="1">
      <alignment vertical="center"/>
    </xf>
    <xf numFmtId="0" fontId="48" fillId="0" borderId="0" xfId="0" applyFont="1" applyAlignment="1">
      <alignment horizontal="left" vertical="center"/>
    </xf>
    <xf numFmtId="167" fontId="45" fillId="0" borderId="0" xfId="0" applyNumberFormat="1" applyFont="1" applyAlignment="1">
      <alignment vertical="center"/>
    </xf>
    <xf numFmtId="0" fontId="47" fillId="25" borderId="0" xfId="0" applyFont="1" applyFill="1" applyAlignment="1">
      <alignment vertical="center"/>
    </xf>
    <xf numFmtId="184" fontId="45" fillId="25" borderId="0" xfId="0" applyNumberFormat="1" applyFont="1" applyFill="1" applyAlignment="1">
      <alignment vertical="center"/>
    </xf>
    <xf numFmtId="0" fontId="59" fillId="25" borderId="0" xfId="0" applyFont="1" applyFill="1" applyAlignment="1">
      <alignment vertical="center"/>
    </xf>
    <xf numFmtId="184" fontId="45" fillId="25" borderId="0" xfId="0" applyNumberFormat="1" applyFont="1" applyFill="1"/>
    <xf numFmtId="4" fontId="46" fillId="0" borderId="0" xfId="0" applyNumberFormat="1" applyFont="1"/>
    <xf numFmtId="14" fontId="47" fillId="0" borderId="0" xfId="0" applyNumberFormat="1" applyFont="1" applyAlignment="1">
      <alignment horizontal="center" vertical="center"/>
    </xf>
    <xf numFmtId="14" fontId="47" fillId="0" borderId="10" xfId="0" applyNumberFormat="1" applyFont="1" applyBorder="1" applyAlignment="1">
      <alignment horizontal="center" vertical="center"/>
    </xf>
    <xf numFmtId="0" fontId="47" fillId="25" borderId="0" xfId="0" applyFont="1" applyFill="1" applyAlignment="1">
      <alignment horizontal="center" vertical="center" wrapText="1"/>
    </xf>
    <xf numFmtId="0" fontId="47" fillId="25" borderId="17" xfId="0" applyFont="1" applyFill="1" applyBorder="1" applyAlignment="1">
      <alignment horizontal="center" vertical="center" wrapText="1"/>
    </xf>
    <xf numFmtId="3" fontId="45" fillId="0" borderId="0" xfId="0" applyNumberFormat="1" applyFont="1" applyAlignment="1">
      <alignment horizontal="center" vertical="center"/>
    </xf>
    <xf numFmtId="4" fontId="46" fillId="0" borderId="0" xfId="0" applyNumberFormat="1" applyFont="1" applyAlignment="1">
      <alignment horizontal="center" vertical="center"/>
    </xf>
    <xf numFmtId="10" fontId="45" fillId="0" borderId="0" xfId="0" applyNumberFormat="1" applyFont="1"/>
    <xf numFmtId="3" fontId="45" fillId="0" borderId="0" xfId="0" applyNumberFormat="1" applyFont="1" applyAlignment="1">
      <alignment horizontal="center" vertical="center" wrapText="1"/>
    </xf>
    <xf numFmtId="181" fontId="45" fillId="25" borderId="0" xfId="0" applyNumberFormat="1" applyFont="1" applyFill="1" applyAlignment="1">
      <alignment horizontal="center" vertical="center"/>
    </xf>
    <xf numFmtId="3" fontId="45" fillId="25" borderId="0" xfId="0" applyNumberFormat="1" applyFont="1" applyFill="1" applyAlignment="1">
      <alignment horizontal="center" vertical="center" wrapText="1"/>
    </xf>
    <xf numFmtId="168" fontId="45" fillId="25" borderId="0" xfId="0" applyNumberFormat="1" applyFont="1" applyFill="1" applyAlignment="1">
      <alignment horizontal="center" vertical="center"/>
    </xf>
    <xf numFmtId="10" fontId="47" fillId="0" borderId="0" xfId="0" applyNumberFormat="1" applyFont="1" applyAlignment="1">
      <alignment horizontal="center" vertical="center"/>
    </xf>
    <xf numFmtId="10" fontId="47" fillId="25" borderId="0" xfId="186" applyNumberFormat="1" applyFont="1" applyFill="1" applyBorder="1" applyAlignment="1" applyProtection="1">
      <alignment horizontal="center" vertical="center"/>
    </xf>
    <xf numFmtId="3" fontId="45" fillId="25" borderId="0" xfId="0" applyNumberFormat="1" applyFont="1" applyFill="1" applyAlignment="1">
      <alignment horizontal="center" vertical="center"/>
    </xf>
    <xf numFmtId="4" fontId="46" fillId="0" borderId="0" xfId="0" applyNumberFormat="1" applyFont="1" applyAlignment="1">
      <alignment horizontal="center" vertical="center" wrapText="1"/>
    </xf>
    <xf numFmtId="0" fontId="45" fillId="0" borderId="0" xfId="0" applyFont="1" applyAlignment="1">
      <alignment horizontal="left" wrapText="1"/>
    </xf>
    <xf numFmtId="0" fontId="47" fillId="0" borderId="10" xfId="0" applyFont="1" applyBorder="1" applyAlignment="1">
      <alignment horizontal="left" wrapText="1"/>
    </xf>
    <xf numFmtId="10" fontId="45" fillId="0" borderId="10" xfId="0" applyNumberFormat="1" applyFont="1" applyBorder="1" applyAlignment="1">
      <alignment horizontal="center" vertical="center"/>
    </xf>
    <xf numFmtId="1" fontId="45" fillId="0" borderId="10" xfId="0" applyNumberFormat="1" applyFont="1" applyBorder="1" applyAlignment="1">
      <alignment horizontal="center" vertical="center"/>
    </xf>
    <xf numFmtId="3" fontId="45" fillId="0" borderId="10" xfId="0" applyNumberFormat="1" applyFont="1" applyBorder="1" applyAlignment="1">
      <alignment horizontal="center" vertical="center"/>
    </xf>
    <xf numFmtId="1" fontId="45" fillId="0" borderId="18" xfId="0" applyNumberFormat="1" applyFont="1" applyBorder="1" applyAlignment="1">
      <alignment horizontal="center" vertical="center"/>
    </xf>
    <xf numFmtId="4" fontId="45" fillId="0" borderId="0" xfId="0" applyNumberFormat="1" applyFont="1" applyAlignment="1">
      <alignment horizontal="left"/>
    </xf>
    <xf numFmtId="4" fontId="45" fillId="0" borderId="0" xfId="0" applyNumberFormat="1" applyFont="1" applyAlignment="1">
      <alignment horizontal="left" vertical="center"/>
    </xf>
    <xf numFmtId="0" fontId="51" fillId="25" borderId="0" xfId="0" applyFont="1" applyFill="1" applyAlignment="1">
      <alignment vertical="center"/>
    </xf>
    <xf numFmtId="0" fontId="52" fillId="25" borderId="0" xfId="0" applyFont="1" applyFill="1" applyAlignment="1">
      <alignment vertical="center"/>
    </xf>
    <xf numFmtId="0" fontId="47" fillId="25" borderId="0" xfId="0" applyFont="1" applyFill="1" applyAlignment="1">
      <alignment vertical="center" wrapText="1"/>
    </xf>
    <xf numFmtId="0" fontId="61" fillId="25" borderId="0" xfId="0" applyFont="1" applyFill="1" applyAlignment="1">
      <alignment vertical="center" wrapText="1"/>
    </xf>
    <xf numFmtId="0" fontId="45" fillId="25" borderId="0" xfId="0" applyFont="1" applyFill="1" applyAlignment="1">
      <alignment vertical="center" wrapText="1"/>
    </xf>
    <xf numFmtId="0" fontId="45" fillId="0" borderId="0" xfId="0" applyFont="1" applyAlignment="1">
      <alignment wrapText="1"/>
    </xf>
    <xf numFmtId="4" fontId="46" fillId="0" borderId="0" xfId="0" applyNumberFormat="1" applyFont="1" applyAlignment="1">
      <alignment vertical="center"/>
    </xf>
    <xf numFmtId="0" fontId="45" fillId="25" borderId="0" xfId="0" applyFont="1" applyFill="1" applyAlignment="1">
      <alignment wrapText="1"/>
    </xf>
    <xf numFmtId="0" fontId="55" fillId="0" borderId="0" xfId="0" applyFont="1" applyAlignment="1">
      <alignment wrapText="1"/>
    </xf>
    <xf numFmtId="0" fontId="45" fillId="0" borderId="0" xfId="0" applyFont="1" applyAlignment="1">
      <alignment horizontal="center" wrapText="1"/>
    </xf>
    <xf numFmtId="0" fontId="46" fillId="0" borderId="0" xfId="0" applyFont="1" applyAlignment="1">
      <alignment wrapText="1"/>
    </xf>
    <xf numFmtId="0" fontId="62" fillId="0" borderId="0" xfId="0" applyFont="1" applyAlignment="1">
      <alignment horizontal="center" vertical="center" wrapText="1"/>
    </xf>
    <xf numFmtId="0" fontId="48" fillId="0" borderId="0" xfId="0" applyFont="1" applyAlignment="1">
      <alignment vertical="center"/>
    </xf>
    <xf numFmtId="4" fontId="45" fillId="25" borderId="0" xfId="0" applyNumberFormat="1" applyFont="1" applyFill="1" applyAlignment="1">
      <alignment horizontal="right"/>
    </xf>
    <xf numFmtId="4" fontId="45" fillId="25" borderId="0" xfId="0" applyNumberFormat="1" applyFont="1" applyFill="1" applyAlignment="1">
      <alignment horizontal="center"/>
    </xf>
    <xf numFmtId="10" fontId="45" fillId="25" borderId="0" xfId="343" applyNumberFormat="1" applyFont="1" applyFill="1" applyBorder="1" applyAlignment="1" applyProtection="1">
      <alignment horizontal="center"/>
    </xf>
    <xf numFmtId="0" fontId="45" fillId="0" borderId="0" xfId="0" applyFont="1" applyAlignment="1">
      <alignment horizontal="left" vertical="top" wrapText="1"/>
    </xf>
    <xf numFmtId="0" fontId="51" fillId="0" borderId="0" xfId="0" applyFont="1" applyAlignment="1">
      <alignment horizontal="left" vertical="center" wrapText="1"/>
    </xf>
    <xf numFmtId="0" fontId="47" fillId="0" borderId="0" xfId="0" applyFont="1" applyAlignment="1">
      <alignment horizontal="left" vertical="center" wrapText="1"/>
    </xf>
    <xf numFmtId="10" fontId="45" fillId="25" borderId="0" xfId="343" applyNumberFormat="1" applyFont="1" applyFill="1" applyBorder="1" applyAlignment="1" applyProtection="1">
      <alignment vertical="center"/>
    </xf>
    <xf numFmtId="3" fontId="45" fillId="0" borderId="0" xfId="0" applyNumberFormat="1" applyFont="1" applyAlignment="1">
      <alignment vertical="center"/>
    </xf>
    <xf numFmtId="4" fontId="50" fillId="0" borderId="0" xfId="0" applyNumberFormat="1" applyFont="1" applyAlignment="1">
      <alignment horizontal="center" vertical="center"/>
    </xf>
    <xf numFmtId="4" fontId="50" fillId="25" borderId="0" xfId="0" applyNumberFormat="1" applyFont="1" applyFill="1" applyAlignment="1">
      <alignment horizontal="center" vertical="center"/>
    </xf>
    <xf numFmtId="10" fontId="47" fillId="25" borderId="0" xfId="343" applyNumberFormat="1" applyFont="1" applyFill="1" applyBorder="1" applyAlignment="1" applyProtection="1">
      <alignment horizontal="center" vertical="center"/>
    </xf>
    <xf numFmtId="10" fontId="45" fillId="0" borderId="0" xfId="0" applyNumberFormat="1" applyFont="1" applyAlignment="1">
      <alignment horizontal="center" vertical="center"/>
    </xf>
    <xf numFmtId="1" fontId="45" fillId="0" borderId="0" xfId="0" applyNumberFormat="1" applyFont="1" applyAlignment="1">
      <alignment horizontal="center" vertical="center"/>
    </xf>
    <xf numFmtId="14" fontId="47" fillId="0" borderId="0" xfId="177" applyNumberFormat="1" applyFont="1" applyAlignment="1">
      <alignment horizontal="center" vertical="center"/>
    </xf>
    <xf numFmtId="14" fontId="47" fillId="0" borderId="10" xfId="177" applyNumberFormat="1" applyFont="1" applyBorder="1" applyAlignment="1">
      <alignment horizontal="center" vertical="center"/>
    </xf>
    <xf numFmtId="0" fontId="50" fillId="26" borderId="12" xfId="0" applyFont="1" applyFill="1" applyBorder="1" applyAlignment="1">
      <alignment horizontal="center" vertical="center" wrapText="1"/>
    </xf>
    <xf numFmtId="2" fontId="45" fillId="0" borderId="0" xfId="0" applyNumberFormat="1" applyFont="1" applyAlignment="1">
      <alignment vertical="center"/>
    </xf>
    <xf numFmtId="14" fontId="45" fillId="25" borderId="0" xfId="0" applyNumberFormat="1" applyFont="1" applyFill="1" applyAlignment="1">
      <alignment horizontal="center" vertical="center"/>
    </xf>
    <xf numFmtId="49" fontId="45" fillId="25" borderId="0" xfId="0" applyNumberFormat="1" applyFont="1" applyFill="1" applyAlignment="1">
      <alignment horizontal="center" vertical="center"/>
    </xf>
    <xf numFmtId="14" fontId="45" fillId="25" borderId="0" xfId="0" applyNumberFormat="1" applyFont="1" applyFill="1" applyAlignment="1">
      <alignment horizontal="center" vertical="center" wrapText="1"/>
    </xf>
    <xf numFmtId="14" fontId="46" fillId="25" borderId="0" xfId="0" applyNumberFormat="1" applyFont="1" applyFill="1" applyAlignment="1">
      <alignment horizontal="center" vertical="center"/>
    </xf>
    <xf numFmtId="14" fontId="45" fillId="0" borderId="17" xfId="0" applyNumberFormat="1" applyFont="1" applyBorder="1" applyAlignment="1">
      <alignment horizontal="center" vertical="center"/>
    </xf>
    <xf numFmtId="2" fontId="45" fillId="25" borderId="0" xfId="0" applyNumberFormat="1" applyFont="1" applyFill="1" applyAlignment="1">
      <alignment vertical="center"/>
    </xf>
    <xf numFmtId="14" fontId="46" fillId="0" borderId="0" xfId="0" applyNumberFormat="1" applyFont="1" applyAlignment="1">
      <alignment horizontal="center" vertical="center"/>
    </xf>
    <xf numFmtId="14" fontId="45" fillId="0" borderId="17" xfId="0" applyNumberFormat="1" applyFont="1" applyBorder="1" applyAlignment="1">
      <alignment horizontal="center" vertical="center" wrapText="1"/>
    </xf>
    <xf numFmtId="14" fontId="46" fillId="25" borderId="0" xfId="0" applyNumberFormat="1" applyFont="1" applyFill="1" applyAlignment="1">
      <alignment horizontal="center" vertical="center" wrapText="1"/>
    </xf>
    <xf numFmtId="14" fontId="46" fillId="25" borderId="17" xfId="0" applyNumberFormat="1" applyFont="1" applyFill="1" applyBorder="1" applyAlignment="1">
      <alignment horizontal="center" vertical="center" wrapText="1"/>
    </xf>
    <xf numFmtId="168" fontId="47" fillId="25" borderId="0" xfId="0" applyNumberFormat="1" applyFont="1" applyFill="1" applyAlignment="1">
      <alignment horizontal="center" vertical="center"/>
    </xf>
    <xf numFmtId="167" fontId="45" fillId="25" borderId="0" xfId="162" applyFont="1" applyFill="1" applyBorder="1" applyAlignment="1" applyProtection="1">
      <alignment horizontal="center" vertical="center"/>
    </xf>
    <xf numFmtId="0" fontId="45" fillId="0" borderId="17" xfId="0" applyFont="1" applyBorder="1" applyAlignment="1">
      <alignment horizontal="center" vertical="center"/>
    </xf>
    <xf numFmtId="14" fontId="45" fillId="25" borderId="0" xfId="177" applyNumberFormat="1" applyFont="1" applyFill="1" applyAlignment="1">
      <alignment horizontal="center" vertical="center"/>
    </xf>
    <xf numFmtId="14" fontId="45" fillId="0" borderId="0" xfId="0" applyNumberFormat="1" applyFont="1" applyAlignment="1">
      <alignment horizontal="center" vertical="center"/>
    </xf>
    <xf numFmtId="168" fontId="45" fillId="25" borderId="0" xfId="177" applyNumberFormat="1" applyFont="1" applyFill="1" applyAlignment="1">
      <alignment horizontal="center" vertical="center"/>
    </xf>
    <xf numFmtId="14" fontId="45" fillId="0" borderId="0" xfId="0" applyNumberFormat="1" applyFont="1" applyAlignment="1">
      <alignment horizontal="center" vertical="center" wrapText="1"/>
    </xf>
    <xf numFmtId="3" fontId="47" fillId="25" borderId="0" xfId="0" applyNumberFormat="1" applyFont="1" applyFill="1" applyAlignment="1">
      <alignment horizontal="center" vertical="center"/>
    </xf>
    <xf numFmtId="0" fontId="47" fillId="0" borderId="17" xfId="0" applyFont="1" applyBorder="1" applyAlignment="1">
      <alignment horizontal="center" vertical="center"/>
    </xf>
    <xf numFmtId="2" fontId="47" fillId="0" borderId="0" xfId="0" applyNumberFormat="1" applyFont="1" applyAlignment="1">
      <alignment vertical="center"/>
    </xf>
    <xf numFmtId="0" fontId="45" fillId="0" borderId="0" xfId="0" applyFont="1" applyAlignment="1">
      <alignment horizontal="center" vertical="center" wrapText="1"/>
    </xf>
    <xf numFmtId="14" fontId="45" fillId="25" borderId="17" xfId="0" applyNumberFormat="1" applyFont="1" applyFill="1" applyBorder="1" applyAlignment="1">
      <alignment horizontal="center" vertical="center"/>
    </xf>
    <xf numFmtId="0" fontId="46" fillId="25" borderId="0" xfId="0" applyFont="1" applyFill="1" applyAlignment="1">
      <alignment vertical="center"/>
    </xf>
    <xf numFmtId="168" fontId="45" fillId="25" borderId="0" xfId="0" applyNumberFormat="1" applyFont="1" applyFill="1" applyAlignment="1">
      <alignment horizontal="center" vertical="center" wrapText="1"/>
    </xf>
    <xf numFmtId="3" fontId="47" fillId="0" borderId="0" xfId="0" applyNumberFormat="1" applyFont="1" applyAlignment="1">
      <alignment vertical="center"/>
    </xf>
    <xf numFmtId="0" fontId="47" fillId="0" borderId="18" xfId="0" applyFont="1" applyBorder="1" applyAlignment="1">
      <alignment horizontal="center" vertical="center"/>
    </xf>
    <xf numFmtId="167" fontId="45" fillId="25" borderId="0" xfId="308" applyFont="1" applyFill="1" applyAlignment="1" applyProtection="1">
      <alignment horizontal="left" vertical="center"/>
    </xf>
    <xf numFmtId="10" fontId="45" fillId="25" borderId="0" xfId="343" applyNumberFormat="1" applyFont="1" applyFill="1" applyAlignment="1" applyProtection="1">
      <alignment horizontal="left" vertical="center"/>
    </xf>
    <xf numFmtId="0" fontId="51" fillId="0" borderId="0" xfId="0" applyFont="1" applyAlignment="1">
      <alignment horizontal="left" vertical="center"/>
    </xf>
    <xf numFmtId="0" fontId="55" fillId="0" borderId="0" xfId="0" applyFont="1" applyAlignment="1">
      <alignment horizontal="left"/>
    </xf>
    <xf numFmtId="0" fontId="62" fillId="25" borderId="0" xfId="0" applyFont="1" applyFill="1" applyAlignment="1">
      <alignment horizontal="center" vertical="center" wrapText="1"/>
    </xf>
    <xf numFmtId="0" fontId="48" fillId="25" borderId="0" xfId="0" applyFont="1" applyFill="1" applyAlignment="1">
      <alignment vertical="center"/>
    </xf>
    <xf numFmtId="0" fontId="47" fillId="25" borderId="0" xfId="0" applyFont="1" applyFill="1" applyAlignment="1">
      <alignment horizontal="left" vertical="center" wrapText="1"/>
    </xf>
    <xf numFmtId="167" fontId="45" fillId="25" borderId="0" xfId="308" applyFont="1" applyFill="1" applyBorder="1" applyAlignment="1" applyProtection="1">
      <alignment horizontal="center" vertical="center"/>
    </xf>
    <xf numFmtId="0" fontId="45" fillId="25" borderId="0" xfId="0" applyFont="1" applyFill="1" applyAlignment="1">
      <alignment horizontal="justify" vertical="center" wrapText="1"/>
    </xf>
    <xf numFmtId="2" fontId="45" fillId="25" borderId="0" xfId="0" applyNumberFormat="1" applyFont="1" applyFill="1" applyAlignment="1">
      <alignment horizontal="center" vertical="center"/>
    </xf>
    <xf numFmtId="0" fontId="47" fillId="0" borderId="0" xfId="0" applyFont="1" applyAlignment="1">
      <alignment horizontal="left" vertical="top" wrapText="1"/>
    </xf>
    <xf numFmtId="0" fontId="45" fillId="0" borderId="0" xfId="176" applyFont="1" applyAlignment="1">
      <alignment horizontal="left" vertical="center" wrapText="1"/>
    </xf>
    <xf numFmtId="0" fontId="45" fillId="0" borderId="0" xfId="0" applyFont="1" applyAlignment="1">
      <alignment horizontal="justify" vertical="center" wrapText="1"/>
    </xf>
    <xf numFmtId="49" fontId="47" fillId="0" borderId="14" xfId="0" applyNumberFormat="1" applyFont="1" applyBorder="1" applyAlignment="1">
      <alignment horizontal="left" vertical="center"/>
    </xf>
    <xf numFmtId="0" fontId="50" fillId="0" borderId="0" xfId="0" applyFont="1" applyAlignment="1">
      <alignment horizontal="center" vertical="center" wrapText="1"/>
    </xf>
    <xf numFmtId="0" fontId="50" fillId="0" borderId="0" xfId="0" applyFont="1" applyAlignment="1">
      <alignment horizontal="center" vertical="center"/>
    </xf>
    <xf numFmtId="0" fontId="63" fillId="0" borderId="0" xfId="0" applyFont="1" applyAlignment="1">
      <alignment horizontal="center" vertical="center"/>
    </xf>
    <xf numFmtId="0" fontId="46" fillId="0" borderId="0" xfId="0" applyFont="1" applyAlignment="1">
      <alignment vertical="center"/>
    </xf>
    <xf numFmtId="0" fontId="46" fillId="0" borderId="0" xfId="0" applyFont="1" applyAlignment="1">
      <alignment horizontal="justify" vertical="center"/>
    </xf>
    <xf numFmtId="0" fontId="46" fillId="25" borderId="0" xfId="0" applyFont="1" applyFill="1" applyAlignment="1">
      <alignment horizontal="justify" vertical="center"/>
    </xf>
    <xf numFmtId="0" fontId="50" fillId="0" borderId="0" xfId="0" applyFont="1"/>
    <xf numFmtId="0" fontId="51" fillId="0" borderId="0" xfId="0" applyFont="1" applyAlignment="1">
      <alignment horizontal="justify" vertical="center"/>
    </xf>
    <xf numFmtId="3" fontId="46" fillId="0" borderId="0" xfId="0" applyNumberFormat="1" applyFont="1" applyAlignment="1">
      <alignment horizontal="right"/>
    </xf>
    <xf numFmtId="183" fontId="45" fillId="25" borderId="0" xfId="0" applyNumberFormat="1" applyFont="1" applyFill="1" applyAlignment="1">
      <alignment horizontal="center" vertical="center"/>
    </xf>
    <xf numFmtId="184" fontId="47" fillId="0" borderId="0" xfId="162" applyNumberFormat="1" applyFont="1" applyProtection="1"/>
    <xf numFmtId="2" fontId="47" fillId="25" borderId="17" xfId="186" applyNumberFormat="1" applyFont="1" applyFill="1" applyBorder="1" applyAlignment="1" applyProtection="1">
      <alignment horizontal="center" vertical="center"/>
    </xf>
    <xf numFmtId="0" fontId="46" fillId="0" borderId="0" xfId="0" applyFont="1" applyAlignment="1">
      <alignment horizontal="justify" vertical="center" wrapText="1"/>
    </xf>
    <xf numFmtId="168" fontId="45" fillId="0" borderId="0" xfId="177" applyNumberFormat="1" applyFont="1" applyAlignment="1">
      <alignment horizontal="center" vertical="center"/>
    </xf>
    <xf numFmtId="0" fontId="46" fillId="0" borderId="0" xfId="0" applyFont="1" applyAlignment="1">
      <alignment horizontal="left" vertical="center" wrapText="1"/>
    </xf>
    <xf numFmtId="9" fontId="45" fillId="25" borderId="0" xfId="343" applyFont="1" applyFill="1" applyAlignment="1" applyProtection="1">
      <alignment horizontal="center" vertical="center"/>
    </xf>
    <xf numFmtId="4" fontId="46" fillId="25" borderId="0" xfId="0" applyNumberFormat="1" applyFont="1" applyFill="1" applyAlignment="1">
      <alignment horizontal="center" vertical="center" wrapText="1"/>
    </xf>
    <xf numFmtId="4" fontId="46" fillId="0" borderId="17" xfId="0" applyNumberFormat="1" applyFont="1" applyBorder="1" applyAlignment="1">
      <alignment horizontal="center" vertical="center"/>
    </xf>
    <xf numFmtId="0" fontId="51" fillId="25" borderId="0" xfId="0" applyFont="1" applyFill="1"/>
    <xf numFmtId="4" fontId="47" fillId="25" borderId="10" xfId="0" applyNumberFormat="1" applyFont="1" applyFill="1" applyBorder="1" applyAlignment="1">
      <alignment horizontal="center" vertical="center"/>
    </xf>
    <xf numFmtId="4" fontId="47" fillId="25" borderId="0" xfId="0" applyNumberFormat="1" applyFont="1" applyFill="1" applyAlignment="1">
      <alignment horizontal="left" vertical="center"/>
    </xf>
    <xf numFmtId="3" fontId="47" fillId="25" borderId="17" xfId="0" applyNumberFormat="1" applyFont="1" applyFill="1" applyBorder="1" applyAlignment="1">
      <alignment horizontal="center" vertical="center"/>
    </xf>
    <xf numFmtId="0" fontId="64" fillId="25" borderId="0" xfId="514" applyFont="1" applyFill="1" applyAlignment="1" applyProtection="1">
      <alignment horizontal="justify" vertical="center"/>
    </xf>
    <xf numFmtId="0" fontId="46" fillId="0" borderId="0" xfId="0" applyFont="1"/>
    <xf numFmtId="0" fontId="64" fillId="0" borderId="0" xfId="514" applyFont="1" applyAlignment="1" applyProtection="1">
      <alignment horizontal="justify" vertical="center"/>
    </xf>
    <xf numFmtId="0" fontId="65" fillId="25" borderId="0" xfId="0" applyFont="1" applyFill="1" applyAlignment="1">
      <alignment horizontal="center" vertical="center" wrapText="1"/>
    </xf>
    <xf numFmtId="0" fontId="66" fillId="0" borderId="0" xfId="0" applyFont="1" applyAlignment="1">
      <alignment horizontal="center" vertical="center" wrapText="1"/>
    </xf>
    <xf numFmtId="0" fontId="50" fillId="0" borderId="0" xfId="0" applyFont="1" applyAlignment="1">
      <alignment horizontal="center" vertical="center"/>
    </xf>
    <xf numFmtId="0" fontId="45" fillId="0" borderId="0" xfId="0" applyFont="1" applyAlignment="1">
      <alignment horizontal="center" vertical="center"/>
    </xf>
    <xf numFmtId="14" fontId="45" fillId="25" borderId="0" xfId="0" applyNumberFormat="1" applyFont="1" applyFill="1" applyAlignment="1">
      <alignment horizontal="center" vertical="center"/>
    </xf>
    <xf numFmtId="168" fontId="45" fillId="25" borderId="0" xfId="0" applyNumberFormat="1" applyFont="1" applyFill="1" applyAlignment="1">
      <alignment horizontal="center" vertical="center"/>
    </xf>
    <xf numFmtId="14" fontId="45" fillId="25" borderId="0" xfId="177" applyNumberFormat="1" applyFont="1" applyFill="1" applyAlignment="1">
      <alignment horizontal="center" vertical="center"/>
    </xf>
    <xf numFmtId="0" fontId="45" fillId="25" borderId="0" xfId="0" applyFont="1" applyFill="1" applyAlignment="1">
      <alignment horizontal="center" vertical="center"/>
    </xf>
    <xf numFmtId="0" fontId="51" fillId="25" borderId="0" xfId="0" applyFont="1" applyFill="1" applyAlignment="1">
      <alignment horizontal="left" vertical="center" wrapText="1"/>
    </xf>
    <xf numFmtId="0" fontId="45" fillId="25" borderId="0" xfId="0" applyFont="1" applyFill="1" applyAlignment="1">
      <alignment horizontal="left" vertical="center" wrapText="1"/>
    </xf>
    <xf numFmtId="0" fontId="52" fillId="25" borderId="0" xfId="0" applyFont="1" applyFill="1" applyAlignment="1">
      <alignment horizontal="left" vertical="center"/>
    </xf>
    <xf numFmtId="0" fontId="45" fillId="0" borderId="0" xfId="0" applyFont="1" applyAlignment="1">
      <alignment horizontal="center"/>
    </xf>
    <xf numFmtId="14" fontId="47" fillId="0" borderId="0" xfId="0" applyNumberFormat="1" applyFont="1" applyAlignment="1">
      <alignment horizontal="center" vertical="center"/>
    </xf>
    <xf numFmtId="14" fontId="47" fillId="25" borderId="0" xfId="0" applyNumberFormat="1" applyFont="1" applyFill="1" applyAlignment="1">
      <alignment horizontal="center" vertical="center"/>
    </xf>
    <xf numFmtId="14" fontId="47" fillId="0" borderId="0" xfId="177" applyNumberFormat="1" applyFont="1" applyAlignment="1">
      <alignment horizontal="center" vertical="center"/>
    </xf>
    <xf numFmtId="14" fontId="45" fillId="0" borderId="0" xfId="0" applyNumberFormat="1" applyFont="1" applyAlignment="1">
      <alignment horizontal="center" vertical="center"/>
    </xf>
    <xf numFmtId="14" fontId="45" fillId="0" borderId="17" xfId="0" applyNumberFormat="1" applyFont="1" applyBorder="1" applyAlignment="1">
      <alignment horizontal="center" vertical="center"/>
    </xf>
    <xf numFmtId="0" fontId="46" fillId="25" borderId="0" xfId="0" applyFont="1" applyFill="1" applyAlignment="1">
      <alignment horizontal="left" vertical="center"/>
    </xf>
    <xf numFmtId="0" fontId="47" fillId="25" borderId="0" xfId="0" applyFont="1" applyFill="1" applyAlignment="1">
      <alignment horizontal="center" vertical="center" wrapText="1"/>
    </xf>
    <xf numFmtId="0" fontId="50" fillId="25" borderId="0" xfId="0" applyFont="1" applyFill="1" applyAlignment="1">
      <alignment horizontal="center" vertical="center" wrapText="1"/>
    </xf>
    <xf numFmtId="0" fontId="47" fillId="26" borderId="21" xfId="0" applyFont="1" applyFill="1" applyBorder="1" applyAlignment="1">
      <alignment horizontal="center" vertical="center" wrapText="1"/>
    </xf>
    <xf numFmtId="0" fontId="47" fillId="26" borderId="25" xfId="0" applyFont="1" applyFill="1" applyBorder="1" applyAlignment="1">
      <alignment horizontal="center" vertical="center" wrapText="1"/>
    </xf>
    <xf numFmtId="0" fontId="47" fillId="26" borderId="19" xfId="0" applyFont="1" applyFill="1" applyBorder="1" applyAlignment="1">
      <alignment horizontal="center" vertical="center" wrapText="1"/>
    </xf>
    <xf numFmtId="0" fontId="47" fillId="26" borderId="22" xfId="0" applyFont="1" applyFill="1" applyBorder="1" applyAlignment="1">
      <alignment horizontal="center" vertical="center" wrapText="1"/>
    </xf>
    <xf numFmtId="0" fontId="47" fillId="26" borderId="11" xfId="0" applyFont="1" applyFill="1" applyBorder="1" applyAlignment="1">
      <alignment horizontal="center" vertical="center" wrapText="1"/>
    </xf>
    <xf numFmtId="0" fontId="50" fillId="26" borderId="21" xfId="0" applyFont="1" applyFill="1" applyBorder="1" applyAlignment="1">
      <alignment horizontal="center" vertical="center" wrapText="1"/>
    </xf>
    <xf numFmtId="0" fontId="50" fillId="26" borderId="19" xfId="0" applyFont="1" applyFill="1" applyBorder="1" applyAlignment="1">
      <alignment horizontal="center" vertical="center" wrapText="1"/>
    </xf>
    <xf numFmtId="3" fontId="45" fillId="0" borderId="0" xfId="0" applyNumberFormat="1" applyFont="1" applyAlignment="1">
      <alignment horizontal="center" vertical="center"/>
    </xf>
    <xf numFmtId="4" fontId="45" fillId="0" borderId="0" xfId="0" applyNumberFormat="1" applyFont="1" applyAlignment="1">
      <alignment horizontal="center" vertical="center"/>
    </xf>
    <xf numFmtId="10" fontId="45" fillId="25" borderId="0" xfId="186" applyNumberFormat="1" applyFont="1" applyFill="1" applyBorder="1" applyAlignment="1" applyProtection="1">
      <alignment horizontal="center" vertical="center"/>
    </xf>
    <xf numFmtId="4" fontId="45" fillId="25" borderId="17" xfId="0" applyNumberFormat="1" applyFont="1" applyFill="1" applyBorder="1" applyAlignment="1">
      <alignment horizontal="center" vertical="center"/>
    </xf>
    <xf numFmtId="4" fontId="45" fillId="25" borderId="0" xfId="0" applyNumberFormat="1" applyFont="1" applyFill="1" applyAlignment="1">
      <alignment horizontal="center" vertical="center"/>
    </xf>
    <xf numFmtId="0" fontId="46" fillId="25" borderId="0" xfId="0" applyFont="1" applyFill="1" applyAlignment="1">
      <alignment horizontal="left" vertical="center" wrapText="1"/>
    </xf>
    <xf numFmtId="0" fontId="47" fillId="26" borderId="23" xfId="0" applyFont="1" applyFill="1" applyBorder="1" applyAlignment="1">
      <alignment horizontal="center" vertical="center" wrapText="1"/>
    </xf>
    <xf numFmtId="0" fontId="47" fillId="25" borderId="0" xfId="0" applyFont="1" applyFill="1" applyAlignment="1">
      <alignment horizontal="center"/>
    </xf>
    <xf numFmtId="14" fontId="47" fillId="25" borderId="0" xfId="0" applyNumberFormat="1" applyFont="1" applyFill="1" applyAlignment="1">
      <alignment horizontal="center"/>
    </xf>
    <xf numFmtId="0" fontId="47" fillId="26" borderId="21" xfId="0" applyFont="1" applyFill="1" applyBorder="1" applyAlignment="1">
      <alignment horizontal="center" vertical="center"/>
    </xf>
    <xf numFmtId="0" fontId="47" fillId="26" borderId="25" xfId="0" applyFont="1" applyFill="1" applyBorder="1" applyAlignment="1">
      <alignment horizontal="center" vertical="center"/>
    </xf>
    <xf numFmtId="0" fontId="47" fillId="26" borderId="19" xfId="0" applyFont="1" applyFill="1" applyBorder="1" applyAlignment="1">
      <alignment horizontal="center" vertical="center"/>
    </xf>
    <xf numFmtId="14" fontId="47" fillId="24" borderId="0" xfId="0" applyNumberFormat="1" applyFont="1" applyFill="1" applyAlignment="1">
      <alignment horizontal="center" vertical="center"/>
    </xf>
    <xf numFmtId="0" fontId="47" fillId="24" borderId="0" xfId="0" applyFont="1" applyFill="1" applyAlignment="1">
      <alignment horizontal="center" vertical="center"/>
    </xf>
    <xf numFmtId="0" fontId="46" fillId="0" borderId="0" xfId="0" applyFont="1" applyAlignment="1">
      <alignment horizontal="left" vertical="center" wrapText="1"/>
    </xf>
    <xf numFmtId="0" fontId="47" fillId="0" borderId="0" xfId="0" applyFont="1" applyAlignment="1">
      <alignment horizontal="center" vertical="center"/>
    </xf>
    <xf numFmtId="0" fontId="47" fillId="25" borderId="0" xfId="0" applyFont="1" applyFill="1" applyAlignment="1">
      <alignment horizontal="center" vertical="center"/>
    </xf>
    <xf numFmtId="10" fontId="45" fillId="0" borderId="0" xfId="343" applyNumberFormat="1" applyFont="1" applyFill="1" applyBorder="1" applyAlignment="1" applyProtection="1">
      <alignment horizontal="center" vertical="center"/>
    </xf>
    <xf numFmtId="0" fontId="57" fillId="0" borderId="23" xfId="0" applyFont="1" applyBorder="1" applyAlignment="1">
      <alignment horizontal="center" vertical="center"/>
    </xf>
    <xf numFmtId="10" fontId="45" fillId="0" borderId="0" xfId="186" applyNumberFormat="1" applyFont="1" applyFill="1" applyBorder="1" applyAlignment="1" applyProtection="1">
      <alignment horizontal="center" vertical="center"/>
    </xf>
    <xf numFmtId="10" fontId="45" fillId="0" borderId="17" xfId="186" applyNumberFormat="1" applyFont="1" applyFill="1" applyBorder="1" applyAlignment="1" applyProtection="1">
      <alignment horizontal="center" vertical="center"/>
    </xf>
    <xf numFmtId="0" fontId="52" fillId="26" borderId="21" xfId="0" applyFont="1" applyFill="1" applyBorder="1" applyAlignment="1">
      <alignment horizontal="center" vertical="center"/>
    </xf>
    <xf numFmtId="0" fontId="52" fillId="26" borderId="25" xfId="0" applyFont="1" applyFill="1" applyBorder="1" applyAlignment="1">
      <alignment horizontal="center" vertical="center"/>
    </xf>
    <xf numFmtId="0" fontId="52" fillId="26" borderId="19" xfId="0" applyFont="1" applyFill="1" applyBorder="1" applyAlignment="1">
      <alignment horizontal="center" vertical="center"/>
    </xf>
    <xf numFmtId="0" fontId="45" fillId="25" borderId="0" xfId="0" applyFont="1" applyFill="1" applyAlignment="1">
      <alignment horizontal="left" wrapText="1"/>
    </xf>
    <xf numFmtId="10" fontId="45" fillId="0" borderId="14" xfId="343" applyNumberFormat="1" applyFont="1" applyFill="1" applyBorder="1" applyAlignment="1" applyProtection="1">
      <alignment horizontal="center" vertical="center"/>
    </xf>
    <xf numFmtId="9" fontId="45" fillId="0" borderId="0" xfId="186" applyFont="1" applyAlignment="1" applyProtection="1">
      <alignment horizontal="center" vertical="center"/>
    </xf>
    <xf numFmtId="4" fontId="45" fillId="0" borderId="17" xfId="0" applyNumberFormat="1" applyFont="1" applyBorder="1" applyAlignment="1">
      <alignment horizontal="center" vertical="center"/>
    </xf>
    <xf numFmtId="14" fontId="47" fillId="25" borderId="0" xfId="415" applyNumberFormat="1" applyFont="1" applyFill="1" applyAlignment="1">
      <alignment horizontal="center" vertical="center"/>
    </xf>
    <xf numFmtId="14" fontId="47" fillId="0" borderId="0" xfId="415" applyNumberFormat="1" applyFont="1" applyAlignment="1">
      <alignment horizontal="center" vertical="center"/>
    </xf>
    <xf numFmtId="14" fontId="47" fillId="25" borderId="0" xfId="415" applyNumberFormat="1" applyFont="1" applyFill="1" applyAlignment="1">
      <alignment horizontal="center"/>
    </xf>
  </cellXfs>
  <cellStyles count="8732">
    <cellStyle name="0,0_x000a__x000a_NA_x000a__x000a_ 2" xfId="540" xr:uid="{E29C52CF-5CE8-4590-AB8E-1A51C89C6694}"/>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20% - Énfasis1" xfId="7" builtinId="30" customBuiltin="1"/>
    <cellStyle name="20% - Énfasis1 2" xfId="8" xr:uid="{00000000-0005-0000-0000-000007000000}"/>
    <cellStyle name="20% - Énfasis1 3" xfId="9" xr:uid="{00000000-0005-0000-0000-000008000000}"/>
    <cellStyle name="20% - Énfasis1 4" xfId="10" xr:uid="{00000000-0005-0000-0000-000009000000}"/>
    <cellStyle name="20% - Énfasis1 5" xfId="228" xr:uid="{00000000-0005-0000-0000-00000A000000}"/>
    <cellStyle name="20% - Énfasis2" xfId="11" builtinId="34" customBuiltin="1"/>
    <cellStyle name="20% - Énfasis2 2" xfId="12" xr:uid="{00000000-0005-0000-0000-00000C000000}"/>
    <cellStyle name="20% - Énfasis2 3" xfId="13" xr:uid="{00000000-0005-0000-0000-00000D000000}"/>
    <cellStyle name="20% - Énfasis2 4" xfId="14" xr:uid="{00000000-0005-0000-0000-00000E000000}"/>
    <cellStyle name="20% - Énfasis2 5" xfId="229" xr:uid="{00000000-0005-0000-0000-00000F000000}"/>
    <cellStyle name="20% - Énfasis3" xfId="15" builtinId="38" customBuiltin="1"/>
    <cellStyle name="20% - Énfasis3 2" xfId="16" xr:uid="{00000000-0005-0000-0000-000011000000}"/>
    <cellStyle name="20% - Énfasis3 3" xfId="17" xr:uid="{00000000-0005-0000-0000-000012000000}"/>
    <cellStyle name="20% - Énfasis3 4" xfId="18" xr:uid="{00000000-0005-0000-0000-000013000000}"/>
    <cellStyle name="20% - Énfasis3 5" xfId="230" xr:uid="{00000000-0005-0000-0000-000014000000}"/>
    <cellStyle name="20% - Énfasis4" xfId="19" builtinId="42" customBuiltin="1"/>
    <cellStyle name="20% - Énfasis4 2" xfId="20" xr:uid="{00000000-0005-0000-0000-000016000000}"/>
    <cellStyle name="20% - Énfasis4 3" xfId="21" xr:uid="{00000000-0005-0000-0000-000017000000}"/>
    <cellStyle name="20% - Énfasis4 4" xfId="22" xr:uid="{00000000-0005-0000-0000-000018000000}"/>
    <cellStyle name="20% - Énfasis4 5" xfId="231" xr:uid="{00000000-0005-0000-0000-000019000000}"/>
    <cellStyle name="20% - Énfasis5" xfId="23" builtinId="46" customBuiltin="1"/>
    <cellStyle name="20% - Énfasis5 2" xfId="24" xr:uid="{00000000-0005-0000-0000-00001B000000}"/>
    <cellStyle name="20% - Énfasis5 3" xfId="25" xr:uid="{00000000-0005-0000-0000-00001C000000}"/>
    <cellStyle name="20% - Énfasis5 4" xfId="26" xr:uid="{00000000-0005-0000-0000-00001D000000}"/>
    <cellStyle name="20% - Énfasis5 5" xfId="232" xr:uid="{00000000-0005-0000-0000-00001E000000}"/>
    <cellStyle name="20% - Énfasis6" xfId="27" builtinId="50" customBuiltin="1"/>
    <cellStyle name="20% - Énfasis6 2" xfId="28" xr:uid="{00000000-0005-0000-0000-000020000000}"/>
    <cellStyle name="20% - Énfasis6 3" xfId="29" xr:uid="{00000000-0005-0000-0000-000021000000}"/>
    <cellStyle name="20% - Énfasis6 4" xfId="30" xr:uid="{00000000-0005-0000-0000-000022000000}"/>
    <cellStyle name="20% - Énfasis6 5" xfId="233" xr:uid="{00000000-0005-0000-0000-000023000000}"/>
    <cellStyle name="40% - Accent1" xfId="31" xr:uid="{00000000-0005-0000-0000-000024000000}"/>
    <cellStyle name="40% - Accent2" xfId="32" xr:uid="{00000000-0005-0000-0000-000025000000}"/>
    <cellStyle name="40% - Accent3" xfId="33" xr:uid="{00000000-0005-0000-0000-000026000000}"/>
    <cellStyle name="40% - Accent4" xfId="34" xr:uid="{00000000-0005-0000-0000-000027000000}"/>
    <cellStyle name="40% - Accent5" xfId="35" xr:uid="{00000000-0005-0000-0000-000028000000}"/>
    <cellStyle name="40% - Accent6" xfId="36" xr:uid="{00000000-0005-0000-0000-000029000000}"/>
    <cellStyle name="40% - Énfasis1" xfId="37" builtinId="31" customBuiltin="1"/>
    <cellStyle name="40% - Énfasis1 2" xfId="38" xr:uid="{00000000-0005-0000-0000-00002B000000}"/>
    <cellStyle name="40% - Énfasis1 3" xfId="39" xr:uid="{00000000-0005-0000-0000-00002C000000}"/>
    <cellStyle name="40% - Énfasis1 4" xfId="40" xr:uid="{00000000-0005-0000-0000-00002D000000}"/>
    <cellStyle name="40% - Énfasis1 5" xfId="234" xr:uid="{00000000-0005-0000-0000-00002E000000}"/>
    <cellStyle name="40% - Énfasis2" xfId="41" builtinId="35" customBuiltin="1"/>
    <cellStyle name="40% - Énfasis2 2" xfId="42" xr:uid="{00000000-0005-0000-0000-000030000000}"/>
    <cellStyle name="40% - Énfasis2 3" xfId="43" xr:uid="{00000000-0005-0000-0000-000031000000}"/>
    <cellStyle name="40% - Énfasis2 4" xfId="44" xr:uid="{00000000-0005-0000-0000-000032000000}"/>
    <cellStyle name="40% - Énfasis2 5" xfId="235" xr:uid="{00000000-0005-0000-0000-000033000000}"/>
    <cellStyle name="40% - Énfasis3" xfId="45" builtinId="39" customBuiltin="1"/>
    <cellStyle name="40% - Énfasis3 2" xfId="46" xr:uid="{00000000-0005-0000-0000-000035000000}"/>
    <cellStyle name="40% - Énfasis3 3" xfId="47" xr:uid="{00000000-0005-0000-0000-000036000000}"/>
    <cellStyle name="40% - Énfasis3 4" xfId="48" xr:uid="{00000000-0005-0000-0000-000037000000}"/>
    <cellStyle name="40% - Énfasis3 5" xfId="236" xr:uid="{00000000-0005-0000-0000-000038000000}"/>
    <cellStyle name="40% - Énfasis4" xfId="49" builtinId="43" customBuiltin="1"/>
    <cellStyle name="40% - Énfasis4 2" xfId="50" xr:uid="{00000000-0005-0000-0000-00003A000000}"/>
    <cellStyle name="40% - Énfasis4 3" xfId="51" xr:uid="{00000000-0005-0000-0000-00003B000000}"/>
    <cellStyle name="40% - Énfasis4 4" xfId="52" xr:uid="{00000000-0005-0000-0000-00003C000000}"/>
    <cellStyle name="40% - Énfasis4 5" xfId="237" xr:uid="{00000000-0005-0000-0000-00003D000000}"/>
    <cellStyle name="40% - Énfasis5" xfId="53" builtinId="47" customBuiltin="1"/>
    <cellStyle name="40% - Énfasis5 2" xfId="54" xr:uid="{00000000-0005-0000-0000-00003F000000}"/>
    <cellStyle name="40% - Énfasis5 3" xfId="55" xr:uid="{00000000-0005-0000-0000-000040000000}"/>
    <cellStyle name="40% - Énfasis5 4" xfId="56" xr:uid="{00000000-0005-0000-0000-000041000000}"/>
    <cellStyle name="40% - Énfasis5 5" xfId="238" xr:uid="{00000000-0005-0000-0000-000042000000}"/>
    <cellStyle name="40% - Énfasis6" xfId="57" builtinId="51" customBuiltin="1"/>
    <cellStyle name="40% - Énfasis6 2" xfId="58" xr:uid="{00000000-0005-0000-0000-000044000000}"/>
    <cellStyle name="40% - Énfasis6 3" xfId="59" xr:uid="{00000000-0005-0000-0000-000045000000}"/>
    <cellStyle name="40% - Énfasis6 4" xfId="60" xr:uid="{00000000-0005-0000-0000-000046000000}"/>
    <cellStyle name="40% - Énfasis6 5" xfId="239" xr:uid="{00000000-0005-0000-0000-000047000000}"/>
    <cellStyle name="60% - Accent1" xfId="61" xr:uid="{00000000-0005-0000-0000-000048000000}"/>
    <cellStyle name="60% - Accent2" xfId="62" xr:uid="{00000000-0005-0000-0000-000049000000}"/>
    <cellStyle name="60% - Accent3" xfId="63" xr:uid="{00000000-0005-0000-0000-00004A000000}"/>
    <cellStyle name="60% - Accent4" xfId="64" xr:uid="{00000000-0005-0000-0000-00004B000000}"/>
    <cellStyle name="60% - Accent5" xfId="65" xr:uid="{00000000-0005-0000-0000-00004C000000}"/>
    <cellStyle name="60% - Accent6" xfId="66" xr:uid="{00000000-0005-0000-0000-00004D000000}"/>
    <cellStyle name="60% - Énfasis1" xfId="67" builtinId="32" customBuiltin="1"/>
    <cellStyle name="60% - Énfasis1 2" xfId="68" xr:uid="{00000000-0005-0000-0000-00004F000000}"/>
    <cellStyle name="60% - Énfasis1 3" xfId="69" xr:uid="{00000000-0005-0000-0000-000050000000}"/>
    <cellStyle name="60% - Énfasis1 4" xfId="70" xr:uid="{00000000-0005-0000-0000-000051000000}"/>
    <cellStyle name="60% - Énfasis1 5" xfId="240" xr:uid="{00000000-0005-0000-0000-000052000000}"/>
    <cellStyle name="60% - Énfasis2" xfId="71" builtinId="36" customBuiltin="1"/>
    <cellStyle name="60% - Énfasis2 2" xfId="72" xr:uid="{00000000-0005-0000-0000-000054000000}"/>
    <cellStyle name="60% - Énfasis2 3" xfId="73" xr:uid="{00000000-0005-0000-0000-000055000000}"/>
    <cellStyle name="60% - Énfasis2 4" xfId="74" xr:uid="{00000000-0005-0000-0000-000056000000}"/>
    <cellStyle name="60% - Énfasis2 5" xfId="241" xr:uid="{00000000-0005-0000-0000-000057000000}"/>
    <cellStyle name="60% - Énfasis3" xfId="75" builtinId="40" customBuiltin="1"/>
    <cellStyle name="60% - Énfasis3 2" xfId="76" xr:uid="{00000000-0005-0000-0000-000059000000}"/>
    <cellStyle name="60% - Énfasis3 3" xfId="77" xr:uid="{00000000-0005-0000-0000-00005A000000}"/>
    <cellStyle name="60% - Énfasis3 4" xfId="78" xr:uid="{00000000-0005-0000-0000-00005B000000}"/>
    <cellStyle name="60% - Énfasis3 5" xfId="242" xr:uid="{00000000-0005-0000-0000-00005C000000}"/>
    <cellStyle name="60% - Énfasis4" xfId="79" builtinId="44" customBuiltin="1"/>
    <cellStyle name="60% - Énfasis4 2" xfId="80" xr:uid="{00000000-0005-0000-0000-00005E000000}"/>
    <cellStyle name="60% - Énfasis4 3" xfId="81" xr:uid="{00000000-0005-0000-0000-00005F000000}"/>
    <cellStyle name="60% - Énfasis4 4" xfId="82" xr:uid="{00000000-0005-0000-0000-000060000000}"/>
    <cellStyle name="60% - Énfasis4 5" xfId="243" xr:uid="{00000000-0005-0000-0000-000061000000}"/>
    <cellStyle name="60% - Énfasis5" xfId="83" builtinId="48" customBuiltin="1"/>
    <cellStyle name="60% - Énfasis5 2" xfId="84" xr:uid="{00000000-0005-0000-0000-000063000000}"/>
    <cellStyle name="60% - Énfasis5 3" xfId="85" xr:uid="{00000000-0005-0000-0000-000064000000}"/>
    <cellStyle name="60% - Énfasis5 4" xfId="86" xr:uid="{00000000-0005-0000-0000-000065000000}"/>
    <cellStyle name="60% - Énfasis5 5" xfId="244" xr:uid="{00000000-0005-0000-0000-000066000000}"/>
    <cellStyle name="60% - Énfasis6" xfId="87" builtinId="52" customBuiltin="1"/>
    <cellStyle name="60% - Énfasis6 2" xfId="88" xr:uid="{00000000-0005-0000-0000-000068000000}"/>
    <cellStyle name="60% - Énfasis6 3" xfId="89" xr:uid="{00000000-0005-0000-0000-000069000000}"/>
    <cellStyle name="60% - Énfasis6 4" xfId="90" xr:uid="{00000000-0005-0000-0000-00006A000000}"/>
    <cellStyle name="60% - Énfasis6 5" xfId="245" xr:uid="{00000000-0005-0000-0000-00006B000000}"/>
    <cellStyle name="Accent1" xfId="91" xr:uid="{00000000-0005-0000-0000-00006C000000}"/>
    <cellStyle name="Accent2" xfId="92" xr:uid="{00000000-0005-0000-0000-00006D000000}"/>
    <cellStyle name="Accent3" xfId="93" xr:uid="{00000000-0005-0000-0000-00006E000000}"/>
    <cellStyle name="Accent4" xfId="94" xr:uid="{00000000-0005-0000-0000-00006F000000}"/>
    <cellStyle name="Accent5" xfId="95" xr:uid="{00000000-0005-0000-0000-000070000000}"/>
    <cellStyle name="Accent6" xfId="96" xr:uid="{00000000-0005-0000-0000-000071000000}"/>
    <cellStyle name="Bad" xfId="97" xr:uid="{00000000-0005-0000-0000-000072000000}"/>
    <cellStyle name="Buena 2" xfId="99" xr:uid="{00000000-0005-0000-0000-000073000000}"/>
    <cellStyle name="Buena 3" xfId="100" xr:uid="{00000000-0005-0000-0000-000074000000}"/>
    <cellStyle name="Buena 4" xfId="101" xr:uid="{00000000-0005-0000-0000-000075000000}"/>
    <cellStyle name="Buena 5" xfId="246" xr:uid="{00000000-0005-0000-0000-000076000000}"/>
    <cellStyle name="Bueno" xfId="98" builtinId="26" customBuiltin="1"/>
    <cellStyle name="Calculation" xfId="102" xr:uid="{00000000-0005-0000-0000-000078000000}"/>
    <cellStyle name="Cálculo" xfId="103" builtinId="22" customBuiltin="1"/>
    <cellStyle name="Cálculo 2" xfId="104" xr:uid="{00000000-0005-0000-0000-00007A000000}"/>
    <cellStyle name="Cálculo 3" xfId="105" xr:uid="{00000000-0005-0000-0000-00007B000000}"/>
    <cellStyle name="Cálculo 4" xfId="106" xr:uid="{00000000-0005-0000-0000-00007C000000}"/>
    <cellStyle name="Cálculo 5" xfId="247" xr:uid="{00000000-0005-0000-0000-00007D000000}"/>
    <cellStyle name="Celda de comprobación" xfId="107" builtinId="23" customBuiltin="1"/>
    <cellStyle name="Celda de comprobación 2" xfId="108" xr:uid="{00000000-0005-0000-0000-00007F000000}"/>
    <cellStyle name="Celda de comprobación 3" xfId="109" xr:uid="{00000000-0005-0000-0000-000080000000}"/>
    <cellStyle name="Celda de comprobación 4" xfId="110" xr:uid="{00000000-0005-0000-0000-000081000000}"/>
    <cellStyle name="Celda de comprobación 5" xfId="248" xr:uid="{00000000-0005-0000-0000-000082000000}"/>
    <cellStyle name="Celda vinculada" xfId="111" builtinId="24" customBuiltin="1"/>
    <cellStyle name="Celda vinculada 2" xfId="112" xr:uid="{00000000-0005-0000-0000-000084000000}"/>
    <cellStyle name="Celda vinculada 3" xfId="113" xr:uid="{00000000-0005-0000-0000-000085000000}"/>
    <cellStyle name="Celda vinculada 4" xfId="114" xr:uid="{00000000-0005-0000-0000-000086000000}"/>
    <cellStyle name="Celda vinculada 5" xfId="249" xr:uid="{00000000-0005-0000-0000-000087000000}"/>
    <cellStyle name="Check Cell" xfId="115" xr:uid="{00000000-0005-0000-0000-000088000000}"/>
    <cellStyle name="Comma 2" xfId="561" xr:uid="{449FA50F-2F80-40CE-90C3-8D66A4A9B508}"/>
    <cellStyle name="Comma 2 2" xfId="715" xr:uid="{6B76ADE1-FEEA-4D69-9508-8AF219DECC65}"/>
    <cellStyle name="Comma 3" xfId="719" xr:uid="{D0A5168F-E16C-4240-9393-33461F437A8E}"/>
    <cellStyle name="Comma 3 2" xfId="1238" xr:uid="{D139134A-6BF0-4C78-9A41-657948D95514}"/>
    <cellStyle name="Comma 3 2 2" xfId="2268" xr:uid="{1DF01499-D555-4594-B327-1162C7CEE4BB}"/>
    <cellStyle name="Comma 3 2 2 2" xfId="4329" xr:uid="{55DB465C-BF26-4801-9C20-68C8C7C529DC}"/>
    <cellStyle name="Comma 3 2 2 2 2" xfId="8552" xr:uid="{1D7280D2-DF40-4D6C-A51F-D4CC9F211ECA}"/>
    <cellStyle name="Comma 3 2 2 3" xfId="6491" xr:uid="{4C3167E3-E5C5-4EBD-9789-A494520079AF}"/>
    <cellStyle name="Comma 3 2 3" xfId="3299" xr:uid="{CD195229-4434-4BF7-A41A-922EF233400E}"/>
    <cellStyle name="Comma 3 2 3 2" xfId="7522" xr:uid="{CA6C2A16-FA64-4EB7-ABF4-B1D58D98DD22}"/>
    <cellStyle name="Comma 3 2 4" xfId="5461" xr:uid="{BC24AFFF-FDCC-471D-A927-D61C5361AD3C}"/>
    <cellStyle name="Comma 3 3" xfId="1753" xr:uid="{DD9446F7-56A3-48EE-A296-398AA41C4B9A}"/>
    <cellStyle name="Comma 3 3 2" xfId="3814" xr:uid="{039FDAC4-DF8B-47BB-99BB-2057871D3C04}"/>
    <cellStyle name="Comma 3 3 2 2" xfId="8037" xr:uid="{CA8ECCE7-6419-4380-94A2-F005C14194FE}"/>
    <cellStyle name="Comma 3 3 3" xfId="5976" xr:uid="{2CB63F5D-C4FA-43E0-86A2-0AEA07C59989}"/>
    <cellStyle name="Comma 3 4" xfId="2784" xr:uid="{56800757-6A48-42F3-8ECB-9208BB0E33C2}"/>
    <cellStyle name="Comma 3 4 2" xfId="7007" xr:uid="{B1272F7F-9917-457F-9B31-DCBDF4704B71}"/>
    <cellStyle name="Comma 3 5" xfId="4946" xr:uid="{11F41707-D687-4F3B-B916-BC34EEE96128}"/>
    <cellStyle name="Currency 2" xfId="563" xr:uid="{29487893-1BA0-4A69-A470-99E17E263BFC}"/>
    <cellStyle name="Encabezado 1" xfId="204" builtinId="16" customBuiltin="1"/>
    <cellStyle name="Encabezado 4" xfId="116" builtinId="19" customBuiltin="1"/>
    <cellStyle name="Encabezado 4 2" xfId="117" xr:uid="{00000000-0005-0000-0000-00008B000000}"/>
    <cellStyle name="Encabezado 4 3" xfId="118" xr:uid="{00000000-0005-0000-0000-00008C000000}"/>
    <cellStyle name="Encabezado 4 4" xfId="119" xr:uid="{00000000-0005-0000-0000-00008D000000}"/>
    <cellStyle name="Encabezado 4 5" xfId="250" xr:uid="{00000000-0005-0000-0000-00008E000000}"/>
    <cellStyle name="Énfasis1" xfId="120" builtinId="29" customBuiltin="1"/>
    <cellStyle name="Énfasis1 2" xfId="121" xr:uid="{00000000-0005-0000-0000-000090000000}"/>
    <cellStyle name="Énfasis1 3" xfId="122" xr:uid="{00000000-0005-0000-0000-000091000000}"/>
    <cellStyle name="Énfasis1 4" xfId="123" xr:uid="{00000000-0005-0000-0000-000092000000}"/>
    <cellStyle name="Énfasis1 5" xfId="251" xr:uid="{00000000-0005-0000-0000-000093000000}"/>
    <cellStyle name="Énfasis2" xfId="124" builtinId="33" customBuiltin="1"/>
    <cellStyle name="Énfasis2 2" xfId="125" xr:uid="{00000000-0005-0000-0000-000095000000}"/>
    <cellStyle name="Énfasis2 3" xfId="126" xr:uid="{00000000-0005-0000-0000-000096000000}"/>
    <cellStyle name="Énfasis2 4" xfId="127" xr:uid="{00000000-0005-0000-0000-000097000000}"/>
    <cellStyle name="Énfasis2 5" xfId="252" xr:uid="{00000000-0005-0000-0000-000098000000}"/>
    <cellStyle name="Énfasis3" xfId="128" builtinId="37" customBuiltin="1"/>
    <cellStyle name="Énfasis3 2" xfId="129" xr:uid="{00000000-0005-0000-0000-00009A000000}"/>
    <cellStyle name="Énfasis3 3" xfId="130" xr:uid="{00000000-0005-0000-0000-00009B000000}"/>
    <cellStyle name="Énfasis3 4" xfId="131" xr:uid="{00000000-0005-0000-0000-00009C000000}"/>
    <cellStyle name="Énfasis3 5" xfId="253" xr:uid="{00000000-0005-0000-0000-00009D000000}"/>
    <cellStyle name="Énfasis4" xfId="132" builtinId="41" customBuiltin="1"/>
    <cellStyle name="Énfasis4 2" xfId="133" xr:uid="{00000000-0005-0000-0000-00009F000000}"/>
    <cellStyle name="Énfasis4 3" xfId="134" xr:uid="{00000000-0005-0000-0000-0000A0000000}"/>
    <cellStyle name="Énfasis4 4" xfId="135" xr:uid="{00000000-0005-0000-0000-0000A1000000}"/>
    <cellStyle name="Énfasis4 5" xfId="254" xr:uid="{00000000-0005-0000-0000-0000A2000000}"/>
    <cellStyle name="Énfasis5" xfId="136" builtinId="45" customBuiltin="1"/>
    <cellStyle name="Énfasis5 2" xfId="137" xr:uid="{00000000-0005-0000-0000-0000A4000000}"/>
    <cellStyle name="Énfasis5 3" xfId="138" xr:uid="{00000000-0005-0000-0000-0000A5000000}"/>
    <cellStyle name="Énfasis5 4" xfId="139" xr:uid="{00000000-0005-0000-0000-0000A6000000}"/>
    <cellStyle name="Énfasis5 5" xfId="255" xr:uid="{00000000-0005-0000-0000-0000A7000000}"/>
    <cellStyle name="Énfasis6" xfId="140" builtinId="49" customBuiltin="1"/>
    <cellStyle name="Énfasis6 2" xfId="141" xr:uid="{00000000-0005-0000-0000-0000A9000000}"/>
    <cellStyle name="Énfasis6 3" xfId="142" xr:uid="{00000000-0005-0000-0000-0000AA000000}"/>
    <cellStyle name="Énfasis6 4" xfId="143" xr:uid="{00000000-0005-0000-0000-0000AB000000}"/>
    <cellStyle name="Énfasis6 5" xfId="256" xr:uid="{00000000-0005-0000-0000-0000AC000000}"/>
    <cellStyle name="Entrada" xfId="144" builtinId="20" customBuiltin="1"/>
    <cellStyle name="Entrada 2" xfId="145" xr:uid="{00000000-0005-0000-0000-0000AE000000}"/>
    <cellStyle name="Entrada 3" xfId="146" xr:uid="{00000000-0005-0000-0000-0000AF000000}"/>
    <cellStyle name="Entrada 4" xfId="147" xr:uid="{00000000-0005-0000-0000-0000B0000000}"/>
    <cellStyle name="Entrada 5" xfId="257" xr:uid="{00000000-0005-0000-0000-0000B1000000}"/>
    <cellStyle name="Euro" xfId="148" xr:uid="{00000000-0005-0000-0000-0000B2000000}"/>
    <cellStyle name="Euro 2" xfId="149" xr:uid="{00000000-0005-0000-0000-0000B3000000}"/>
    <cellStyle name="Euro 2 2" xfId="541" xr:uid="{3994D3AE-47B7-44B7-91D3-EE02143D9122}"/>
    <cellStyle name="Euro 3" xfId="277" xr:uid="{00000000-0005-0000-0000-0000B4000000}"/>
    <cellStyle name="Euro 3 2" xfId="372" xr:uid="{00000000-0005-0000-0000-0000B5000000}"/>
    <cellStyle name="Euro 4" xfId="305" xr:uid="{00000000-0005-0000-0000-0000B6000000}"/>
    <cellStyle name="Explanatory Text" xfId="150" xr:uid="{00000000-0005-0000-0000-0000B7000000}"/>
    <cellStyle name="Good" xfId="151" xr:uid="{00000000-0005-0000-0000-0000B8000000}"/>
    <cellStyle name="Heading 1" xfId="152" xr:uid="{00000000-0005-0000-0000-0000B9000000}"/>
    <cellStyle name="Heading 2" xfId="153" xr:uid="{00000000-0005-0000-0000-0000BA000000}"/>
    <cellStyle name="Heading 3" xfId="154" xr:uid="{00000000-0005-0000-0000-0000BB000000}"/>
    <cellStyle name="Heading 4" xfId="155" xr:uid="{00000000-0005-0000-0000-0000BC000000}"/>
    <cellStyle name="Hipervínculo" xfId="514" builtinId="8"/>
    <cellStyle name="Hipervínculo 2" xfId="897" xr:uid="{053C22C5-009E-40C7-9BEF-536834525DB8}"/>
    <cellStyle name="Incorrecto" xfId="156" builtinId="27" customBuiltin="1"/>
    <cellStyle name="Incorrecto 2" xfId="157" xr:uid="{00000000-0005-0000-0000-0000BE000000}"/>
    <cellStyle name="Incorrecto 3" xfId="158" xr:uid="{00000000-0005-0000-0000-0000BF000000}"/>
    <cellStyle name="Incorrecto 4" xfId="159" xr:uid="{00000000-0005-0000-0000-0000C0000000}"/>
    <cellStyle name="Incorrecto 5" xfId="258" xr:uid="{00000000-0005-0000-0000-0000C1000000}"/>
    <cellStyle name="Input" xfId="160" xr:uid="{00000000-0005-0000-0000-0000C2000000}"/>
    <cellStyle name="Linked Cell" xfId="161" xr:uid="{00000000-0005-0000-0000-0000C3000000}"/>
    <cellStyle name="Millares" xfId="162" builtinId="3"/>
    <cellStyle name="Millares [0] 2" xfId="519" xr:uid="{679F49B7-8C3B-4E65-89F4-4919D297F346}"/>
    <cellStyle name="Millares [0] 3" xfId="520" xr:uid="{C4E7F267-0024-4940-A730-0B064D90815D}"/>
    <cellStyle name="Millares [0] 3 2" xfId="691" xr:uid="{ECE03710-36AA-4C40-B9A6-D4B6BB188AE7}"/>
    <cellStyle name="Millares [0] 3 2 2" xfId="875" xr:uid="{4CA4D535-7277-444E-865F-F78503BF5964}"/>
    <cellStyle name="Millares [0] 3 3" xfId="723" xr:uid="{BE1D084E-5B58-44D4-9867-149E9BF3F3B3}"/>
    <cellStyle name="Millares [0] 4" xfId="685" xr:uid="{B87E0107-26FF-4D57-B99C-A47A37450882}"/>
    <cellStyle name="Millares [0] 4 2" xfId="869" xr:uid="{8C5FD0CC-F056-4298-BEB5-B25590F91580}"/>
    <cellStyle name="Millares [0] 4 2 2" xfId="1387" xr:uid="{C4CABBD5-B3F4-4434-A244-8D91CBE63E94}"/>
    <cellStyle name="Millares [0] 4 2 2 2" xfId="2417" xr:uid="{230554A3-31FC-46F9-8162-5E9DFD6145C3}"/>
    <cellStyle name="Millares [0] 4 2 2 2 2" xfId="4478" xr:uid="{305D95D8-E1F0-4286-AF83-F632E0A08193}"/>
    <cellStyle name="Millares [0] 4 2 2 2 2 2" xfId="8701" xr:uid="{87712687-67C3-4471-B9C4-503C60ABFDB6}"/>
    <cellStyle name="Millares [0] 4 2 2 2 3" xfId="6640" xr:uid="{E3C2ECD5-09C0-4A4B-9B1F-F09FE84B2CE4}"/>
    <cellStyle name="Millares [0] 4 2 2 3" xfId="3448" xr:uid="{6AF3766B-FBA5-4C37-8422-18F6F9585065}"/>
    <cellStyle name="Millares [0] 4 2 2 3 2" xfId="7671" xr:uid="{14B7A15E-CFD0-49C3-AAE3-DADCCD2292C4}"/>
    <cellStyle name="Millares [0] 4 2 2 4" xfId="5610" xr:uid="{63BC3D69-42D1-4D3D-8A24-F6FA3D497589}"/>
    <cellStyle name="Millares [0] 4 2 3" xfId="1902" xr:uid="{A9435112-A2FA-427A-B42A-22DA9F3E523B}"/>
    <cellStyle name="Millares [0] 4 2 3 2" xfId="3963" xr:uid="{1093D3B6-71A6-4AA9-8095-E170BB854C09}"/>
    <cellStyle name="Millares [0] 4 2 3 2 2" xfId="8186" xr:uid="{C1B8AF3F-8AFF-410B-908B-3906C15FCB69}"/>
    <cellStyle name="Millares [0] 4 2 3 3" xfId="6125" xr:uid="{E057088C-641D-4D5B-B414-F22516500C5B}"/>
    <cellStyle name="Millares [0] 4 2 4" xfId="2933" xr:uid="{CF0154BB-976D-4847-BF60-3DA6B294AF5C}"/>
    <cellStyle name="Millares [0] 4 2 4 2" xfId="7156" xr:uid="{B0E2E7A1-703E-4A9E-856D-F3CFD858BB29}"/>
    <cellStyle name="Millares [0] 4 2 5" xfId="5095" xr:uid="{7D9B0B30-76F1-4FBF-97E7-45C1189713A3}"/>
    <cellStyle name="Millares [0] 4 3" xfId="1211" xr:uid="{335EE93B-9E36-42F1-8CC5-80EDA930AD65}"/>
    <cellStyle name="Millares [0] 4 3 2" xfId="2241" xr:uid="{7434251E-B778-4853-AF58-F5AD6E783A1F}"/>
    <cellStyle name="Millares [0] 4 3 2 2" xfId="4302" xr:uid="{396AC266-881E-42B1-8077-6F5E201C89EB}"/>
    <cellStyle name="Millares [0] 4 3 2 2 2" xfId="8525" xr:uid="{FCC488B4-F78C-4829-B9FE-16CA23D616F1}"/>
    <cellStyle name="Millares [0] 4 3 2 3" xfId="6464" xr:uid="{A021223A-B162-42F9-A8EE-1F4F69C16C0C}"/>
    <cellStyle name="Millares [0] 4 3 3" xfId="3272" xr:uid="{7F95D622-E9D6-4589-88E2-CB525365E033}"/>
    <cellStyle name="Millares [0] 4 3 3 2" xfId="7495" xr:uid="{DEC24CB7-DCC6-46F8-8C19-0655C4E4A682}"/>
    <cellStyle name="Millares [0] 4 3 4" xfId="5434" xr:uid="{D695D223-3D0E-472F-B4BF-AFA4DD836428}"/>
    <cellStyle name="Millares [0] 4 4" xfId="1726" xr:uid="{AFAF5584-1664-4D41-AA9D-1BC41759F795}"/>
    <cellStyle name="Millares [0] 4 4 2" xfId="3787" xr:uid="{70D4FA28-2E2F-4C87-91A5-30EB5C0AF4AE}"/>
    <cellStyle name="Millares [0] 4 4 2 2" xfId="8010" xr:uid="{65C46650-B814-4BEE-8D79-AF00C7D4A7C1}"/>
    <cellStyle name="Millares [0] 4 4 3" xfId="5949" xr:uid="{5FB8201C-F756-4496-96B3-FC58D761C573}"/>
    <cellStyle name="Millares [0] 4 5" xfId="2757" xr:uid="{11058B65-4FA5-4318-8579-64335DE3F79D}"/>
    <cellStyle name="Millares [0] 4 5 2" xfId="6980" xr:uid="{0C6A2F29-91E0-4216-A4FB-2B64440487A0}"/>
    <cellStyle name="Millares [0] 4 6" xfId="4919" xr:uid="{211A0ECA-F74F-4D63-8F07-1311DE2EC3A9}"/>
    <cellStyle name="Millares 10" xfId="416" xr:uid="{00000000-0005-0000-0000-0000C5000000}"/>
    <cellStyle name="Millares 10 2" xfId="837" xr:uid="{A04857E3-9FB4-452A-ACD9-213862F1A806}"/>
    <cellStyle name="Millares 10 2 2" xfId="1355" xr:uid="{30A5C643-7B4C-44B5-A6C9-57516B8654E2}"/>
    <cellStyle name="Millares 10 2 2 2" xfId="2385" xr:uid="{80A3F9BB-B523-4B8F-82E3-097543ADD836}"/>
    <cellStyle name="Millares 10 2 2 2 2" xfId="4446" xr:uid="{7862D8C2-28B3-407A-9D77-3E029A437B51}"/>
    <cellStyle name="Millares 10 2 2 2 2 2" xfId="8669" xr:uid="{86382E76-5C95-479C-A299-6D410394213B}"/>
    <cellStyle name="Millares 10 2 2 2 3" xfId="6608" xr:uid="{A7330418-FEF7-4646-AE32-57CA3BD2D68B}"/>
    <cellStyle name="Millares 10 2 2 3" xfId="3416" xr:uid="{28362ECA-9A56-4EDB-BA6E-FA24FF486A95}"/>
    <cellStyle name="Millares 10 2 2 3 2" xfId="7639" xr:uid="{99A343D9-6418-4695-9E5A-470D709D2C6F}"/>
    <cellStyle name="Millares 10 2 2 4" xfId="5578" xr:uid="{9CEE434D-0556-4CDB-8B19-B29359C027F2}"/>
    <cellStyle name="Millares 10 2 3" xfId="1870" xr:uid="{12C79959-E2EC-4A99-853C-3E664E54D714}"/>
    <cellStyle name="Millares 10 2 3 2" xfId="3931" xr:uid="{E3C00528-8FAF-4FFE-888F-CD4C94ECB8A3}"/>
    <cellStyle name="Millares 10 2 3 2 2" xfId="8154" xr:uid="{D7CF2A8C-9B1F-4609-9CCC-2C051234D705}"/>
    <cellStyle name="Millares 10 2 3 3" xfId="6093" xr:uid="{C558DEB7-04D0-4B61-BA32-C6D974774290}"/>
    <cellStyle name="Millares 10 2 4" xfId="2901" xr:uid="{1452604D-AE95-42C4-9A99-2990CDA21790}"/>
    <cellStyle name="Millares 10 2 4 2" xfId="7124" xr:uid="{055067CF-E43F-47C5-9C4D-0D880D913748}"/>
    <cellStyle name="Millares 10 2 5" xfId="5063" xr:uid="{E9015234-5400-4BE1-8601-6BA5515F96FD}"/>
    <cellStyle name="Millares 10 3" xfId="652" xr:uid="{6DF21E12-C0AF-46C1-B0FA-6D0EAF943C4C}"/>
    <cellStyle name="Millares 10 3 2" xfId="1179" xr:uid="{B5108D93-9A71-42F3-BDC4-3028CF53357A}"/>
    <cellStyle name="Millares 10 3 2 2" xfId="2209" xr:uid="{8F70841A-4548-45F9-808B-8F18189CFE2D}"/>
    <cellStyle name="Millares 10 3 2 2 2" xfId="4270" xr:uid="{CAE525F0-4E87-4B49-A6DF-5C59B046D83A}"/>
    <cellStyle name="Millares 10 3 2 2 2 2" xfId="8493" xr:uid="{3AFBB40A-F9F9-40A7-B813-54C779DDA9B0}"/>
    <cellStyle name="Millares 10 3 2 2 3" xfId="6432" xr:uid="{62ED5DBE-7FF0-4055-87D1-C24A08C4D0C4}"/>
    <cellStyle name="Millares 10 3 2 3" xfId="3240" xr:uid="{617A6592-A882-414D-93C6-FB1E4F4148B9}"/>
    <cellStyle name="Millares 10 3 2 3 2" xfId="7463" xr:uid="{56C9F2C9-584C-40B8-A220-97B23B264C6A}"/>
    <cellStyle name="Millares 10 3 2 4" xfId="5402" xr:uid="{929A947F-F60D-4D4C-9E1E-CC8C6CA8CB99}"/>
    <cellStyle name="Millares 10 3 3" xfId="1694" xr:uid="{A5D0D53B-C722-42D8-8ACA-912A71528560}"/>
    <cellStyle name="Millares 10 3 3 2" xfId="3755" xr:uid="{9BEEA028-488E-4E25-8324-D675B7594BB7}"/>
    <cellStyle name="Millares 10 3 3 2 2" xfId="7978" xr:uid="{95579D8C-A7B5-4CBB-B8C9-E2542D473A38}"/>
    <cellStyle name="Millares 10 3 3 3" xfId="5917" xr:uid="{541D0B91-4759-45B9-B417-796910770A10}"/>
    <cellStyle name="Millares 10 3 4" xfId="2725" xr:uid="{823C7B02-6C5E-4857-A154-BFD935431EBA}"/>
    <cellStyle name="Millares 10 3 4 2" xfId="6948" xr:uid="{FB18F854-4BFD-4C31-8F4A-FAC8487A88D1}"/>
    <cellStyle name="Millares 10 3 5" xfId="4887" xr:uid="{C847A9B0-CE50-4D6E-BF9B-1A052FF640CB}"/>
    <cellStyle name="Millares 10 4" xfId="964" xr:uid="{4AD9393D-E0C4-4B4C-8BD9-330DA0B03584}"/>
    <cellStyle name="Millares 10 4 2" xfId="1995" xr:uid="{93481B7A-B0A9-4D10-8339-E7127D7A3850}"/>
    <cellStyle name="Millares 10 4 2 2" xfId="4056" xr:uid="{219A50CE-C03C-4378-9E3F-9E4B0EEDE24D}"/>
    <cellStyle name="Millares 10 4 2 2 2" xfId="8279" xr:uid="{A1FA46CC-1251-462B-B4A0-04C69EEF6FA2}"/>
    <cellStyle name="Millares 10 4 2 3" xfId="6218" xr:uid="{244A0BAD-0181-4C4C-A36C-AA9EB1DADA4A}"/>
    <cellStyle name="Millares 10 4 3" xfId="3026" xr:uid="{EA6C81C8-788F-41C1-8D86-E3F0EF84F316}"/>
    <cellStyle name="Millares 10 4 3 2" xfId="7249" xr:uid="{E784B565-C32B-4C22-82E9-513B41259973}"/>
    <cellStyle name="Millares 10 4 4" xfId="5188" xr:uid="{8CE31333-59E7-4F5C-9AFC-D103CB2AA892}"/>
    <cellStyle name="Millares 10 5" xfId="1480" xr:uid="{4B1F839A-520F-4D03-B87E-D2CCB59A6EE7}"/>
    <cellStyle name="Millares 10 5 2" xfId="3541" xr:uid="{F453BE3F-C789-4AA8-86B9-51AA730912F2}"/>
    <cellStyle name="Millares 10 5 2 2" xfId="7764" xr:uid="{22AFCE6E-A0FA-42EC-9981-90A7227D90AD}"/>
    <cellStyle name="Millares 10 5 3" xfId="5703" xr:uid="{E3DE5A97-A7A9-4C24-845F-9540BE7E4569}"/>
    <cellStyle name="Millares 10 6" xfId="2511" xr:uid="{7B628E18-F63E-45DF-A8FB-EE91F4DBD98F}"/>
    <cellStyle name="Millares 10 6 2" xfId="6734" xr:uid="{3D0B946A-DFB8-4086-84A1-8E13E78B4896}"/>
    <cellStyle name="Millares 10 7" xfId="4673" xr:uid="{1511E37C-5443-411D-B3E3-8EFC99D6F6BA}"/>
    <cellStyle name="Millares 11" xfId="718" xr:uid="{BCAC447E-5C77-4E49-80D0-A45A33A6148F}"/>
    <cellStyle name="Millares 11 2" xfId="896" xr:uid="{6B5FE7C7-1BD9-47E0-AEEC-12AA0CA5061C}"/>
    <cellStyle name="Millares 11 2 2" xfId="1413" xr:uid="{BC12AE7E-024B-4B9F-9F45-48AB22E0B02D}"/>
    <cellStyle name="Millares 11 2 2 2" xfId="2443" xr:uid="{D195CCC7-B776-4947-81C2-2091BBB102CB}"/>
    <cellStyle name="Millares 11 2 2 2 2" xfId="4504" xr:uid="{D6F4B31D-B9FC-42C0-B5F9-4A8077929792}"/>
    <cellStyle name="Millares 11 2 2 2 2 2" xfId="8727" xr:uid="{EEF8BC38-024A-4CFC-BD62-2AB89ED16429}"/>
    <cellStyle name="Millares 11 2 2 2 3" xfId="6666" xr:uid="{BF71278F-1F2C-4F86-AA8B-B7D5596DDC78}"/>
    <cellStyle name="Millares 11 2 2 3" xfId="3474" xr:uid="{20836F53-C2C7-48E4-A1B9-EECBBE644D0A}"/>
    <cellStyle name="Millares 11 2 2 3 2" xfId="7697" xr:uid="{32C1592E-7F70-430B-BEF1-56F1FA974B18}"/>
    <cellStyle name="Millares 11 2 2 4" xfId="5636" xr:uid="{68CE913B-3112-406B-91D5-0E949DADE09D}"/>
    <cellStyle name="Millares 11 2 3" xfId="1928" xr:uid="{FD17FE2C-D9EA-4A23-929F-9CAC09CB11E5}"/>
    <cellStyle name="Millares 11 2 3 2" xfId="3989" xr:uid="{7AD5D9D4-27D4-45B2-BAF5-BFEC106D583A}"/>
    <cellStyle name="Millares 11 2 3 2 2" xfId="8212" xr:uid="{29D5E843-5EC6-4845-BD6C-0158A4DE5DD7}"/>
    <cellStyle name="Millares 11 2 3 3" xfId="6151" xr:uid="{305663F4-453F-45C4-BA3E-7C68BFD8AB5A}"/>
    <cellStyle name="Millares 11 2 4" xfId="2959" xr:uid="{F7A4E3E9-44CD-4818-9F94-4412EAB9579F}"/>
    <cellStyle name="Millares 11 2 4 2" xfId="7182" xr:uid="{CB3DE589-06E8-445E-B5F5-06695213ABDD}"/>
    <cellStyle name="Millares 11 2 5" xfId="5121" xr:uid="{576F75CD-14DC-4E72-A17F-E46CBACEF99E}"/>
    <cellStyle name="Millares 11 3" xfId="1237" xr:uid="{0DC48847-E3F6-41AB-9176-5CEA60799411}"/>
    <cellStyle name="Millares 11 3 2" xfId="2267" xr:uid="{C40AB4EE-62C6-42CD-872A-3E37ED9919AC}"/>
    <cellStyle name="Millares 11 3 2 2" xfId="4328" xr:uid="{F5510C94-FB29-43B6-9122-2FD857E3E0E5}"/>
    <cellStyle name="Millares 11 3 2 2 2" xfId="8551" xr:uid="{F3CDCBD7-5D5F-4BCC-A76D-215E7455F850}"/>
    <cellStyle name="Millares 11 3 2 3" xfId="6490" xr:uid="{F29186B4-0334-40C3-BF35-4350BD130A0F}"/>
    <cellStyle name="Millares 11 3 3" xfId="3298" xr:uid="{83938A62-0D57-48E7-AC66-AEBD11AA0685}"/>
    <cellStyle name="Millares 11 3 3 2" xfId="7521" xr:uid="{6C87A985-9741-4394-8FED-036AAA1BFBFF}"/>
    <cellStyle name="Millares 11 3 4" xfId="5460" xr:uid="{55C76211-F116-4D3C-A435-D3D7BA1DF342}"/>
    <cellStyle name="Millares 11 4" xfId="1752" xr:uid="{1A5B1339-B13C-4C73-B046-DA222F277D05}"/>
    <cellStyle name="Millares 11 4 2" xfId="3813" xr:uid="{C9922E61-6D71-4DBC-8A33-FBD159082628}"/>
    <cellStyle name="Millares 11 4 2 2" xfId="8036" xr:uid="{4C74C659-1075-4690-9E5E-89DB212D685D}"/>
    <cellStyle name="Millares 11 4 3" xfId="5975" xr:uid="{6C0C93B2-09AE-4058-9190-C3730D200F34}"/>
    <cellStyle name="Millares 11 5" xfId="2783" xr:uid="{5F7D834C-3E42-49E4-ACF2-F59C7F3D6972}"/>
    <cellStyle name="Millares 11 5 2" xfId="7006" xr:uid="{2DFBEB00-A1A1-4697-B700-ABB7EFD14C13}"/>
    <cellStyle name="Millares 11 6" xfId="4945" xr:uid="{8DB0DD57-D9DA-4B54-92B7-02903309EAB6}"/>
    <cellStyle name="Millares 12" xfId="898" xr:uid="{2C587543-2FE7-499F-B422-9312947A7C6C}"/>
    <cellStyle name="Millares 12 2" xfId="1929" xr:uid="{598E8BC8-F7B8-41B0-92F7-BE8D92AA8950}"/>
    <cellStyle name="Millares 12 2 2" xfId="3990" xr:uid="{AF930656-E200-4BBA-AE6A-57BD74EC23BF}"/>
    <cellStyle name="Millares 12 2 2 2" xfId="8213" xr:uid="{6F020011-FD1D-4737-AA0E-768C38B98D67}"/>
    <cellStyle name="Millares 12 2 3" xfId="6152" xr:uid="{A33B7499-CD42-4A1E-BD0D-D351AD4EEF2D}"/>
    <cellStyle name="Millares 12 3" xfId="2960" xr:uid="{23093F9B-C516-4E55-B8DE-C4A8A26C0B8B}"/>
    <cellStyle name="Millares 12 3 2" xfId="7183" xr:uid="{72041F44-B00B-46D5-BBBE-8DD4D0383EEF}"/>
    <cellStyle name="Millares 12 4" xfId="5122" xr:uid="{AE4B36EB-2F0B-4573-B307-DBE5C17ABDF3}"/>
    <cellStyle name="Millares 13" xfId="908" xr:uid="{5773C93C-8625-48A9-9776-900FA9607D9E}"/>
    <cellStyle name="Millares 13 2" xfId="1939" xr:uid="{F3EC10E3-0354-4232-8B2C-D0BEF97A58DD}"/>
    <cellStyle name="Millares 13 2 2" xfId="4000" xr:uid="{163D558F-0AFD-4E35-854C-1AF42C427267}"/>
    <cellStyle name="Millares 13 2 2 2" xfId="8223" xr:uid="{544BA5EF-1FE8-487F-9464-6224B721FBE9}"/>
    <cellStyle name="Millares 13 2 3" xfId="6162" xr:uid="{0EE5999F-8821-43C6-93B7-14D2253F8CF5}"/>
    <cellStyle name="Millares 13 3" xfId="2970" xr:uid="{3AD74686-1659-43EE-A6B6-46423F6F9734}"/>
    <cellStyle name="Millares 13 3 2" xfId="7193" xr:uid="{CF2C78F2-BC0D-4647-8F30-65B65B44ECDF}"/>
    <cellStyle name="Millares 13 4" xfId="5132" xr:uid="{3A081603-7E06-413A-AF8A-A537B8C2DFE4}"/>
    <cellStyle name="Millares 14" xfId="1414" xr:uid="{6836AA41-989F-44F3-9820-0AEFE0A018AD}"/>
    <cellStyle name="Millares 14 2" xfId="3475" xr:uid="{B238B501-A44F-49E4-B83F-C3065C037BA4}"/>
    <cellStyle name="Millares 14 2 2" xfId="7698" xr:uid="{558B325B-5A50-403C-88DD-C98F5F7CE2E6}"/>
    <cellStyle name="Millares 14 3" xfId="5637" xr:uid="{57848822-7613-4E95-87E3-6DCE8F9AAA20}"/>
    <cellStyle name="Millares 15" xfId="1423" xr:uid="{F0223A8D-A26F-4BCB-9CE6-D1A57415B820}"/>
    <cellStyle name="Millares 15 2" xfId="3484" xr:uid="{396D8B10-9407-4F2B-9689-88988D4F1465}"/>
    <cellStyle name="Millares 15 2 2" xfId="7707" xr:uid="{2FE37F9A-E15E-4580-8275-8910EF70DF87}"/>
    <cellStyle name="Millares 15 3" xfId="5646" xr:uid="{ECAAC2B9-DC47-4F62-B16C-123C554E572D}"/>
    <cellStyle name="Millares 16" xfId="2445" xr:uid="{A60CDA48-100E-4A36-8078-2A20A4236DA4}"/>
    <cellStyle name="Millares 16 2" xfId="6668" xr:uid="{56FB0634-B9FA-4337-943D-3763C5F8AD31}"/>
    <cellStyle name="Millares 17" xfId="2454" xr:uid="{31BDEEEC-6B0D-4F4D-B184-490D5C75D0F6}"/>
    <cellStyle name="Millares 17 2" xfId="6677" xr:uid="{AD036121-54E3-45A8-8A48-5753C3CB7E8A}"/>
    <cellStyle name="Millares 18" xfId="4507" xr:uid="{E48298C5-989D-44E6-BA54-48BDB5384052}"/>
    <cellStyle name="Millares 18 2" xfId="8730" xr:uid="{1D8098C5-5C18-477E-B078-73F51C4280FF}"/>
    <cellStyle name="Millares 19" xfId="4505" xr:uid="{A5365455-F4F6-4C8A-8D0C-454DCBB7FFA1}"/>
    <cellStyle name="Millares 19 2" xfId="8728" xr:uid="{A42D348C-3CB2-4423-850D-64B7089A26A7}"/>
    <cellStyle name="Millares 2" xfId="163" xr:uid="{00000000-0005-0000-0000-0000C6000000}"/>
    <cellStyle name="Millares 2 10" xfId="278" xr:uid="{00000000-0005-0000-0000-0000C7000000}"/>
    <cellStyle name="Millares 2 10 2" xfId="308" xr:uid="{00000000-0005-0000-0000-0000C8000000}"/>
    <cellStyle name="Millares 2 10 2 2" xfId="443" xr:uid="{00000000-0005-0000-0000-0000C9000000}"/>
    <cellStyle name="Millares 2 10 2 2 2" xfId="991" xr:uid="{47EACFC3-F71A-4995-9459-EEC2469F445D}"/>
    <cellStyle name="Millares 2 10 2 2 2 2" xfId="2022" xr:uid="{3C25AF30-CF47-472D-8F9A-E5F36F6AF07F}"/>
    <cellStyle name="Millares 2 10 2 2 2 2 2" xfId="4083" xr:uid="{862566AB-5A29-422C-80CC-08F79D8366C8}"/>
    <cellStyle name="Millares 2 10 2 2 2 2 2 2" xfId="8306" xr:uid="{17805DBC-3EFE-4942-B69A-999E9C9CA71C}"/>
    <cellStyle name="Millares 2 10 2 2 2 2 3" xfId="6245" xr:uid="{77B9D095-B078-41B6-881B-3587E9F3DB36}"/>
    <cellStyle name="Millares 2 10 2 2 2 3" xfId="3053" xr:uid="{4998EB5F-7A14-4A0A-AE94-4B89DF4F3BD2}"/>
    <cellStyle name="Millares 2 10 2 2 2 3 2" xfId="7276" xr:uid="{E25C8B84-B473-4817-9905-5EC57B768837}"/>
    <cellStyle name="Millares 2 10 2 2 2 4" xfId="5215" xr:uid="{D7E543B3-6880-4134-802B-CD088272710C}"/>
    <cellStyle name="Millares 2 10 2 2 3" xfId="1507" xr:uid="{2102554E-6914-4E12-829E-77487696B322}"/>
    <cellStyle name="Millares 2 10 2 2 3 2" xfId="3568" xr:uid="{486D7F29-A6F4-42E1-B1C0-B95010E98063}"/>
    <cellStyle name="Millares 2 10 2 2 3 2 2" xfId="7791" xr:uid="{897763C9-7812-452C-B8D2-2C1873964005}"/>
    <cellStyle name="Millares 2 10 2 2 3 3" xfId="5730" xr:uid="{E0884C35-803C-4A7F-872C-5BC6C7BA7898}"/>
    <cellStyle name="Millares 2 10 2 2 4" xfId="2538" xr:uid="{A856F40C-B2CD-4DE8-A178-B27514578663}"/>
    <cellStyle name="Millares 2 10 2 2 4 2" xfId="6761" xr:uid="{DDD44807-A218-4BCA-853C-159980B9DDC1}"/>
    <cellStyle name="Millares 2 10 2 2 5" xfId="4700" xr:uid="{B975AE6B-4E2D-454C-AD89-CEBBF6896CDB}"/>
    <cellStyle name="Millares 2 10 2 3" xfId="716" xr:uid="{162AA5DF-1851-463E-A099-109569BF6E6F}"/>
    <cellStyle name="Millares 2 10 2 4" xfId="4602" xr:uid="{FDA46761-84DF-4712-92A0-DCADB7FBBDAA}"/>
    <cellStyle name="Millares 2 10 3" xfId="429" xr:uid="{00000000-0005-0000-0000-0000CA000000}"/>
    <cellStyle name="Millares 2 10 3 2" xfId="977" xr:uid="{A9745B70-05F0-497E-AC68-619B838F6CD1}"/>
    <cellStyle name="Millares 2 10 3 2 2" xfId="2008" xr:uid="{B2447436-F403-4653-8501-2A7E0D3998D5}"/>
    <cellStyle name="Millares 2 10 3 2 2 2" xfId="4069" xr:uid="{5A5B5BA2-E50A-4453-86AC-B6E6C72A5D75}"/>
    <cellStyle name="Millares 2 10 3 2 2 2 2" xfId="8292" xr:uid="{80CF63A1-95CE-46EF-AEAE-4AE9D65B087D}"/>
    <cellStyle name="Millares 2 10 3 2 2 3" xfId="6231" xr:uid="{9B55B1AB-BAC8-4A61-88A7-06B439DD38B0}"/>
    <cellStyle name="Millares 2 10 3 2 3" xfId="3039" xr:uid="{80DFD2E7-04B3-4718-BCEB-DF92918F053A}"/>
    <cellStyle name="Millares 2 10 3 2 3 2" xfId="7262" xr:uid="{7C932AC1-C4A1-43F0-99D7-9A5A0A1AEF66}"/>
    <cellStyle name="Millares 2 10 3 2 4" xfId="5201" xr:uid="{D69E5FED-147C-4FDD-A7EE-BD893DBBD1F4}"/>
    <cellStyle name="Millares 2 10 3 3" xfId="1493" xr:uid="{363F602C-0094-482B-8D2A-D15066570B0E}"/>
    <cellStyle name="Millares 2 10 3 3 2" xfId="3554" xr:uid="{D26081AB-F8CD-49E0-BD24-EF63C9F6E708}"/>
    <cellStyle name="Millares 2 10 3 3 2 2" xfId="7777" xr:uid="{CD019675-0CC6-467A-B955-34DA9F2BB895}"/>
    <cellStyle name="Millares 2 10 3 3 3" xfId="5716" xr:uid="{CE115C3E-832B-40B5-9566-822629172E22}"/>
    <cellStyle name="Millares 2 10 3 4" xfId="2524" xr:uid="{EF90574C-25D9-4B65-B96D-B383F7E50FFD}"/>
    <cellStyle name="Millares 2 10 3 4 2" xfId="6747" xr:uid="{3336D3B5-23CA-4EBC-8A98-140F621CDDB3}"/>
    <cellStyle name="Millares 2 10 3 5" xfId="4686" xr:uid="{79C66CB8-E930-4813-9523-532CBD92DF91}"/>
    <cellStyle name="Millares 2 10 4" xfId="562" xr:uid="{48A90F8C-49D4-4997-80A9-61458DC7BCD7}"/>
    <cellStyle name="Millares 2 10 5" xfId="4588" xr:uid="{51BD1577-1007-47B5-831A-F9D65C389E31}"/>
    <cellStyle name="Millares 2 11" xfId="279" xr:uid="{00000000-0005-0000-0000-0000CB000000}"/>
    <cellStyle name="Millares 2 11 2" xfId="309" xr:uid="{00000000-0005-0000-0000-0000CC000000}"/>
    <cellStyle name="Millares 2 11 2 2" xfId="444" xr:uid="{00000000-0005-0000-0000-0000CD000000}"/>
    <cellStyle name="Millares 2 11 2 2 2" xfId="992" xr:uid="{CA937830-5C2D-448A-BBCB-5F3EB2578E06}"/>
    <cellStyle name="Millares 2 11 2 2 2 2" xfId="2023" xr:uid="{BA8CF58F-CC26-4A5D-ADE0-C149162A01A0}"/>
    <cellStyle name="Millares 2 11 2 2 2 2 2" xfId="4084" xr:uid="{63010498-FD04-4DF1-BF7D-B5BB512394A5}"/>
    <cellStyle name="Millares 2 11 2 2 2 2 2 2" xfId="8307" xr:uid="{3C412B15-1BEF-401E-A255-FFAFA06506D1}"/>
    <cellStyle name="Millares 2 11 2 2 2 2 3" xfId="6246" xr:uid="{F172DD79-B388-4359-87F3-810199562BE4}"/>
    <cellStyle name="Millares 2 11 2 2 2 3" xfId="3054" xr:uid="{3778F2BC-EBF4-4C0F-BAB5-AE5B7F45F926}"/>
    <cellStyle name="Millares 2 11 2 2 2 3 2" xfId="7277" xr:uid="{6E85002F-F1C3-4090-B4A8-23305629A2F5}"/>
    <cellStyle name="Millares 2 11 2 2 2 4" xfId="5216" xr:uid="{84B91BC4-AEA4-41AF-9C52-98B73F0365EC}"/>
    <cellStyle name="Millares 2 11 2 2 3" xfId="1508" xr:uid="{549AC77A-3B1E-49C8-8A49-E7DCD668DF7E}"/>
    <cellStyle name="Millares 2 11 2 2 3 2" xfId="3569" xr:uid="{7A921F9E-7A5D-4822-B0CD-8DD05EC9ECCF}"/>
    <cellStyle name="Millares 2 11 2 2 3 2 2" xfId="7792" xr:uid="{D033554E-F38A-4504-AA62-B1126AA663C0}"/>
    <cellStyle name="Millares 2 11 2 2 3 3" xfId="5731" xr:uid="{39167A2B-960B-45EA-80A9-B115B5E1764C}"/>
    <cellStyle name="Millares 2 11 2 2 4" xfId="2539" xr:uid="{73EBD55F-467F-49F0-8925-E5C95D9B3644}"/>
    <cellStyle name="Millares 2 11 2 2 4 2" xfId="6762" xr:uid="{9F4D3503-3301-4E30-B29B-7A0E4EB7F869}"/>
    <cellStyle name="Millares 2 11 2 2 5" xfId="4701" xr:uid="{A1F99DF6-27B7-4ECE-A405-766756828FB0}"/>
    <cellStyle name="Millares 2 11 2 3" xfId="4603" xr:uid="{C9881C15-2B33-4785-B3DB-F4BB1448863B}"/>
    <cellStyle name="Millares 2 11 3" xfId="430" xr:uid="{00000000-0005-0000-0000-0000CE000000}"/>
    <cellStyle name="Millares 2 11 3 2" xfId="978" xr:uid="{6313C704-17CB-496E-998B-23966EEAB97C}"/>
    <cellStyle name="Millares 2 11 3 2 2" xfId="2009" xr:uid="{F59B8E0E-3159-4F07-966E-4763BB412033}"/>
    <cellStyle name="Millares 2 11 3 2 2 2" xfId="4070" xr:uid="{D7A5241A-469D-46B7-9D6C-83411EAA6677}"/>
    <cellStyle name="Millares 2 11 3 2 2 2 2" xfId="8293" xr:uid="{53C2DEF8-6B1D-448A-A9EE-CA68600162B3}"/>
    <cellStyle name="Millares 2 11 3 2 2 3" xfId="6232" xr:uid="{E705547F-2931-408C-8C4E-FF6B04B9B611}"/>
    <cellStyle name="Millares 2 11 3 2 3" xfId="3040" xr:uid="{D42A1D47-39BB-414A-A038-53A0719A3B0D}"/>
    <cellStyle name="Millares 2 11 3 2 3 2" xfId="7263" xr:uid="{C7954132-F878-4D5C-9E49-B3F834F19C8B}"/>
    <cellStyle name="Millares 2 11 3 2 4" xfId="5202" xr:uid="{0E6C0405-F219-404E-A89D-94392C065481}"/>
    <cellStyle name="Millares 2 11 3 3" xfId="1494" xr:uid="{6117A6E9-320E-4903-9B1B-C5112CDC51EC}"/>
    <cellStyle name="Millares 2 11 3 3 2" xfId="3555" xr:uid="{8CBEEE22-97E3-48EE-8B31-C648A9988571}"/>
    <cellStyle name="Millares 2 11 3 3 2 2" xfId="7778" xr:uid="{0B5D3D97-585C-4596-8500-7B79CF51A640}"/>
    <cellStyle name="Millares 2 11 3 3 3" xfId="5717" xr:uid="{B5CD0978-A60C-4633-A212-8BABA75101B5}"/>
    <cellStyle name="Millares 2 11 3 4" xfId="2525" xr:uid="{DE5DB06E-2070-4A20-B341-1684F21BC436}"/>
    <cellStyle name="Millares 2 11 3 4 2" xfId="6748" xr:uid="{DE66BF9A-D564-4335-A6A4-5B031BE7701E}"/>
    <cellStyle name="Millares 2 11 3 5" xfId="4687" xr:uid="{88F90112-B2B1-4FD4-BC50-87F35E0EBD52}"/>
    <cellStyle name="Millares 2 11 4" xfId="4589" xr:uid="{110328CC-CE9F-45B6-A169-587842393C6B}"/>
    <cellStyle name="Millares 2 12" xfId="280" xr:uid="{00000000-0005-0000-0000-0000CF000000}"/>
    <cellStyle name="Millares 2 12 2" xfId="310" xr:uid="{00000000-0005-0000-0000-0000D0000000}"/>
    <cellStyle name="Millares 2 12 2 2" xfId="445" xr:uid="{00000000-0005-0000-0000-0000D1000000}"/>
    <cellStyle name="Millares 2 12 2 2 2" xfId="993" xr:uid="{89E5FE12-3F6B-4AF4-AB21-A2A8784D8AB9}"/>
    <cellStyle name="Millares 2 12 2 2 2 2" xfId="2024" xr:uid="{EC16003B-7CE6-4855-B29F-781ED70436E4}"/>
    <cellStyle name="Millares 2 12 2 2 2 2 2" xfId="4085" xr:uid="{91F2128A-8981-4B94-8A1A-C6FFCDF68BCF}"/>
    <cellStyle name="Millares 2 12 2 2 2 2 2 2" xfId="8308" xr:uid="{A7C7815C-C40D-4591-889B-F9B1EDDC032F}"/>
    <cellStyle name="Millares 2 12 2 2 2 2 3" xfId="6247" xr:uid="{38C3D01A-7A5B-4670-84DB-3D95DD431263}"/>
    <cellStyle name="Millares 2 12 2 2 2 3" xfId="3055" xr:uid="{C8914463-9D7B-48F4-8519-6B4AC7F6A4A1}"/>
    <cellStyle name="Millares 2 12 2 2 2 3 2" xfId="7278" xr:uid="{9BF4F6AA-E571-4004-BA2A-3625FD57A601}"/>
    <cellStyle name="Millares 2 12 2 2 2 4" xfId="5217" xr:uid="{8A6F3073-3780-4A9E-B7B8-C3AF14789A83}"/>
    <cellStyle name="Millares 2 12 2 2 3" xfId="1509" xr:uid="{EB64E54C-1BEA-4A7A-8A61-9FFDDC3E770C}"/>
    <cellStyle name="Millares 2 12 2 2 3 2" xfId="3570" xr:uid="{72443F5E-3003-4643-9991-5A61BC8A2360}"/>
    <cellStyle name="Millares 2 12 2 2 3 2 2" xfId="7793" xr:uid="{98149605-BFC7-4494-92DC-F88689F887FD}"/>
    <cellStyle name="Millares 2 12 2 2 3 3" xfId="5732" xr:uid="{6C29DBC3-936F-48F7-BC28-150080D937ED}"/>
    <cellStyle name="Millares 2 12 2 2 4" xfId="2540" xr:uid="{F3E59AE0-7342-4A5F-B787-F95E82E38829}"/>
    <cellStyle name="Millares 2 12 2 2 4 2" xfId="6763" xr:uid="{B7CE0F02-A6A0-42BB-A30E-AF83BEB277B5}"/>
    <cellStyle name="Millares 2 12 2 2 5" xfId="4702" xr:uid="{50F09F96-A64C-405A-B0CA-1F597A32A9B4}"/>
    <cellStyle name="Millares 2 12 2 3" xfId="4604" xr:uid="{2CA80C5E-4AB3-4F2E-8033-E1B001EA310B}"/>
    <cellStyle name="Millares 2 12 3" xfId="431" xr:uid="{00000000-0005-0000-0000-0000D2000000}"/>
    <cellStyle name="Millares 2 12 3 2" xfId="979" xr:uid="{B94DFCF9-CE39-4FEE-9971-60E628F36169}"/>
    <cellStyle name="Millares 2 12 3 2 2" xfId="2010" xr:uid="{815E3BED-3E7E-42AD-861F-95BF9CC3E49E}"/>
    <cellStyle name="Millares 2 12 3 2 2 2" xfId="4071" xr:uid="{CD3718C0-47DB-414C-87D7-3FC1E76ABAFE}"/>
    <cellStyle name="Millares 2 12 3 2 2 2 2" xfId="8294" xr:uid="{06B1A1E2-596D-47FC-9396-EFD2EAD3D93B}"/>
    <cellStyle name="Millares 2 12 3 2 2 3" xfId="6233" xr:uid="{FCECC9CF-52E2-4EAC-8A17-EAB3194DFAA0}"/>
    <cellStyle name="Millares 2 12 3 2 3" xfId="3041" xr:uid="{0DA7550F-4BF0-42E7-B5A8-801E5C049B9B}"/>
    <cellStyle name="Millares 2 12 3 2 3 2" xfId="7264" xr:uid="{EE6AE0CD-AF9F-4245-A98F-3A818CE94D81}"/>
    <cellStyle name="Millares 2 12 3 2 4" xfId="5203" xr:uid="{A6EA26FF-0787-467C-B55C-5C91D8133DD9}"/>
    <cellStyle name="Millares 2 12 3 3" xfId="1495" xr:uid="{CCA62822-66E0-4405-9648-97A0B8FE5BB7}"/>
    <cellStyle name="Millares 2 12 3 3 2" xfId="3556" xr:uid="{B0B23F17-5E6F-4BB6-8833-400F8C7CAD25}"/>
    <cellStyle name="Millares 2 12 3 3 2 2" xfId="7779" xr:uid="{F9322517-EBF7-4808-9DD2-A6B75454340F}"/>
    <cellStyle name="Millares 2 12 3 3 3" xfId="5718" xr:uid="{7AE0CC5A-78BE-4BDD-978D-52FE4FF6D4E5}"/>
    <cellStyle name="Millares 2 12 3 4" xfId="2526" xr:uid="{BAB8AAC9-A4CA-468C-8A6F-64CA50034E00}"/>
    <cellStyle name="Millares 2 12 3 4 2" xfId="6749" xr:uid="{47DFBE89-0EDE-4C0F-BDE0-D9D030B2A019}"/>
    <cellStyle name="Millares 2 12 3 5" xfId="4688" xr:uid="{23A12F7E-7E65-46E3-B494-819DC542DC86}"/>
    <cellStyle name="Millares 2 12 4" xfId="4590" xr:uid="{1B8BBDB5-DC79-4253-84B9-645E967DBEEB}"/>
    <cellStyle name="Millares 2 13" xfId="307" xr:uid="{00000000-0005-0000-0000-0000D3000000}"/>
    <cellStyle name="Millares 2 13 2" xfId="442" xr:uid="{00000000-0005-0000-0000-0000D4000000}"/>
    <cellStyle name="Millares 2 13 2 2" xfId="990" xr:uid="{A453984E-918A-407E-8697-99144574C50A}"/>
    <cellStyle name="Millares 2 13 2 2 2" xfId="2021" xr:uid="{5A7C99FE-E0E6-4E1D-B3C1-DD01C987FBB5}"/>
    <cellStyle name="Millares 2 13 2 2 2 2" xfId="4082" xr:uid="{1A6AC870-9128-4053-846E-C6CEB284B9DF}"/>
    <cellStyle name="Millares 2 13 2 2 2 2 2" xfId="8305" xr:uid="{8F93EDB4-8858-4331-95B0-D1B408F70CB9}"/>
    <cellStyle name="Millares 2 13 2 2 2 3" xfId="6244" xr:uid="{95ACC099-0CD6-4137-AF73-872788FCD3F9}"/>
    <cellStyle name="Millares 2 13 2 2 3" xfId="3052" xr:uid="{EE7D1E98-84E9-48DA-A226-21B0CE2D8238}"/>
    <cellStyle name="Millares 2 13 2 2 3 2" xfId="7275" xr:uid="{7E314FED-DBE8-4ECE-9152-84ED9AAB9F33}"/>
    <cellStyle name="Millares 2 13 2 2 4" xfId="5214" xr:uid="{B87FB611-3452-4AB3-BB7B-846C2D709C2A}"/>
    <cellStyle name="Millares 2 13 2 3" xfId="1506" xr:uid="{8807DDEB-9ECD-445D-85F5-F29B1317C687}"/>
    <cellStyle name="Millares 2 13 2 3 2" xfId="3567" xr:uid="{06674F42-CB4D-4C4E-AFF9-2602AFD33B20}"/>
    <cellStyle name="Millares 2 13 2 3 2 2" xfId="7790" xr:uid="{703881CD-8233-47F8-BC97-B5A080DAF3D0}"/>
    <cellStyle name="Millares 2 13 2 3 3" xfId="5729" xr:uid="{A1B0BE1F-DA57-4D26-AD19-EEF6408B8538}"/>
    <cellStyle name="Millares 2 13 2 4" xfId="2537" xr:uid="{CB5626C0-7AA2-437B-86D6-1A77AE91DC7D}"/>
    <cellStyle name="Millares 2 13 2 4 2" xfId="6760" xr:uid="{D7280A4D-D323-4C8E-A536-9EE6CDE61E34}"/>
    <cellStyle name="Millares 2 13 2 5" xfId="4699" xr:uid="{A8CAFA77-5154-47DA-8D05-C2E8B35A5456}"/>
    <cellStyle name="Millares 2 13 3" xfId="4601" xr:uid="{7557A5D7-E7F1-4B05-8616-72A53822162D}"/>
    <cellStyle name="Millares 2 14" xfId="417" xr:uid="{00000000-0005-0000-0000-0000D5000000}"/>
    <cellStyle name="Millares 2 14 2" xfId="965" xr:uid="{7780886C-2D0C-4F0A-AD35-F13A0585BCD2}"/>
    <cellStyle name="Millares 2 14 2 2" xfId="1996" xr:uid="{A7C1B424-E2BE-45BE-B491-FDE9EECC0475}"/>
    <cellStyle name="Millares 2 14 2 2 2" xfId="4057" xr:uid="{92EB81EE-701C-4596-8267-4DAF4D8D8126}"/>
    <cellStyle name="Millares 2 14 2 2 2 2" xfId="8280" xr:uid="{2EB7362E-8621-4F53-ADCF-4A1752C192A1}"/>
    <cellStyle name="Millares 2 14 2 2 3" xfId="6219" xr:uid="{603D5016-0FE8-44E5-998F-A9D743CFE25E}"/>
    <cellStyle name="Millares 2 14 2 3" xfId="3027" xr:uid="{5705373C-D283-446B-929D-D512A9A2283D}"/>
    <cellStyle name="Millares 2 14 2 3 2" xfId="7250" xr:uid="{F7084487-BB02-4E8B-8911-C22A60880991}"/>
    <cellStyle name="Millares 2 14 2 4" xfId="5189" xr:uid="{FE2CB488-8432-44E0-8F85-849A271A7AAC}"/>
    <cellStyle name="Millares 2 14 3" xfId="1481" xr:uid="{09D0315B-FE5A-4E64-A69D-C4F1C32E383E}"/>
    <cellStyle name="Millares 2 14 3 2" xfId="3542" xr:uid="{23D6440D-7DE9-4613-B33B-5ABC964E2A47}"/>
    <cellStyle name="Millares 2 14 3 2 2" xfId="7765" xr:uid="{57F6A7DA-430C-4B31-A1CE-6ABF66D48906}"/>
    <cellStyle name="Millares 2 14 3 3" xfId="5704" xr:uid="{75A6B1A9-0B7B-4EAF-BB04-53540508F154}"/>
    <cellStyle name="Millares 2 14 4" xfId="2512" xr:uid="{AAB7BB57-0E6D-4DC0-A49D-CB197F921BD0}"/>
    <cellStyle name="Millares 2 14 4 2" xfId="6735" xr:uid="{E20A048E-9CFB-45EE-889E-73EE59BBCC06}"/>
    <cellStyle name="Millares 2 14 5" xfId="4674" xr:uid="{001C9ED8-C79D-40D6-8D62-55C0B06774AD}"/>
    <cellStyle name="Millares 2 15" xfId="4576" xr:uid="{78115CFA-A29B-4354-BBBD-3222BACE7F86}"/>
    <cellStyle name="Millares 2 2" xfId="281" xr:uid="{00000000-0005-0000-0000-0000D6000000}"/>
    <cellStyle name="Millares 2 2 2" xfId="311" xr:uid="{00000000-0005-0000-0000-0000D7000000}"/>
    <cellStyle name="Millares 2 2 2 2" xfId="446" xr:uid="{00000000-0005-0000-0000-0000D8000000}"/>
    <cellStyle name="Millares 2 2 2 2 2" xfId="640" xr:uid="{5D7F4200-EFE6-4886-99AC-6EEBC467869C}"/>
    <cellStyle name="Millares 2 2 2 2 2 2" xfId="825" xr:uid="{ED6C29C7-712A-47BA-90AB-8282EEBB44EA}"/>
    <cellStyle name="Millares 2 2 2 2 2 2 2" xfId="1343" xr:uid="{521A9D6B-88D7-4804-9E72-4F505A08660F}"/>
    <cellStyle name="Millares 2 2 2 2 2 2 2 2" xfId="2373" xr:uid="{AF79A0E3-918C-47E3-A8AA-E3AEEBAAC4C6}"/>
    <cellStyle name="Millares 2 2 2 2 2 2 2 2 2" xfId="4434" xr:uid="{EA34C600-9F21-46DB-976F-ED9F378259D8}"/>
    <cellStyle name="Millares 2 2 2 2 2 2 2 2 2 2" xfId="8657" xr:uid="{3DFD89B5-A05B-45B0-8273-D80C356312CB}"/>
    <cellStyle name="Millares 2 2 2 2 2 2 2 2 3" xfId="6596" xr:uid="{C8464073-1B55-4351-A3B6-7CB114EA1E3F}"/>
    <cellStyle name="Millares 2 2 2 2 2 2 2 3" xfId="3404" xr:uid="{88F0D9FF-DCDA-4588-9F2B-C08FFAE2053C}"/>
    <cellStyle name="Millares 2 2 2 2 2 2 2 3 2" xfId="7627" xr:uid="{3FE69B36-FD52-4A4C-811F-9E94894C2295}"/>
    <cellStyle name="Millares 2 2 2 2 2 2 2 4" xfId="5566" xr:uid="{EAE2DEEA-DEB9-4C98-A660-54098345232B}"/>
    <cellStyle name="Millares 2 2 2 2 2 2 3" xfId="1858" xr:uid="{B01FB0F9-EB50-4CDC-B58D-A67B61670368}"/>
    <cellStyle name="Millares 2 2 2 2 2 2 3 2" xfId="3919" xr:uid="{AE5B774B-E5DA-4BD0-B882-28EE4EF936A3}"/>
    <cellStyle name="Millares 2 2 2 2 2 2 3 2 2" xfId="8142" xr:uid="{7289288C-0612-4FCA-B0B4-E9C92F257992}"/>
    <cellStyle name="Millares 2 2 2 2 2 2 3 3" xfId="6081" xr:uid="{12A9E9EE-5980-4625-8E38-D780C62409AC}"/>
    <cellStyle name="Millares 2 2 2 2 2 2 4" xfId="2889" xr:uid="{EDAE8640-330D-4D60-9077-A82D121D7AB3}"/>
    <cellStyle name="Millares 2 2 2 2 2 2 4 2" xfId="7112" xr:uid="{67B594E4-9E7A-459C-A25F-3AE3CC7392A8}"/>
    <cellStyle name="Millares 2 2 2 2 2 2 5" xfId="5051" xr:uid="{48B6100E-B1BE-4423-94A4-A76A72BD239D}"/>
    <cellStyle name="Millares 2 2 2 2 2 3" xfId="1167" xr:uid="{F1F4CEF9-C219-4132-8A83-3485F6C791E5}"/>
    <cellStyle name="Millares 2 2 2 2 2 3 2" xfId="2197" xr:uid="{0C9F8675-BEC1-4180-B0AF-A77B9C0E716E}"/>
    <cellStyle name="Millares 2 2 2 2 2 3 2 2" xfId="4258" xr:uid="{A3F4C849-E252-4E27-9AE7-FA58C07C96F7}"/>
    <cellStyle name="Millares 2 2 2 2 2 3 2 2 2" xfId="8481" xr:uid="{1DD19EEE-5444-4D32-8FCC-8DEE81999AA3}"/>
    <cellStyle name="Millares 2 2 2 2 2 3 2 3" xfId="6420" xr:uid="{1EC8B391-356E-4806-A746-C51990ED2D2B}"/>
    <cellStyle name="Millares 2 2 2 2 2 3 3" xfId="3228" xr:uid="{2B58DB5B-22EE-4B4E-9AE7-7A416A6BDC22}"/>
    <cellStyle name="Millares 2 2 2 2 2 3 3 2" xfId="7451" xr:uid="{8CEBABAD-5ABE-401E-8CEC-D73BFE53633C}"/>
    <cellStyle name="Millares 2 2 2 2 2 3 4" xfId="5390" xr:uid="{694F3722-C4A7-4984-A8E0-8198905BEB69}"/>
    <cellStyle name="Millares 2 2 2 2 2 4" xfId="1682" xr:uid="{D20FDE03-E249-41B6-9AD9-5D24B169DB50}"/>
    <cellStyle name="Millares 2 2 2 2 2 4 2" xfId="3743" xr:uid="{D78FA11A-F925-47D6-8E17-30D069397954}"/>
    <cellStyle name="Millares 2 2 2 2 2 4 2 2" xfId="7966" xr:uid="{5234EEC5-701E-4566-B6B7-315C850963CC}"/>
    <cellStyle name="Millares 2 2 2 2 2 4 3" xfId="5905" xr:uid="{48A2B5CA-FFD6-4958-9BA5-D136FD9DB0C6}"/>
    <cellStyle name="Millares 2 2 2 2 2 5" xfId="2713" xr:uid="{846D97C7-A390-4565-AFE7-0FDC353E9F55}"/>
    <cellStyle name="Millares 2 2 2 2 2 5 2" xfId="6936" xr:uid="{50197228-1394-4F82-A7F2-C2F9A3130FF8}"/>
    <cellStyle name="Millares 2 2 2 2 2 6" xfId="4875" xr:uid="{C747C8AE-8271-47F8-8530-092FD597360D}"/>
    <cellStyle name="Millares 2 2 2 2 3" xfId="766" xr:uid="{9314D14D-C2FA-4964-B792-7DB657627CF8}"/>
    <cellStyle name="Millares 2 2 2 2 3 2" xfId="1284" xr:uid="{ABACAE74-88CB-46FE-A581-F0E2B75AAF6C}"/>
    <cellStyle name="Millares 2 2 2 2 3 2 2" xfId="2314" xr:uid="{1879AB1D-783C-4A0D-B84B-B3E75489F292}"/>
    <cellStyle name="Millares 2 2 2 2 3 2 2 2" xfId="4375" xr:uid="{C9BC62AB-8BDC-4290-B6A1-39ACA04F9E23}"/>
    <cellStyle name="Millares 2 2 2 2 3 2 2 2 2" xfId="8598" xr:uid="{422B68DF-1D41-4655-8DFD-1F572FDEBE0E}"/>
    <cellStyle name="Millares 2 2 2 2 3 2 2 3" xfId="6537" xr:uid="{ED5D0B80-D743-4335-9EFD-75C69DA2A9F4}"/>
    <cellStyle name="Millares 2 2 2 2 3 2 3" xfId="3345" xr:uid="{D3220FFE-4688-4C29-8B88-3CF089CDCC2D}"/>
    <cellStyle name="Millares 2 2 2 2 3 2 3 2" xfId="7568" xr:uid="{C0CDF595-F02F-4C91-83A3-5021E52316C4}"/>
    <cellStyle name="Millares 2 2 2 2 3 2 4" xfId="5507" xr:uid="{41CE6FD5-C232-4F3F-97AA-0A700A4A538A}"/>
    <cellStyle name="Millares 2 2 2 2 3 3" xfId="1799" xr:uid="{205440DB-7B34-4EB2-8024-2A5ABA7C898E}"/>
    <cellStyle name="Millares 2 2 2 2 3 3 2" xfId="3860" xr:uid="{24904056-72A8-4795-AE1E-BB078A9A3024}"/>
    <cellStyle name="Millares 2 2 2 2 3 3 2 2" xfId="8083" xr:uid="{FFA8485D-C3C9-4C5E-8787-40D252108B21}"/>
    <cellStyle name="Millares 2 2 2 2 3 3 3" xfId="6022" xr:uid="{D5DF076E-E35C-440D-8B2C-62A8CAC47864}"/>
    <cellStyle name="Millares 2 2 2 2 3 4" xfId="2830" xr:uid="{EDD04CD2-A313-412A-9229-203482AD297C}"/>
    <cellStyle name="Millares 2 2 2 2 3 4 2" xfId="7053" xr:uid="{0B1D566E-0285-4406-9FCF-B11BFA27F383}"/>
    <cellStyle name="Millares 2 2 2 2 3 5" xfId="4992" xr:uid="{7A30D9C8-C5DC-421E-8D8B-C22472F617EF}"/>
    <cellStyle name="Millares 2 2 2 2 4" xfId="581" xr:uid="{A5F4ABF1-F966-4E03-9290-51530C1776E0}"/>
    <cellStyle name="Millares 2 2 2 2 4 2" xfId="1108" xr:uid="{022A0563-E82D-4EB3-8362-249A1A14E2E9}"/>
    <cellStyle name="Millares 2 2 2 2 4 2 2" xfId="2138" xr:uid="{D71D4B0C-B94F-47D3-8EE7-C80A60F68A7B}"/>
    <cellStyle name="Millares 2 2 2 2 4 2 2 2" xfId="4199" xr:uid="{F0851B90-C580-40A4-AA73-6E56735ADE30}"/>
    <cellStyle name="Millares 2 2 2 2 4 2 2 2 2" xfId="8422" xr:uid="{AD394933-E0A9-42B9-B0AF-46745E51747F}"/>
    <cellStyle name="Millares 2 2 2 2 4 2 2 3" xfId="6361" xr:uid="{14B56E24-2CBC-4872-BE05-28B0DD5228F4}"/>
    <cellStyle name="Millares 2 2 2 2 4 2 3" xfId="3169" xr:uid="{DE78633E-1C6D-4A11-8BC1-04D81B024BC1}"/>
    <cellStyle name="Millares 2 2 2 2 4 2 3 2" xfId="7392" xr:uid="{8381D3BA-0D7E-416D-82E5-C15BC9D13455}"/>
    <cellStyle name="Millares 2 2 2 2 4 2 4" xfId="5331" xr:uid="{4497717A-E09D-44BC-900D-B97258B294A3}"/>
    <cellStyle name="Millares 2 2 2 2 4 3" xfId="1623" xr:uid="{255B3935-6143-4584-8BB4-7CB6CEEC6FC0}"/>
    <cellStyle name="Millares 2 2 2 2 4 3 2" xfId="3684" xr:uid="{7C1879A6-61F7-4275-91AA-67B587884E94}"/>
    <cellStyle name="Millares 2 2 2 2 4 3 2 2" xfId="7907" xr:uid="{8722EBD7-41D2-4D5D-84B6-B83FCA07D8AA}"/>
    <cellStyle name="Millares 2 2 2 2 4 3 3" xfId="5846" xr:uid="{AA4E01C5-CD64-4365-B502-C128BBC7C5DB}"/>
    <cellStyle name="Millares 2 2 2 2 4 4" xfId="2654" xr:uid="{CC67ECC0-3884-4D02-A81E-F4F79B297640}"/>
    <cellStyle name="Millares 2 2 2 2 4 4 2" xfId="6877" xr:uid="{9B93CB5B-5EF9-4816-AD5E-802B9A34F2A3}"/>
    <cellStyle name="Millares 2 2 2 2 4 5" xfId="4816" xr:uid="{E095C532-3C2B-4897-9CDB-DA87D24FADBF}"/>
    <cellStyle name="Millares 2 2 2 2 5" xfId="994" xr:uid="{D1729F55-D653-43C8-ACD5-D0E15EBE4948}"/>
    <cellStyle name="Millares 2 2 2 2 5 2" xfId="2025" xr:uid="{ED66669F-C7FA-402F-907E-2951D8A6A1AE}"/>
    <cellStyle name="Millares 2 2 2 2 5 2 2" xfId="4086" xr:uid="{5C0BA0EC-E473-4E97-A182-DB1890A610D3}"/>
    <cellStyle name="Millares 2 2 2 2 5 2 2 2" xfId="8309" xr:uid="{DC29B63D-D28D-4BBB-9CBF-AAC83814F681}"/>
    <cellStyle name="Millares 2 2 2 2 5 2 3" xfId="6248" xr:uid="{9A437014-3F65-4285-A945-2B24A63281C6}"/>
    <cellStyle name="Millares 2 2 2 2 5 3" xfId="3056" xr:uid="{0FD907C9-23D5-48D1-9CDA-CC03BE2287D7}"/>
    <cellStyle name="Millares 2 2 2 2 5 3 2" xfId="7279" xr:uid="{049C59C0-C797-4E6D-B885-3AF12DB41EEC}"/>
    <cellStyle name="Millares 2 2 2 2 5 4" xfId="5218" xr:uid="{B15A2767-1C8F-4013-A6BA-2873D6271D6B}"/>
    <cellStyle name="Millares 2 2 2 2 6" xfId="1510" xr:uid="{F11BC213-A69C-4553-9092-A12BBE6303AB}"/>
    <cellStyle name="Millares 2 2 2 2 6 2" xfId="3571" xr:uid="{60615F51-42D1-49D7-94AC-54FF5634BCD3}"/>
    <cellStyle name="Millares 2 2 2 2 6 2 2" xfId="7794" xr:uid="{83EB5368-EF79-4EF2-B9AC-21AAA76A239E}"/>
    <cellStyle name="Millares 2 2 2 2 6 3" xfId="5733" xr:uid="{2705CA22-1DA6-4688-B871-8755CE1DAA7D}"/>
    <cellStyle name="Millares 2 2 2 2 7" xfId="2541" xr:uid="{D96B3779-2123-4DF1-94E6-E2FCC388807A}"/>
    <cellStyle name="Millares 2 2 2 2 7 2" xfId="6764" xr:uid="{FF404218-2BD0-4E5C-AC40-7A1985185A19}"/>
    <cellStyle name="Millares 2 2 2 2 8" xfId="4703" xr:uid="{03834362-7B77-48CB-B285-49DADD0A5733}"/>
    <cellStyle name="Millares 2 2 2 3" xfId="611" xr:uid="{6C97CAE2-B1A3-4E6A-8447-7A705FCDA627}"/>
    <cellStyle name="Millares 2 2 2 3 2" xfId="796" xr:uid="{54329FC1-9149-4A0B-802D-AAA7470AD177}"/>
    <cellStyle name="Millares 2 2 2 3 2 2" xfId="1314" xr:uid="{0D2BBA3C-061F-4A0F-911C-DAED97A2E4D9}"/>
    <cellStyle name="Millares 2 2 2 3 2 2 2" xfId="2344" xr:uid="{EAA068D9-32D9-4A84-98BA-FD90153F6AC4}"/>
    <cellStyle name="Millares 2 2 2 3 2 2 2 2" xfId="4405" xr:uid="{E6CFD05D-A58A-4449-9C3E-9E68CDE84FF1}"/>
    <cellStyle name="Millares 2 2 2 3 2 2 2 2 2" xfId="8628" xr:uid="{FDA33222-FF71-4939-86EC-632968778A0F}"/>
    <cellStyle name="Millares 2 2 2 3 2 2 2 3" xfId="6567" xr:uid="{4DC5C931-A647-477B-8E47-55FB3CBCCA66}"/>
    <cellStyle name="Millares 2 2 2 3 2 2 3" xfId="3375" xr:uid="{27D52329-21D2-4D14-BFA3-A16FE4AA380B}"/>
    <cellStyle name="Millares 2 2 2 3 2 2 3 2" xfId="7598" xr:uid="{BC43FB8C-2260-4B08-B681-5F1113488CA5}"/>
    <cellStyle name="Millares 2 2 2 3 2 2 4" xfId="5537" xr:uid="{73F3DCDC-68C3-47E7-92D7-A305E456C0C3}"/>
    <cellStyle name="Millares 2 2 2 3 2 3" xfId="1829" xr:uid="{F1F8D32D-52FB-451D-B548-7F36C402B288}"/>
    <cellStyle name="Millares 2 2 2 3 2 3 2" xfId="3890" xr:uid="{877E33EC-8284-43BD-8641-9D19F26A83F9}"/>
    <cellStyle name="Millares 2 2 2 3 2 3 2 2" xfId="8113" xr:uid="{46FA9943-9A6C-4098-868B-CA0DB6418D38}"/>
    <cellStyle name="Millares 2 2 2 3 2 3 3" xfId="6052" xr:uid="{0AE08673-0510-4C91-BF75-EE701C349DC6}"/>
    <cellStyle name="Millares 2 2 2 3 2 4" xfId="2860" xr:uid="{BF6C49DC-BEDF-4DDC-B355-B98C39B0C2EF}"/>
    <cellStyle name="Millares 2 2 2 3 2 4 2" xfId="7083" xr:uid="{AA29673E-4C2B-485E-A1ED-6EDFFF860752}"/>
    <cellStyle name="Millares 2 2 2 3 2 5" xfId="5022" xr:uid="{EB2FB790-F619-4E2B-9AE3-EF5CB3CFFFD0}"/>
    <cellStyle name="Millares 2 2 2 3 3" xfId="1138" xr:uid="{07938B9E-7305-4796-A707-D177787FAF6C}"/>
    <cellStyle name="Millares 2 2 2 3 3 2" xfId="2168" xr:uid="{8B6F2B26-7DA3-4C9C-B4C7-CF40E7B12D5B}"/>
    <cellStyle name="Millares 2 2 2 3 3 2 2" xfId="4229" xr:uid="{1E88A550-57C8-42BE-98A4-6884505AA277}"/>
    <cellStyle name="Millares 2 2 2 3 3 2 2 2" xfId="8452" xr:uid="{8EC8259C-B1DF-45DC-97EF-C35AEFF1C4F8}"/>
    <cellStyle name="Millares 2 2 2 3 3 2 3" xfId="6391" xr:uid="{69F51121-7BF4-4508-BD65-93161C589AA6}"/>
    <cellStyle name="Millares 2 2 2 3 3 3" xfId="3199" xr:uid="{3AAC222F-A1B0-45D2-BC29-99BEAD9F58B9}"/>
    <cellStyle name="Millares 2 2 2 3 3 3 2" xfId="7422" xr:uid="{D66CB8C8-B0C2-4B42-A3F0-AE31A8EBE531}"/>
    <cellStyle name="Millares 2 2 2 3 3 4" xfId="5361" xr:uid="{3393FFE5-F17B-4BA5-9062-A00221043942}"/>
    <cellStyle name="Millares 2 2 2 3 4" xfId="1653" xr:uid="{D9519F9F-42A7-410C-A723-A0167D7FAAB3}"/>
    <cellStyle name="Millares 2 2 2 3 4 2" xfId="3714" xr:uid="{9989CB71-D66C-489F-9CAB-37F748BD257E}"/>
    <cellStyle name="Millares 2 2 2 3 4 2 2" xfId="7937" xr:uid="{3E7F17B0-BCE8-415E-842C-4A14407BE983}"/>
    <cellStyle name="Millares 2 2 2 3 4 3" xfId="5876" xr:uid="{F5D10706-7ED1-4AE2-AE79-8D80B593C82A}"/>
    <cellStyle name="Millares 2 2 2 3 5" xfId="2684" xr:uid="{7DB91410-FC0A-4D06-B716-B9E742045356}"/>
    <cellStyle name="Millares 2 2 2 3 5 2" xfId="6907" xr:uid="{30413C2C-3184-4CBE-84A9-F9040E70EB2F}"/>
    <cellStyle name="Millares 2 2 2 3 6" xfId="4846" xr:uid="{11DFA447-4EC5-4B56-AC4D-46CCC0ED83C2}"/>
    <cellStyle name="Millares 2 2 2 4" xfId="669" xr:uid="{F9D2AB87-BF74-48C9-BCCF-B77EF6AA7B20}"/>
    <cellStyle name="Millares 2 2 2 4 2" xfId="854" xr:uid="{F6F7C4A5-D970-4C44-9271-9C5D65B8CBDF}"/>
    <cellStyle name="Millares 2 2 2 4 2 2" xfId="1372" xr:uid="{920BCA21-B866-483C-99E6-D69314042132}"/>
    <cellStyle name="Millares 2 2 2 4 2 2 2" xfId="2402" xr:uid="{E2E5E2BF-1215-47E3-864E-CF32B7BFC654}"/>
    <cellStyle name="Millares 2 2 2 4 2 2 2 2" xfId="4463" xr:uid="{DF711809-DD19-471F-B07C-ABAD4D0EFF86}"/>
    <cellStyle name="Millares 2 2 2 4 2 2 2 2 2" xfId="8686" xr:uid="{1B33CAE8-DEE4-4862-898F-6EDD5EF8EDC1}"/>
    <cellStyle name="Millares 2 2 2 4 2 2 2 3" xfId="6625" xr:uid="{7E6AC8CF-D68F-4786-B9E6-97B84CFD9F47}"/>
    <cellStyle name="Millares 2 2 2 4 2 2 3" xfId="3433" xr:uid="{4852433C-254F-4D5F-98F7-C4F057E7B2B9}"/>
    <cellStyle name="Millares 2 2 2 4 2 2 3 2" xfId="7656" xr:uid="{79701BAC-52DD-40A6-90E7-1F2630B28CCB}"/>
    <cellStyle name="Millares 2 2 2 4 2 2 4" xfId="5595" xr:uid="{2384B72E-C260-4744-AF7F-FE97052044FD}"/>
    <cellStyle name="Millares 2 2 2 4 2 3" xfId="1887" xr:uid="{5A87D3C5-BFDC-4AB4-85B3-C1B4C6F17E42}"/>
    <cellStyle name="Millares 2 2 2 4 2 3 2" xfId="3948" xr:uid="{4D4C4446-A45B-4ABD-8D2A-5F3216985BDB}"/>
    <cellStyle name="Millares 2 2 2 4 2 3 2 2" xfId="8171" xr:uid="{00237191-36FC-4F80-A3B3-8781D2DBB7AE}"/>
    <cellStyle name="Millares 2 2 2 4 2 3 3" xfId="6110" xr:uid="{90992391-4093-4498-A8D6-446DE7FBB33C}"/>
    <cellStyle name="Millares 2 2 2 4 2 4" xfId="2918" xr:uid="{9A9564AA-0269-46CB-92B3-BBBA7207F8D3}"/>
    <cellStyle name="Millares 2 2 2 4 2 4 2" xfId="7141" xr:uid="{C2104728-8A70-40B5-8C0F-76D134E8DB6D}"/>
    <cellStyle name="Millares 2 2 2 4 2 5" xfId="5080" xr:uid="{B299A4AD-9F01-49B1-A003-5E16E476B102}"/>
    <cellStyle name="Millares 2 2 2 4 3" xfId="1196" xr:uid="{5159FC0D-8F05-49FC-A8E6-1B65AAB182F2}"/>
    <cellStyle name="Millares 2 2 2 4 3 2" xfId="2226" xr:uid="{93F3EE87-558B-4855-8552-43804A05E794}"/>
    <cellStyle name="Millares 2 2 2 4 3 2 2" xfId="4287" xr:uid="{206614A3-ABD6-4104-A375-A2BAF8BE3ACD}"/>
    <cellStyle name="Millares 2 2 2 4 3 2 2 2" xfId="8510" xr:uid="{30E77D5E-E093-4664-A9D2-B167BEB9A668}"/>
    <cellStyle name="Millares 2 2 2 4 3 2 3" xfId="6449" xr:uid="{5CE64054-FA29-4CC4-BE11-5C12A458B892}"/>
    <cellStyle name="Millares 2 2 2 4 3 3" xfId="3257" xr:uid="{E11B4233-E05A-4FE5-A3E8-37D7E679E5F2}"/>
    <cellStyle name="Millares 2 2 2 4 3 3 2" xfId="7480" xr:uid="{867BBE56-9A91-49F3-9A73-0180E78E6176}"/>
    <cellStyle name="Millares 2 2 2 4 3 4" xfId="5419" xr:uid="{67B7EA58-9FF5-486C-A8FD-A9CADDE77B9B}"/>
    <cellStyle name="Millares 2 2 2 4 4" xfId="1711" xr:uid="{625B2406-8222-411E-BB53-C4DAF15A39F6}"/>
    <cellStyle name="Millares 2 2 2 4 4 2" xfId="3772" xr:uid="{98F239EA-9C58-4E22-8DCB-6A3BEDE14C30}"/>
    <cellStyle name="Millares 2 2 2 4 4 2 2" xfId="7995" xr:uid="{5AE87810-4C41-4EDE-9941-AD61C46F3DE7}"/>
    <cellStyle name="Millares 2 2 2 4 4 3" xfId="5934" xr:uid="{305933BF-DE10-437F-B9BD-0F6F56E2C72D}"/>
    <cellStyle name="Millares 2 2 2 4 5" xfId="2742" xr:uid="{C054ECF8-CBE1-4C8D-85EE-DECA300107C6}"/>
    <cellStyle name="Millares 2 2 2 4 5 2" xfId="6965" xr:uid="{0D31A388-FDCC-46B7-B0FB-8FD01A5D9936}"/>
    <cellStyle name="Millares 2 2 2 4 6" xfId="4904" xr:uid="{41182F1A-68D1-4283-A525-019D8DAA87AC}"/>
    <cellStyle name="Millares 2 2 2 5" xfId="737" xr:uid="{8673FE14-2D72-4CB5-BC8C-02E925FB875C}"/>
    <cellStyle name="Millares 2 2 2 5 2" xfId="1255" xr:uid="{EA24ECD0-282D-4EF6-9BA3-68B2453B86C5}"/>
    <cellStyle name="Millares 2 2 2 5 2 2" xfId="2285" xr:uid="{024FAC48-48BF-407C-86D5-89B3CBFDF134}"/>
    <cellStyle name="Millares 2 2 2 5 2 2 2" xfId="4346" xr:uid="{FF296090-BFEA-49F9-9C11-C18FA14436F6}"/>
    <cellStyle name="Millares 2 2 2 5 2 2 2 2" xfId="8569" xr:uid="{32C9FFC7-6A25-4B88-959F-DA62C071CCCD}"/>
    <cellStyle name="Millares 2 2 2 5 2 2 3" xfId="6508" xr:uid="{CC0E584C-1CD5-4807-95A2-57AAFE7D80C1}"/>
    <cellStyle name="Millares 2 2 2 5 2 3" xfId="3316" xr:uid="{8E0677A8-6DBC-4A37-ADC5-0015538550E1}"/>
    <cellStyle name="Millares 2 2 2 5 2 3 2" xfId="7539" xr:uid="{AB45C165-E63B-44B0-9A2E-D4035B2FD9A3}"/>
    <cellStyle name="Millares 2 2 2 5 2 4" xfId="5478" xr:uid="{FC080C8E-BF39-432E-8F02-1C40946CA2A6}"/>
    <cellStyle name="Millares 2 2 2 5 3" xfId="1770" xr:uid="{E6526855-0691-40F9-A438-18737FA49731}"/>
    <cellStyle name="Millares 2 2 2 5 3 2" xfId="3831" xr:uid="{6FA5B32E-10DA-4563-9D1F-E6C7039AC73A}"/>
    <cellStyle name="Millares 2 2 2 5 3 2 2" xfId="8054" xr:uid="{072B7AB8-8905-41EE-8AC9-7386AF26B9D5}"/>
    <cellStyle name="Millares 2 2 2 5 3 3" xfId="5993" xr:uid="{3CA2D1BF-73AF-4723-A57A-63F7679AA5FB}"/>
    <cellStyle name="Millares 2 2 2 5 4" xfId="2801" xr:uid="{0025462E-D4CF-4E97-8107-BDEBCDFE5FD5}"/>
    <cellStyle name="Millares 2 2 2 5 4 2" xfId="7024" xr:uid="{CCEF1175-F3FB-4CBE-A68D-BE5463B88727}"/>
    <cellStyle name="Millares 2 2 2 5 5" xfId="4963" xr:uid="{B903A737-8DA7-49A7-AD32-FD92BF7B2849}"/>
    <cellStyle name="Millares 2 2 2 6" xfId="548" xr:uid="{9AE9AF9B-8ACA-47D5-9D04-DE0B82B592DF}"/>
    <cellStyle name="Millares 2 2 2 6 2" xfId="1079" xr:uid="{37D69005-0393-49C9-95EC-15EA256CA1F5}"/>
    <cellStyle name="Millares 2 2 2 6 2 2" xfId="2109" xr:uid="{E1F1140E-B2F9-4702-AB95-B006974C18B5}"/>
    <cellStyle name="Millares 2 2 2 6 2 2 2" xfId="4170" xr:uid="{BBE6114E-876A-4B96-9D75-FFC906D1836C}"/>
    <cellStyle name="Millares 2 2 2 6 2 2 2 2" xfId="8393" xr:uid="{E34F2616-C01F-4FC3-896D-8011AAA5BF7F}"/>
    <cellStyle name="Millares 2 2 2 6 2 2 3" xfId="6332" xr:uid="{7D1BC73E-96A5-4783-9239-C636D30A70BE}"/>
    <cellStyle name="Millares 2 2 2 6 2 3" xfId="3140" xr:uid="{6D557E3F-E482-41BE-9295-019EAF698F45}"/>
    <cellStyle name="Millares 2 2 2 6 2 3 2" xfId="7363" xr:uid="{ADAA028A-38DF-494E-80F4-D99EB5EDD085}"/>
    <cellStyle name="Millares 2 2 2 6 2 4" xfId="5302" xr:uid="{9B7EB85E-7C0A-4163-A754-02030E5E4142}"/>
    <cellStyle name="Millares 2 2 2 6 3" xfId="1594" xr:uid="{A5DF7B69-E8AF-4429-91A1-39F4F834691F}"/>
    <cellStyle name="Millares 2 2 2 6 3 2" xfId="3655" xr:uid="{8D49F894-7E25-40FE-A6A5-8CCB4B8E3793}"/>
    <cellStyle name="Millares 2 2 2 6 3 2 2" xfId="7878" xr:uid="{C78FA88A-D316-432F-B34C-691F1082B337}"/>
    <cellStyle name="Millares 2 2 2 6 3 3" xfId="5817" xr:uid="{9B4855DE-84CE-4E3D-8FD9-7D01D3942442}"/>
    <cellStyle name="Millares 2 2 2 6 4" xfId="2625" xr:uid="{570F6E85-AE4A-48A1-A799-E8B38EF4B552}"/>
    <cellStyle name="Millares 2 2 2 6 4 2" xfId="6848" xr:uid="{8427B92E-3579-4C78-A903-60011EB73FEF}"/>
    <cellStyle name="Millares 2 2 2 6 5" xfId="4787" xr:uid="{FBF49D6D-BC93-4470-8218-CB296198880C}"/>
    <cellStyle name="Millares 2 2 2 7" xfId="4605" xr:uid="{36D56346-3734-47C0-8199-B4D7D79AF768}"/>
    <cellStyle name="Millares 2 2 3" xfId="432" xr:uid="{00000000-0005-0000-0000-0000D9000000}"/>
    <cellStyle name="Millares 2 2 3 2" xfId="692" xr:uid="{646F3249-3DB0-4678-AE90-D6A05C96641C}"/>
    <cellStyle name="Millares 2 2 3 3" xfId="980" xr:uid="{6D211EEF-A62D-45E7-A119-06217E8CD13C}"/>
    <cellStyle name="Millares 2 2 3 3 2" xfId="2011" xr:uid="{48A11B1A-29CA-4F1D-B98C-1D0BF381D98E}"/>
    <cellStyle name="Millares 2 2 3 3 2 2" xfId="4072" xr:uid="{39353A11-837B-4300-85F1-AAAC6CCFC9EC}"/>
    <cellStyle name="Millares 2 2 3 3 2 2 2" xfId="8295" xr:uid="{DF9E5C3C-3ABC-49A2-B230-67CF5C3B13AA}"/>
    <cellStyle name="Millares 2 2 3 3 2 3" xfId="6234" xr:uid="{0C434850-6400-4285-88F3-E15BBD5CA0C9}"/>
    <cellStyle name="Millares 2 2 3 3 3" xfId="3042" xr:uid="{BB0DDEAD-ED5D-4B26-83A7-1D02E3A477CC}"/>
    <cellStyle name="Millares 2 2 3 3 3 2" xfId="7265" xr:uid="{2EC6DD69-B2BB-440E-A123-DB3552C0AC54}"/>
    <cellStyle name="Millares 2 2 3 3 4" xfId="5204" xr:uid="{C147D156-BA3E-47F7-8373-29FA776013DA}"/>
    <cellStyle name="Millares 2 2 3 4" xfId="1496" xr:uid="{89122A9D-AAAE-4C79-8CF1-012EE069D699}"/>
    <cellStyle name="Millares 2 2 3 4 2" xfId="3557" xr:uid="{0167D991-622E-4EAB-8B83-9C6A18078391}"/>
    <cellStyle name="Millares 2 2 3 4 2 2" xfId="7780" xr:uid="{02E81947-8632-427C-8614-40FA6CCED0A0}"/>
    <cellStyle name="Millares 2 2 3 4 3" xfId="5719" xr:uid="{129C0E98-3E06-4569-8B06-7DB82DA08CA5}"/>
    <cellStyle name="Millares 2 2 3 5" xfId="2527" xr:uid="{E672746F-6BDB-4E4A-928A-44D8C8D08493}"/>
    <cellStyle name="Millares 2 2 3 5 2" xfId="6750" xr:uid="{C7D591B7-3879-4A8E-B95F-C6264F06FD9C}"/>
    <cellStyle name="Millares 2 2 3 6" xfId="4689" xr:uid="{A2940335-81B8-4F21-BEEA-B59B8205FFE4}"/>
    <cellStyle name="Millares 2 2 4" xfId="4591" xr:uid="{19CF63BF-1980-4D62-9F17-B5DD01950BDB}"/>
    <cellStyle name="Millares 2 3" xfId="282" xr:uid="{00000000-0005-0000-0000-0000DA000000}"/>
    <cellStyle name="Millares 2 3 2" xfId="312" xr:uid="{00000000-0005-0000-0000-0000DB000000}"/>
    <cellStyle name="Millares 2 3 2 2" xfId="447" xr:uid="{00000000-0005-0000-0000-0000DC000000}"/>
    <cellStyle name="Millares 2 3 2 2 2" xfId="641" xr:uid="{3B0EA4A4-2859-4AFB-8B3E-AF5D3D2BB4B8}"/>
    <cellStyle name="Millares 2 3 2 2 2 2" xfId="826" xr:uid="{F6DA8968-D135-4092-886E-81B7F1251FC2}"/>
    <cellStyle name="Millares 2 3 2 2 2 2 2" xfId="1344" xr:uid="{2CD6653A-9221-42BC-A5B4-EF3183655726}"/>
    <cellStyle name="Millares 2 3 2 2 2 2 2 2" xfId="2374" xr:uid="{14870C36-0567-4426-8E01-D90C96AA31D3}"/>
    <cellStyle name="Millares 2 3 2 2 2 2 2 2 2" xfId="4435" xr:uid="{F36F2CB9-76AC-4651-A26A-E54169C1EC2F}"/>
    <cellStyle name="Millares 2 3 2 2 2 2 2 2 2 2" xfId="8658" xr:uid="{C4D7D0D0-81EC-41AE-B2BE-367445C22E91}"/>
    <cellStyle name="Millares 2 3 2 2 2 2 2 2 3" xfId="6597" xr:uid="{8231D4A8-DC8E-4C4F-87CA-ECB53A31ECAD}"/>
    <cellStyle name="Millares 2 3 2 2 2 2 2 3" xfId="3405" xr:uid="{DEF04CD5-99C4-4E7A-BAB4-5965C427C363}"/>
    <cellStyle name="Millares 2 3 2 2 2 2 2 3 2" xfId="7628" xr:uid="{A43D5A0D-26AB-4C1B-90CA-08529173EEB5}"/>
    <cellStyle name="Millares 2 3 2 2 2 2 2 4" xfId="5567" xr:uid="{103AD8A3-2CE3-4D43-AA6E-D43E456FF02D}"/>
    <cellStyle name="Millares 2 3 2 2 2 2 3" xfId="1859" xr:uid="{6029D48F-EF65-4649-A2D4-3D44801C6020}"/>
    <cellStyle name="Millares 2 3 2 2 2 2 3 2" xfId="3920" xr:uid="{2FF893C4-A5F9-4CBB-80D4-5891FCDB7422}"/>
    <cellStyle name="Millares 2 3 2 2 2 2 3 2 2" xfId="8143" xr:uid="{A2CDB296-603F-4111-8BBD-F630F1F6DD55}"/>
    <cellStyle name="Millares 2 3 2 2 2 2 3 3" xfId="6082" xr:uid="{EF2ADAFE-8A93-460E-8836-5F9767F86240}"/>
    <cellStyle name="Millares 2 3 2 2 2 2 4" xfId="2890" xr:uid="{5F70EED2-9444-4958-8C27-0020185117DB}"/>
    <cellStyle name="Millares 2 3 2 2 2 2 4 2" xfId="7113" xr:uid="{041672A1-3080-4AC3-9CDB-95E3070781FD}"/>
    <cellStyle name="Millares 2 3 2 2 2 2 5" xfId="5052" xr:uid="{F0C1B4DE-11C8-4294-9B39-6B9C7F93564C}"/>
    <cellStyle name="Millares 2 3 2 2 2 3" xfId="1168" xr:uid="{8B6C687B-8C8D-4483-9F23-44D8FE472302}"/>
    <cellStyle name="Millares 2 3 2 2 2 3 2" xfId="2198" xr:uid="{7A915F05-5BAD-4B24-AF98-795A3FA398C2}"/>
    <cellStyle name="Millares 2 3 2 2 2 3 2 2" xfId="4259" xr:uid="{4B263577-A0FA-4E7B-8C63-6BA4714044A2}"/>
    <cellStyle name="Millares 2 3 2 2 2 3 2 2 2" xfId="8482" xr:uid="{B684BA69-D442-4446-A4E1-12632DD58A09}"/>
    <cellStyle name="Millares 2 3 2 2 2 3 2 3" xfId="6421" xr:uid="{20655F79-5ABD-4740-B54F-21FE5189ED50}"/>
    <cellStyle name="Millares 2 3 2 2 2 3 3" xfId="3229" xr:uid="{B7196E72-0725-4EDC-8CFD-0BEDE4A87E2B}"/>
    <cellStyle name="Millares 2 3 2 2 2 3 3 2" xfId="7452" xr:uid="{833B9D84-DF3A-46F1-A099-8191937C4F78}"/>
    <cellStyle name="Millares 2 3 2 2 2 3 4" xfId="5391" xr:uid="{F423082E-7E56-4EF1-9D70-14D310357B54}"/>
    <cellStyle name="Millares 2 3 2 2 2 4" xfId="1683" xr:uid="{13E86A12-F20B-4711-BE5E-FB91388A3134}"/>
    <cellStyle name="Millares 2 3 2 2 2 4 2" xfId="3744" xr:uid="{C747F076-8D96-48EE-B0CD-112D6D7E1CF9}"/>
    <cellStyle name="Millares 2 3 2 2 2 4 2 2" xfId="7967" xr:uid="{BBA20304-60B2-4DC4-A0B8-09869ED05252}"/>
    <cellStyle name="Millares 2 3 2 2 2 4 3" xfId="5906" xr:uid="{06F6FC97-129F-4231-9BC3-05DA6E4D9DCB}"/>
    <cellStyle name="Millares 2 3 2 2 2 5" xfId="2714" xr:uid="{525F5A78-DCCF-485F-9DCF-0EEFA2A1E974}"/>
    <cellStyle name="Millares 2 3 2 2 2 5 2" xfId="6937" xr:uid="{846652CA-3265-473B-AD7C-3A5ABE24A62D}"/>
    <cellStyle name="Millares 2 3 2 2 2 6" xfId="4876" xr:uid="{CF2CC660-8B9D-49F1-9131-A52B818AB123}"/>
    <cellStyle name="Millares 2 3 2 2 3" xfId="767" xr:uid="{CDC943B7-2DD0-4089-A2C2-363DACFD48AF}"/>
    <cellStyle name="Millares 2 3 2 2 3 2" xfId="1285" xr:uid="{4BCABDEA-FB80-49D2-BFFC-ADCCC7BB6660}"/>
    <cellStyle name="Millares 2 3 2 2 3 2 2" xfId="2315" xr:uid="{85F734F4-E522-413D-B1BD-D3D6D7C31CD6}"/>
    <cellStyle name="Millares 2 3 2 2 3 2 2 2" xfId="4376" xr:uid="{3EFC1015-39DF-4963-8133-C4FF5AA4FDB1}"/>
    <cellStyle name="Millares 2 3 2 2 3 2 2 2 2" xfId="8599" xr:uid="{452E8EC0-0E1F-41DC-A846-5ACBFA69FB45}"/>
    <cellStyle name="Millares 2 3 2 2 3 2 2 3" xfId="6538" xr:uid="{4CAB2F17-CDD5-4747-81E5-642EE92F795F}"/>
    <cellStyle name="Millares 2 3 2 2 3 2 3" xfId="3346" xr:uid="{AC8902B7-89D4-4529-9E2A-C8AD8BB86310}"/>
    <cellStyle name="Millares 2 3 2 2 3 2 3 2" xfId="7569" xr:uid="{C2A38C88-9BC0-4078-A87F-3E307246DA4C}"/>
    <cellStyle name="Millares 2 3 2 2 3 2 4" xfId="5508" xr:uid="{B983F27C-9A48-489E-B69D-35C374D09DA0}"/>
    <cellStyle name="Millares 2 3 2 2 3 3" xfId="1800" xr:uid="{3A183FA6-B87C-4FEE-A2D9-1EB7506D9F2D}"/>
    <cellStyle name="Millares 2 3 2 2 3 3 2" xfId="3861" xr:uid="{0116C0DE-8E20-48ED-9F64-D19D4F0ED1BA}"/>
    <cellStyle name="Millares 2 3 2 2 3 3 2 2" xfId="8084" xr:uid="{73139F26-E338-46A4-9496-1CDE8D45613F}"/>
    <cellStyle name="Millares 2 3 2 2 3 3 3" xfId="6023" xr:uid="{679FC1A4-1222-4095-BE01-D16C8130CBAD}"/>
    <cellStyle name="Millares 2 3 2 2 3 4" xfId="2831" xr:uid="{F9D673BF-2EB0-4E94-B298-5395CE0486D8}"/>
    <cellStyle name="Millares 2 3 2 2 3 4 2" xfId="7054" xr:uid="{FFDD1E73-D0E1-4716-B739-444DF1F4DE57}"/>
    <cellStyle name="Millares 2 3 2 2 3 5" xfId="4993" xr:uid="{09A7E8B2-5574-46A3-8172-39615C40E095}"/>
    <cellStyle name="Millares 2 3 2 2 4" xfId="582" xr:uid="{B1580CC8-912D-4BC4-BF81-81A1F0975829}"/>
    <cellStyle name="Millares 2 3 2 2 4 2" xfId="1109" xr:uid="{E4220531-2786-47B1-8420-EA098E604FFE}"/>
    <cellStyle name="Millares 2 3 2 2 4 2 2" xfId="2139" xr:uid="{9421AF7E-E4FC-4A9C-8FC8-EE882631BDA2}"/>
    <cellStyle name="Millares 2 3 2 2 4 2 2 2" xfId="4200" xr:uid="{8057CAA2-9708-415E-9064-7CF3747F0258}"/>
    <cellStyle name="Millares 2 3 2 2 4 2 2 2 2" xfId="8423" xr:uid="{5A0FC79F-9BEA-4253-B039-98E1FB1CD24E}"/>
    <cellStyle name="Millares 2 3 2 2 4 2 2 3" xfId="6362" xr:uid="{6EAA1A6F-EC74-4E47-8F72-030A8A67C655}"/>
    <cellStyle name="Millares 2 3 2 2 4 2 3" xfId="3170" xr:uid="{4323794B-C3C0-4492-BAEC-598DA3EAC4F2}"/>
    <cellStyle name="Millares 2 3 2 2 4 2 3 2" xfId="7393" xr:uid="{897DE733-9454-4583-8451-DA0BCDCAC2B9}"/>
    <cellStyle name="Millares 2 3 2 2 4 2 4" xfId="5332" xr:uid="{0BF16D83-304F-4B48-88BB-A8A96816696B}"/>
    <cellStyle name="Millares 2 3 2 2 4 3" xfId="1624" xr:uid="{E51117A9-5775-4F58-B561-F96D3C359779}"/>
    <cellStyle name="Millares 2 3 2 2 4 3 2" xfId="3685" xr:uid="{082FCCD7-2B00-4D2F-9400-2157C93F4D23}"/>
    <cellStyle name="Millares 2 3 2 2 4 3 2 2" xfId="7908" xr:uid="{299312E9-D473-4BF6-889A-7745A83B7F07}"/>
    <cellStyle name="Millares 2 3 2 2 4 3 3" xfId="5847" xr:uid="{EC032308-3734-419A-BA78-2F9C90F7568A}"/>
    <cellStyle name="Millares 2 3 2 2 4 4" xfId="2655" xr:uid="{AFECE93E-E2E8-4171-AAB3-3083AC8DE880}"/>
    <cellStyle name="Millares 2 3 2 2 4 4 2" xfId="6878" xr:uid="{79E86B21-47F2-41A2-B6CD-9ACFF49ECB77}"/>
    <cellStyle name="Millares 2 3 2 2 4 5" xfId="4817" xr:uid="{8D2F7060-BAFD-493C-A268-069E3ABCA8DE}"/>
    <cellStyle name="Millares 2 3 2 2 5" xfId="995" xr:uid="{D39D83E9-44A6-4A2B-A38C-4DE302DA25F0}"/>
    <cellStyle name="Millares 2 3 2 2 5 2" xfId="2026" xr:uid="{A488E903-20FF-48C0-B409-2E63131E6548}"/>
    <cellStyle name="Millares 2 3 2 2 5 2 2" xfId="4087" xr:uid="{6005FC97-F838-4B63-B3BC-2723799EACF9}"/>
    <cellStyle name="Millares 2 3 2 2 5 2 2 2" xfId="8310" xr:uid="{A855933E-2D44-4D29-979A-1D10FDD7FBC3}"/>
    <cellStyle name="Millares 2 3 2 2 5 2 3" xfId="6249" xr:uid="{688A7EAF-7133-495A-80F6-896503A969D0}"/>
    <cellStyle name="Millares 2 3 2 2 5 3" xfId="3057" xr:uid="{28547548-ABC2-4C6D-B7DC-86563C4D22D1}"/>
    <cellStyle name="Millares 2 3 2 2 5 3 2" xfId="7280" xr:uid="{BD6D5F40-680C-4FEE-A29A-AC306BE9A659}"/>
    <cellStyle name="Millares 2 3 2 2 5 4" xfId="5219" xr:uid="{424C205C-7819-4B18-9FE7-DEAC4AB68903}"/>
    <cellStyle name="Millares 2 3 2 2 6" xfId="1511" xr:uid="{1FE9F043-A526-42CE-9D0A-45F66762C956}"/>
    <cellStyle name="Millares 2 3 2 2 6 2" xfId="3572" xr:uid="{C331EAA4-C489-42D9-B239-30C0E8E7650F}"/>
    <cellStyle name="Millares 2 3 2 2 6 2 2" xfId="7795" xr:uid="{506AF3C2-D0D3-4078-8E3B-EA3A56464D8E}"/>
    <cellStyle name="Millares 2 3 2 2 6 3" xfId="5734" xr:uid="{FF19FB5D-2314-4849-9C0A-2D1D53B7E51D}"/>
    <cellStyle name="Millares 2 3 2 2 7" xfId="2542" xr:uid="{29B888A7-AC15-4FCB-BBDD-CCCDC1101FEA}"/>
    <cellStyle name="Millares 2 3 2 2 7 2" xfId="6765" xr:uid="{E3490C7C-0149-4C0A-B771-D0E53259F908}"/>
    <cellStyle name="Millares 2 3 2 2 8" xfId="4704" xr:uid="{09997825-E243-41E4-BB12-32C671760E45}"/>
    <cellStyle name="Millares 2 3 2 3" xfId="612" xr:uid="{54341FC6-FCEA-4D98-82BE-555338AFC184}"/>
    <cellStyle name="Millares 2 3 2 3 2" xfId="797" xr:uid="{1BBEB678-3FD4-4E46-B421-F4AEB1D74403}"/>
    <cellStyle name="Millares 2 3 2 3 2 2" xfId="1315" xr:uid="{B1B0DE75-9C16-4E65-80BD-8082ECF77EE8}"/>
    <cellStyle name="Millares 2 3 2 3 2 2 2" xfId="2345" xr:uid="{6F942401-561C-4FD5-8D07-B7F4DADA27F0}"/>
    <cellStyle name="Millares 2 3 2 3 2 2 2 2" xfId="4406" xr:uid="{932FB09C-F997-4123-AC31-E8CBF8D413B7}"/>
    <cellStyle name="Millares 2 3 2 3 2 2 2 2 2" xfId="8629" xr:uid="{60171664-94C1-43D4-A9F3-7FCC36E23CEF}"/>
    <cellStyle name="Millares 2 3 2 3 2 2 2 3" xfId="6568" xr:uid="{3B00E08B-0354-415B-A705-0738FE2FFD55}"/>
    <cellStyle name="Millares 2 3 2 3 2 2 3" xfId="3376" xr:uid="{A912AA28-E745-4221-B70A-4AB56E419351}"/>
    <cellStyle name="Millares 2 3 2 3 2 2 3 2" xfId="7599" xr:uid="{65046591-0BF4-4735-AEAF-F4BFB71FD825}"/>
    <cellStyle name="Millares 2 3 2 3 2 2 4" xfId="5538" xr:uid="{3701BAA9-2D85-409F-9E8B-6054017B7812}"/>
    <cellStyle name="Millares 2 3 2 3 2 3" xfId="1830" xr:uid="{F924B766-CE8A-42C5-8184-09B5D456885F}"/>
    <cellStyle name="Millares 2 3 2 3 2 3 2" xfId="3891" xr:uid="{05057A5E-B79D-4BFE-952D-AF41B96A6ADF}"/>
    <cellStyle name="Millares 2 3 2 3 2 3 2 2" xfId="8114" xr:uid="{49E06F01-71F4-4E33-BA21-2AB79DED6404}"/>
    <cellStyle name="Millares 2 3 2 3 2 3 3" xfId="6053" xr:uid="{F30A43E1-52A7-4D91-B047-6AF05F2DA5C9}"/>
    <cellStyle name="Millares 2 3 2 3 2 4" xfId="2861" xr:uid="{D890A122-05C3-4126-8B22-8FE4798CF95E}"/>
    <cellStyle name="Millares 2 3 2 3 2 4 2" xfId="7084" xr:uid="{26F60CBA-7789-4134-B97A-0546F12B32E7}"/>
    <cellStyle name="Millares 2 3 2 3 2 5" xfId="5023" xr:uid="{BD142C1C-FF0E-4A96-B694-B05213B6C1F1}"/>
    <cellStyle name="Millares 2 3 2 3 3" xfId="1139" xr:uid="{23B4AF2A-8278-4356-AC0F-F76C4B488482}"/>
    <cellStyle name="Millares 2 3 2 3 3 2" xfId="2169" xr:uid="{2CC9424E-139E-45CE-81EA-651B88C87567}"/>
    <cellStyle name="Millares 2 3 2 3 3 2 2" xfId="4230" xr:uid="{68692D02-25D9-4CE0-B823-77BD1B021A67}"/>
    <cellStyle name="Millares 2 3 2 3 3 2 2 2" xfId="8453" xr:uid="{86618463-6D20-4EA4-9DA5-DA50419C9D53}"/>
    <cellStyle name="Millares 2 3 2 3 3 2 3" xfId="6392" xr:uid="{4652D195-CD6B-4694-901E-4930261E3C1D}"/>
    <cellStyle name="Millares 2 3 2 3 3 3" xfId="3200" xr:uid="{7783005D-AA6D-40D7-90EF-7377AA94703C}"/>
    <cellStyle name="Millares 2 3 2 3 3 3 2" xfId="7423" xr:uid="{D102F2DF-58B1-47A8-9DEC-43A1D6AEE6D3}"/>
    <cellStyle name="Millares 2 3 2 3 3 4" xfId="5362" xr:uid="{7F4AF1EC-81E4-48FE-A07D-4A7F1061C6DC}"/>
    <cellStyle name="Millares 2 3 2 3 4" xfId="1654" xr:uid="{49B2DDDC-236D-421E-B666-AAD118047F43}"/>
    <cellStyle name="Millares 2 3 2 3 4 2" xfId="3715" xr:uid="{EE5A6F42-FB91-4E7D-9583-EA8B8B2F4DD3}"/>
    <cellStyle name="Millares 2 3 2 3 4 2 2" xfId="7938" xr:uid="{4EE97A46-A4E7-4A93-B672-F5198D97A93C}"/>
    <cellStyle name="Millares 2 3 2 3 4 3" xfId="5877" xr:uid="{B8991445-CBA2-4F7C-8AE3-9E9F2FE36401}"/>
    <cellStyle name="Millares 2 3 2 3 5" xfId="2685" xr:uid="{95036533-F4D2-4D32-B8F0-B4E051972E83}"/>
    <cellStyle name="Millares 2 3 2 3 5 2" xfId="6908" xr:uid="{4EB3F7E2-0134-420D-9A32-11BF952A2776}"/>
    <cellStyle name="Millares 2 3 2 3 6" xfId="4847" xr:uid="{AA2EC4F5-B86D-452C-8180-415030D9AAFF}"/>
    <cellStyle name="Millares 2 3 2 4" xfId="670" xr:uid="{5A7A4DAA-4769-47D8-9A58-E1ACFB292DEE}"/>
    <cellStyle name="Millares 2 3 2 4 2" xfId="855" xr:uid="{395498E8-D100-4678-B825-D7A720B10ACA}"/>
    <cellStyle name="Millares 2 3 2 4 2 2" xfId="1373" xr:uid="{D3878559-AF48-452C-A8BA-0904A8A81F3E}"/>
    <cellStyle name="Millares 2 3 2 4 2 2 2" xfId="2403" xr:uid="{6966454A-E303-4170-9ABC-2EFC4D77EE60}"/>
    <cellStyle name="Millares 2 3 2 4 2 2 2 2" xfId="4464" xr:uid="{08FE80FD-5947-4687-8E02-D34DBDBD7EC9}"/>
    <cellStyle name="Millares 2 3 2 4 2 2 2 2 2" xfId="8687" xr:uid="{4E373016-BF45-4664-9103-2DC455414701}"/>
    <cellStyle name="Millares 2 3 2 4 2 2 2 3" xfId="6626" xr:uid="{B48BE1AA-9DA8-4EB2-8B06-80CC427A5B86}"/>
    <cellStyle name="Millares 2 3 2 4 2 2 3" xfId="3434" xr:uid="{AF84ED46-38A8-40B9-B0E1-A14F44F659B0}"/>
    <cellStyle name="Millares 2 3 2 4 2 2 3 2" xfId="7657" xr:uid="{21D8841E-8B27-451A-9FB9-8850CB1F6370}"/>
    <cellStyle name="Millares 2 3 2 4 2 2 4" xfId="5596" xr:uid="{EBBF9268-47B8-4E33-BFA3-E9FD8A8ED067}"/>
    <cellStyle name="Millares 2 3 2 4 2 3" xfId="1888" xr:uid="{35641214-6EBF-417D-9786-C6C5C9273C6A}"/>
    <cellStyle name="Millares 2 3 2 4 2 3 2" xfId="3949" xr:uid="{8F964A61-5754-4A08-B955-E6D032BA40E0}"/>
    <cellStyle name="Millares 2 3 2 4 2 3 2 2" xfId="8172" xr:uid="{F94B28DD-202A-4ABB-94B4-9AF70C95A50A}"/>
    <cellStyle name="Millares 2 3 2 4 2 3 3" xfId="6111" xr:uid="{99F58C84-08EC-4AEB-AECD-94442B5AA31D}"/>
    <cellStyle name="Millares 2 3 2 4 2 4" xfId="2919" xr:uid="{7751CAA3-036F-4928-9322-5FE0EC19CDBE}"/>
    <cellStyle name="Millares 2 3 2 4 2 4 2" xfId="7142" xr:uid="{30019DE6-99AE-4A48-BCBA-4E8EF7BB9372}"/>
    <cellStyle name="Millares 2 3 2 4 2 5" xfId="5081" xr:uid="{368AF611-4E8C-4F4F-A5DA-862C18EDD527}"/>
    <cellStyle name="Millares 2 3 2 4 3" xfId="1197" xr:uid="{97C6EFB2-6E84-4884-912C-D532486DD1D5}"/>
    <cellStyle name="Millares 2 3 2 4 3 2" xfId="2227" xr:uid="{BB7C1CED-797E-4C63-8FDC-BC7F36A2F62F}"/>
    <cellStyle name="Millares 2 3 2 4 3 2 2" xfId="4288" xr:uid="{8CCB01D2-280C-4FB0-97B3-459D636F2234}"/>
    <cellStyle name="Millares 2 3 2 4 3 2 2 2" xfId="8511" xr:uid="{835DB85D-4B7D-4463-B36B-3CD7803F0330}"/>
    <cellStyle name="Millares 2 3 2 4 3 2 3" xfId="6450" xr:uid="{78B57C2B-C81E-4D2F-8698-117FDE676C87}"/>
    <cellStyle name="Millares 2 3 2 4 3 3" xfId="3258" xr:uid="{608FBF58-EFC4-4F4D-86CC-75504699B4ED}"/>
    <cellStyle name="Millares 2 3 2 4 3 3 2" xfId="7481" xr:uid="{B5190152-3678-4951-B3AA-794F4D3D95A8}"/>
    <cellStyle name="Millares 2 3 2 4 3 4" xfId="5420" xr:uid="{92210393-FA0E-4CBB-92A8-20DF97541E0F}"/>
    <cellStyle name="Millares 2 3 2 4 4" xfId="1712" xr:uid="{397AAD3F-6D9E-4B42-B99A-CE3F921BB788}"/>
    <cellStyle name="Millares 2 3 2 4 4 2" xfId="3773" xr:uid="{FC9ECAAC-C69B-4A7C-8C38-FD38C76F2E89}"/>
    <cellStyle name="Millares 2 3 2 4 4 2 2" xfId="7996" xr:uid="{CC758274-CD06-405A-902A-78C9E35DCF60}"/>
    <cellStyle name="Millares 2 3 2 4 4 3" xfId="5935" xr:uid="{DF70B042-2DA1-4AAC-A1FC-8701808F05BB}"/>
    <cellStyle name="Millares 2 3 2 4 5" xfId="2743" xr:uid="{4A3737DC-14FE-4F98-95E0-0D39916061D6}"/>
    <cellStyle name="Millares 2 3 2 4 5 2" xfId="6966" xr:uid="{B513B4A0-F058-4319-A08F-39CB22E42076}"/>
    <cellStyle name="Millares 2 3 2 4 6" xfId="4905" xr:uid="{A1C5C15C-8B12-4460-9D77-E9D20FFCE749}"/>
    <cellStyle name="Millares 2 3 2 5" xfId="738" xr:uid="{6CF4C79F-853C-45E3-B969-21647D4E03B9}"/>
    <cellStyle name="Millares 2 3 2 5 2" xfId="1256" xr:uid="{9CCCBE40-9E12-45BE-87DA-A4ABEA63F250}"/>
    <cellStyle name="Millares 2 3 2 5 2 2" xfId="2286" xr:uid="{41D118AD-E70C-4899-AD01-087F5DCAFF18}"/>
    <cellStyle name="Millares 2 3 2 5 2 2 2" xfId="4347" xr:uid="{7656A933-1964-400E-A6BD-9B30362BDFCA}"/>
    <cellStyle name="Millares 2 3 2 5 2 2 2 2" xfId="8570" xr:uid="{EB92E460-2186-40A0-A7CD-F7F3FF69A09A}"/>
    <cellStyle name="Millares 2 3 2 5 2 2 3" xfId="6509" xr:uid="{C185FEEF-68C2-4B53-BC57-B005B2B970AB}"/>
    <cellStyle name="Millares 2 3 2 5 2 3" xfId="3317" xr:uid="{E3442F7B-EF74-4F1B-9364-71CBEBB0B481}"/>
    <cellStyle name="Millares 2 3 2 5 2 3 2" xfId="7540" xr:uid="{12DDC218-CB16-46FD-B658-F72E7231D4EE}"/>
    <cellStyle name="Millares 2 3 2 5 2 4" xfId="5479" xr:uid="{DD8B7FEF-F7B5-49FB-8366-D40E67154573}"/>
    <cellStyle name="Millares 2 3 2 5 3" xfId="1771" xr:uid="{272BDE29-1D93-4055-AD86-EE8DC2E8A465}"/>
    <cellStyle name="Millares 2 3 2 5 3 2" xfId="3832" xr:uid="{C7A703E9-F828-4812-BFE9-331AFD1CF8DE}"/>
    <cellStyle name="Millares 2 3 2 5 3 2 2" xfId="8055" xr:uid="{A52DF05C-B448-4516-AC58-AA9C6938C7C5}"/>
    <cellStyle name="Millares 2 3 2 5 3 3" xfId="5994" xr:uid="{6E607F8C-7ABF-4E64-9D87-25E7E298A5A7}"/>
    <cellStyle name="Millares 2 3 2 5 4" xfId="2802" xr:uid="{07C6888F-26C8-477A-A75D-5A7C8BFE1A7B}"/>
    <cellStyle name="Millares 2 3 2 5 4 2" xfId="7025" xr:uid="{63C95930-9346-4044-ADF4-91C6727C1EB6}"/>
    <cellStyle name="Millares 2 3 2 5 5" xfId="4964" xr:uid="{13E0F582-451F-49F5-BD83-617CF68A06E2}"/>
    <cellStyle name="Millares 2 3 2 6" xfId="549" xr:uid="{C7F94A26-A29D-4565-93E3-FA09F69965E8}"/>
    <cellStyle name="Millares 2 3 2 6 2" xfId="1080" xr:uid="{38FFC00F-95FC-4AFC-A1E2-1948B0558BDE}"/>
    <cellStyle name="Millares 2 3 2 6 2 2" xfId="2110" xr:uid="{A0E77AA3-306A-442E-A63C-B66C5C8D64EB}"/>
    <cellStyle name="Millares 2 3 2 6 2 2 2" xfId="4171" xr:uid="{F6A6C7E8-FE24-4314-BF9C-D19F35B8A9C7}"/>
    <cellStyle name="Millares 2 3 2 6 2 2 2 2" xfId="8394" xr:uid="{5591FBCA-B922-4DC1-996C-578C41797D11}"/>
    <cellStyle name="Millares 2 3 2 6 2 2 3" xfId="6333" xr:uid="{4BE67B63-CDD7-447B-8596-24EF54EFC7C7}"/>
    <cellStyle name="Millares 2 3 2 6 2 3" xfId="3141" xr:uid="{4119972D-F019-465E-BE70-AA3639D1C77A}"/>
    <cellStyle name="Millares 2 3 2 6 2 3 2" xfId="7364" xr:uid="{5837DFD1-D157-486D-A7FB-FFCABCE1F8D7}"/>
    <cellStyle name="Millares 2 3 2 6 2 4" xfId="5303" xr:uid="{B13F06B5-9921-42F8-B0D7-F25804D3AC61}"/>
    <cellStyle name="Millares 2 3 2 6 3" xfId="1595" xr:uid="{C4B5DCBC-F3C7-44F1-B123-427203C9ED8F}"/>
    <cellStyle name="Millares 2 3 2 6 3 2" xfId="3656" xr:uid="{7C57467C-038D-417C-AA66-B9D90ECB13C1}"/>
    <cellStyle name="Millares 2 3 2 6 3 2 2" xfId="7879" xr:uid="{F2EDD32F-2FF4-451E-B86B-3B9DA3A3E0A7}"/>
    <cellStyle name="Millares 2 3 2 6 3 3" xfId="5818" xr:uid="{8818C606-B695-4100-B1DC-59ABB7013928}"/>
    <cellStyle name="Millares 2 3 2 6 4" xfId="2626" xr:uid="{7AC8299A-2F3A-4E5C-80CC-F7EE0C552A80}"/>
    <cellStyle name="Millares 2 3 2 6 4 2" xfId="6849" xr:uid="{6A07B417-80DD-434B-97D1-1F12790AC493}"/>
    <cellStyle name="Millares 2 3 2 6 5" xfId="4788" xr:uid="{D6DCC0EF-FA41-4488-B944-56CF903605CE}"/>
    <cellStyle name="Millares 2 3 2 7" xfId="4606" xr:uid="{94EF796C-7ECF-420E-B5A0-5942CEB6FE3A}"/>
    <cellStyle name="Millares 2 3 3" xfId="433" xr:uid="{00000000-0005-0000-0000-0000DD000000}"/>
    <cellStyle name="Millares 2 3 3 2" xfId="693" xr:uid="{05DF7C93-9A60-4A88-A9A6-2AFC14EC6983}"/>
    <cellStyle name="Millares 2 3 3 3" xfId="981" xr:uid="{ED58C627-AE4E-4A27-8B60-BC6584A86E9B}"/>
    <cellStyle name="Millares 2 3 3 3 2" xfId="2012" xr:uid="{F1E84B5F-73F4-47EB-AAAD-4AC48A0B969D}"/>
    <cellStyle name="Millares 2 3 3 3 2 2" xfId="4073" xr:uid="{ED7D9235-476C-48FA-868C-87E3F7D094D0}"/>
    <cellStyle name="Millares 2 3 3 3 2 2 2" xfId="8296" xr:uid="{351E7CDB-28AF-46BB-8FED-EAF07A7DA778}"/>
    <cellStyle name="Millares 2 3 3 3 2 3" xfId="6235" xr:uid="{A51B093B-22CA-4B01-907C-533B62540E96}"/>
    <cellStyle name="Millares 2 3 3 3 3" xfId="3043" xr:uid="{7313F254-4CC4-464B-92E8-C3D1D2A7C535}"/>
    <cellStyle name="Millares 2 3 3 3 3 2" xfId="7266" xr:uid="{7F6B821B-7617-46E4-8B72-444EDB9C6599}"/>
    <cellStyle name="Millares 2 3 3 3 4" xfId="5205" xr:uid="{E8C17C3E-0361-4055-AB2D-4A60C73524E0}"/>
    <cellStyle name="Millares 2 3 3 4" xfId="1497" xr:uid="{9514542C-8D9E-43BA-ADD3-203BA73B0D72}"/>
    <cellStyle name="Millares 2 3 3 4 2" xfId="3558" xr:uid="{DA6376D1-7EDD-4BD3-A713-9B672820B388}"/>
    <cellStyle name="Millares 2 3 3 4 2 2" xfId="7781" xr:uid="{DA1C168C-6E56-4B63-908E-96321ABD1365}"/>
    <cellStyle name="Millares 2 3 3 4 3" xfId="5720" xr:uid="{4D9EC385-C6F4-4D6B-B9D3-B9072823FB91}"/>
    <cellStyle name="Millares 2 3 3 5" xfId="2528" xr:uid="{E14D474B-40B2-48CC-A6BE-34A13EBA6BCC}"/>
    <cellStyle name="Millares 2 3 3 5 2" xfId="6751" xr:uid="{16FFD5F2-C438-42E7-B4E9-1C1C5CFE7E99}"/>
    <cellStyle name="Millares 2 3 3 6" xfId="4690" xr:uid="{DA81B778-BA89-4ECE-BEE4-080D5E1CBAD2}"/>
    <cellStyle name="Millares 2 3 4" xfId="4592" xr:uid="{CB059A5E-B276-4E40-A0E8-A65113E3088C}"/>
    <cellStyle name="Millares 2 4" xfId="283" xr:uid="{00000000-0005-0000-0000-0000DE000000}"/>
    <cellStyle name="Millares 2 4 2" xfId="313" xr:uid="{00000000-0005-0000-0000-0000DF000000}"/>
    <cellStyle name="Millares 2 4 2 2" xfId="448" xr:uid="{00000000-0005-0000-0000-0000E0000000}"/>
    <cellStyle name="Millares 2 4 2 2 2" xfId="824" xr:uid="{DC7921FC-79AC-4C40-B1C6-40D111BEFC73}"/>
    <cellStyle name="Millares 2 4 2 2 2 2" xfId="1342" xr:uid="{622A7638-3D5F-4940-8F7F-93CE45E390D5}"/>
    <cellStyle name="Millares 2 4 2 2 2 2 2" xfId="2372" xr:uid="{2ACECBC4-9248-4007-B092-82E64297ADAE}"/>
    <cellStyle name="Millares 2 4 2 2 2 2 2 2" xfId="4433" xr:uid="{2456C9D0-A2B3-48A4-8C06-788B96C53DFD}"/>
    <cellStyle name="Millares 2 4 2 2 2 2 2 2 2" xfId="8656" xr:uid="{185E4E13-6153-42B8-8585-C3338F20154D}"/>
    <cellStyle name="Millares 2 4 2 2 2 2 2 3" xfId="6595" xr:uid="{A3390A13-27AC-4483-AF4D-C363F5631AE3}"/>
    <cellStyle name="Millares 2 4 2 2 2 2 3" xfId="3403" xr:uid="{7FE3DA87-7234-40CC-8183-5DB24F797D5A}"/>
    <cellStyle name="Millares 2 4 2 2 2 2 3 2" xfId="7626" xr:uid="{C2EA6CC7-CB3B-4663-90E6-2ABD00510C47}"/>
    <cellStyle name="Millares 2 4 2 2 2 2 4" xfId="5565" xr:uid="{F18087F5-8317-44EB-95E9-5862143D9DF6}"/>
    <cellStyle name="Millares 2 4 2 2 2 3" xfId="1857" xr:uid="{AB7773C9-F82D-4593-834A-D8D6046BDB35}"/>
    <cellStyle name="Millares 2 4 2 2 2 3 2" xfId="3918" xr:uid="{D2E20B47-06A7-4DAE-9EDB-4CAA44FFA1BC}"/>
    <cellStyle name="Millares 2 4 2 2 2 3 2 2" xfId="8141" xr:uid="{709C4353-6A54-4CB7-BD55-2D6580CA8A57}"/>
    <cellStyle name="Millares 2 4 2 2 2 3 3" xfId="6080" xr:uid="{57538702-3BAD-4481-9CB2-D0C36EDD2CBA}"/>
    <cellStyle name="Millares 2 4 2 2 2 4" xfId="2888" xr:uid="{1A2E1E08-42E5-4F54-ADC3-60D5777F8E8A}"/>
    <cellStyle name="Millares 2 4 2 2 2 4 2" xfId="7111" xr:uid="{F48EF1F5-2CD5-4F8B-93B8-1A2248B50E83}"/>
    <cellStyle name="Millares 2 4 2 2 2 5" xfId="5050" xr:uid="{1AB9295C-F9CF-4052-BD3A-739F4F0766CD}"/>
    <cellStyle name="Millares 2 4 2 2 3" xfId="639" xr:uid="{EF3DFDC5-9159-4AF9-8424-7103C6D73520}"/>
    <cellStyle name="Millares 2 4 2 2 3 2" xfId="1166" xr:uid="{AC24B571-60F1-4EDE-A15A-CACB101EF7AC}"/>
    <cellStyle name="Millares 2 4 2 2 3 2 2" xfId="2196" xr:uid="{88912AED-B5F2-4167-8C8B-7090AE1E400F}"/>
    <cellStyle name="Millares 2 4 2 2 3 2 2 2" xfId="4257" xr:uid="{C7A7F080-A4E4-4FCB-BCE3-95596CD98FBB}"/>
    <cellStyle name="Millares 2 4 2 2 3 2 2 2 2" xfId="8480" xr:uid="{6C53D6C3-DEDF-4F90-9394-23B384C32807}"/>
    <cellStyle name="Millares 2 4 2 2 3 2 2 3" xfId="6419" xr:uid="{95F6ACE6-3407-45C4-A918-FDF34E5C3805}"/>
    <cellStyle name="Millares 2 4 2 2 3 2 3" xfId="3227" xr:uid="{0B58665C-6B63-4340-A80D-AE3E04197491}"/>
    <cellStyle name="Millares 2 4 2 2 3 2 3 2" xfId="7450" xr:uid="{1E96BC72-5E7C-43B5-A2CB-ED9C0CAD1B94}"/>
    <cellStyle name="Millares 2 4 2 2 3 2 4" xfId="5389" xr:uid="{7EAF6F0F-BEAC-4EE8-BF9E-8244DA1E8041}"/>
    <cellStyle name="Millares 2 4 2 2 3 3" xfId="1681" xr:uid="{4528D95A-45A5-46A2-96C6-100A7F29FC21}"/>
    <cellStyle name="Millares 2 4 2 2 3 3 2" xfId="3742" xr:uid="{2AF667B7-9452-472A-89EA-D3F6B5529583}"/>
    <cellStyle name="Millares 2 4 2 2 3 3 2 2" xfId="7965" xr:uid="{9E9B2F75-8C96-459B-A360-1C30F43E708B}"/>
    <cellStyle name="Millares 2 4 2 2 3 3 3" xfId="5904" xr:uid="{88EB9F33-8668-4097-8A86-7753E737AC99}"/>
    <cellStyle name="Millares 2 4 2 2 3 4" xfId="2712" xr:uid="{4C9B0ACB-7A97-4B78-A013-D5497DACC6DB}"/>
    <cellStyle name="Millares 2 4 2 2 3 4 2" xfId="6935" xr:uid="{9B50F601-5B5A-4664-ADB6-20D5206B706B}"/>
    <cellStyle name="Millares 2 4 2 2 3 5" xfId="4874" xr:uid="{A7161F93-7C5B-45AA-99F1-E7853382F8AB}"/>
    <cellStyle name="Millares 2 4 2 2 4" xfId="996" xr:uid="{E61D11A4-BA5B-4748-9F18-BCFC1063AAFE}"/>
    <cellStyle name="Millares 2 4 2 2 4 2" xfId="2027" xr:uid="{81023EE1-227F-4AB3-8DAF-37409A7F433F}"/>
    <cellStyle name="Millares 2 4 2 2 4 2 2" xfId="4088" xr:uid="{A4A48DC4-22CA-4695-AEC5-63FDA873D996}"/>
    <cellStyle name="Millares 2 4 2 2 4 2 2 2" xfId="8311" xr:uid="{CA2BA03D-7FAC-41ED-BAE7-E9E16F402993}"/>
    <cellStyle name="Millares 2 4 2 2 4 2 3" xfId="6250" xr:uid="{4940F768-5D48-4698-94AC-3F3A653E3BFE}"/>
    <cellStyle name="Millares 2 4 2 2 4 3" xfId="3058" xr:uid="{3B97B392-BCDC-47D1-BA35-38B91FF08BA1}"/>
    <cellStyle name="Millares 2 4 2 2 4 3 2" xfId="7281" xr:uid="{78624924-BC36-4D64-9820-CE4EB2B2DE4D}"/>
    <cellStyle name="Millares 2 4 2 2 4 4" xfId="5220" xr:uid="{DB801A08-3816-4155-9C40-3A77CE911A47}"/>
    <cellStyle name="Millares 2 4 2 2 5" xfId="1512" xr:uid="{D3E63662-DD04-43ED-A725-D820A8A727AE}"/>
    <cellStyle name="Millares 2 4 2 2 5 2" xfId="3573" xr:uid="{FC11B838-137D-4EC8-B43F-FCBA59D83872}"/>
    <cellStyle name="Millares 2 4 2 2 5 2 2" xfId="7796" xr:uid="{407F0664-693F-4A5F-89C0-0FECC9779873}"/>
    <cellStyle name="Millares 2 4 2 2 5 3" xfId="5735" xr:uid="{69F7E688-A1D6-4785-9FCF-2D7A0F46FF9C}"/>
    <cellStyle name="Millares 2 4 2 2 6" xfId="2543" xr:uid="{D7B4AD77-BA0B-43B3-88C9-BB6F6D65FD43}"/>
    <cellStyle name="Millares 2 4 2 2 6 2" xfId="6766" xr:uid="{6789D27A-21F1-4D7D-A95C-794A3196DEC1}"/>
    <cellStyle name="Millares 2 4 2 2 7" xfId="4705" xr:uid="{2DAC7295-BE8A-4D26-BBC5-5CEBD87C80F0}"/>
    <cellStyle name="Millares 2 4 2 3" xfId="765" xr:uid="{3065698E-B1E8-4880-860C-5104E4BE3217}"/>
    <cellStyle name="Millares 2 4 2 3 2" xfId="1283" xr:uid="{BBF416E4-152A-419E-9AD2-DA86CBB6F610}"/>
    <cellStyle name="Millares 2 4 2 3 2 2" xfId="2313" xr:uid="{A175BA7E-F485-42AA-9B54-DE739F727F88}"/>
    <cellStyle name="Millares 2 4 2 3 2 2 2" xfId="4374" xr:uid="{BFDA4E9B-4934-45E8-A277-3E0D1189D1D2}"/>
    <cellStyle name="Millares 2 4 2 3 2 2 2 2" xfId="8597" xr:uid="{E088EB33-1B67-4416-B3E7-5E5B789FF87C}"/>
    <cellStyle name="Millares 2 4 2 3 2 2 3" xfId="6536" xr:uid="{918FCC8D-F5C3-46DA-B6C9-E6AAFD0CEF3B}"/>
    <cellStyle name="Millares 2 4 2 3 2 3" xfId="3344" xr:uid="{A53E8963-1AA3-4005-BA97-44BC27196B2F}"/>
    <cellStyle name="Millares 2 4 2 3 2 3 2" xfId="7567" xr:uid="{3C6F7FCE-73F5-4211-9E3F-7C8FF12959AF}"/>
    <cellStyle name="Millares 2 4 2 3 2 4" xfId="5506" xr:uid="{156016A9-2D3F-4711-BDDB-BAFE85322172}"/>
    <cellStyle name="Millares 2 4 2 3 3" xfId="1798" xr:uid="{63424875-DDDF-4ED6-A535-5CA46837A659}"/>
    <cellStyle name="Millares 2 4 2 3 3 2" xfId="3859" xr:uid="{175FCB08-FAC5-4C0E-8C85-3DC55E3FB438}"/>
    <cellStyle name="Millares 2 4 2 3 3 2 2" xfId="8082" xr:uid="{73817988-2647-4AD1-B9FE-FCBBC42EA785}"/>
    <cellStyle name="Millares 2 4 2 3 3 3" xfId="6021" xr:uid="{8BB08E7D-469E-45D8-A2B3-136D0A305D84}"/>
    <cellStyle name="Millares 2 4 2 3 4" xfId="2829" xr:uid="{B3B35491-BC1C-4354-85E0-812B7C5CD0EE}"/>
    <cellStyle name="Millares 2 4 2 3 4 2" xfId="7052" xr:uid="{BB33F2A0-5AE7-4835-B999-7311B388E14E}"/>
    <cellStyle name="Millares 2 4 2 3 5" xfId="4991" xr:uid="{0FF23805-93D1-4395-8259-CCCD5B06894C}"/>
    <cellStyle name="Millares 2 4 2 4" xfId="580" xr:uid="{C1C94488-FA19-436F-B39B-D55DCEDFE4EF}"/>
    <cellStyle name="Millares 2 4 2 4 2" xfId="1107" xr:uid="{204B0216-ECE9-4C4D-B8E8-07311384C6D4}"/>
    <cellStyle name="Millares 2 4 2 4 2 2" xfId="2137" xr:uid="{0EF4443F-D304-4E84-A86A-DF882AFCE363}"/>
    <cellStyle name="Millares 2 4 2 4 2 2 2" xfId="4198" xr:uid="{0DB65DD9-A59B-448D-B309-DED300267149}"/>
    <cellStyle name="Millares 2 4 2 4 2 2 2 2" xfId="8421" xr:uid="{338E91A7-520B-4565-970F-87F2C3CC839C}"/>
    <cellStyle name="Millares 2 4 2 4 2 2 3" xfId="6360" xr:uid="{44BCB225-C500-40AC-84A5-52BC349775A7}"/>
    <cellStyle name="Millares 2 4 2 4 2 3" xfId="3168" xr:uid="{C76FD014-C210-415A-980A-BF31303327FF}"/>
    <cellStyle name="Millares 2 4 2 4 2 3 2" xfId="7391" xr:uid="{6876256F-79F5-489F-AAF1-B1B99503C0BB}"/>
    <cellStyle name="Millares 2 4 2 4 2 4" xfId="5330" xr:uid="{210641B8-C571-47BF-8E31-23F8242564FA}"/>
    <cellStyle name="Millares 2 4 2 4 3" xfId="1622" xr:uid="{784FD5EA-BCF6-46B5-A531-E47A0392DE6B}"/>
    <cellStyle name="Millares 2 4 2 4 3 2" xfId="3683" xr:uid="{F6DAB4E3-32C8-494C-97A0-63751C94A1E7}"/>
    <cellStyle name="Millares 2 4 2 4 3 2 2" xfId="7906" xr:uid="{2FB4DA04-7420-405B-AF87-C2A688DA03E7}"/>
    <cellStyle name="Millares 2 4 2 4 3 3" xfId="5845" xr:uid="{E5D9B197-17D1-4F4D-B053-27F10AC31AA5}"/>
    <cellStyle name="Millares 2 4 2 4 4" xfId="2653" xr:uid="{8669AAAA-8CDB-4ADB-AD60-A7C2CE1E48A6}"/>
    <cellStyle name="Millares 2 4 2 4 4 2" xfId="6876" xr:uid="{3650BEA5-5C6F-41B0-802B-ADEC2FCB3B49}"/>
    <cellStyle name="Millares 2 4 2 4 5" xfId="4815" xr:uid="{D7AE4D0A-57D3-4881-9B97-173A829CF24F}"/>
    <cellStyle name="Millares 2 4 2 5" xfId="4607" xr:uid="{ADF5254E-2902-45B2-8337-E447D1658B7C}"/>
    <cellStyle name="Millares 2 4 3" xfId="434" xr:uid="{00000000-0005-0000-0000-0000E1000000}"/>
    <cellStyle name="Millares 2 4 3 2" xfId="795" xr:uid="{94ACD363-8FD2-4E8A-98E0-3BA5165ADC57}"/>
    <cellStyle name="Millares 2 4 3 2 2" xfId="1313" xr:uid="{37DEA48B-71F5-4725-9D97-CF09AE8E0A01}"/>
    <cellStyle name="Millares 2 4 3 2 2 2" xfId="2343" xr:uid="{D40E55F1-EAB6-4FA6-9C07-935ED28BF071}"/>
    <cellStyle name="Millares 2 4 3 2 2 2 2" xfId="4404" xr:uid="{EF3FDA90-56A2-46C9-8422-A09D9B230C61}"/>
    <cellStyle name="Millares 2 4 3 2 2 2 2 2" xfId="8627" xr:uid="{3291AF60-A049-4899-8270-FF4E782EFF28}"/>
    <cellStyle name="Millares 2 4 3 2 2 2 3" xfId="6566" xr:uid="{DA094F28-3A49-4BD5-A701-7D8B8D07C42E}"/>
    <cellStyle name="Millares 2 4 3 2 2 3" xfId="3374" xr:uid="{D769FDC6-9164-4C15-9B88-6D6BA808B80B}"/>
    <cellStyle name="Millares 2 4 3 2 2 3 2" xfId="7597" xr:uid="{5D440292-B126-4997-98EF-C2AEC2AE8B4C}"/>
    <cellStyle name="Millares 2 4 3 2 2 4" xfId="5536" xr:uid="{12CDB854-30C4-4484-92A5-B094A1DECBC9}"/>
    <cellStyle name="Millares 2 4 3 2 3" xfId="1828" xr:uid="{50F835A7-AE59-4F2A-9CC3-1959081C8D00}"/>
    <cellStyle name="Millares 2 4 3 2 3 2" xfId="3889" xr:uid="{8FCA5A53-7657-40FF-A9EE-3447EE69BC36}"/>
    <cellStyle name="Millares 2 4 3 2 3 2 2" xfId="8112" xr:uid="{587AF60B-C6F6-4FBA-A599-AF83FB14EC3A}"/>
    <cellStyle name="Millares 2 4 3 2 3 3" xfId="6051" xr:uid="{8666FACA-F980-4F63-8059-89A93E1D5615}"/>
    <cellStyle name="Millares 2 4 3 2 4" xfId="2859" xr:uid="{A148E3D0-1ECD-4C07-ADA8-5B0FC96B5834}"/>
    <cellStyle name="Millares 2 4 3 2 4 2" xfId="7082" xr:uid="{5F0C8748-D9EE-40B0-B9FE-34C2F1B2B5CB}"/>
    <cellStyle name="Millares 2 4 3 2 5" xfId="5021" xr:uid="{115513CA-6FDB-4D71-8FB9-FE5F9D2CCAB6}"/>
    <cellStyle name="Millares 2 4 3 3" xfId="610" xr:uid="{2E0672A4-DEE7-4629-B717-587249323B51}"/>
    <cellStyle name="Millares 2 4 3 3 2" xfId="1137" xr:uid="{77C031A0-1152-4BAD-90EF-38C67977F109}"/>
    <cellStyle name="Millares 2 4 3 3 2 2" xfId="2167" xr:uid="{C734BA9D-D2AD-4142-A1EC-738AD189D707}"/>
    <cellStyle name="Millares 2 4 3 3 2 2 2" xfId="4228" xr:uid="{667FAFDC-8B96-480B-BE53-6E067E35FD1C}"/>
    <cellStyle name="Millares 2 4 3 3 2 2 2 2" xfId="8451" xr:uid="{EDCEA517-D18D-44E7-8A5F-9C05F32415B8}"/>
    <cellStyle name="Millares 2 4 3 3 2 2 3" xfId="6390" xr:uid="{FEAA9624-D3E3-4AB2-9A4C-7A2C869F1E00}"/>
    <cellStyle name="Millares 2 4 3 3 2 3" xfId="3198" xr:uid="{0F83C482-B655-437B-BB50-0E07BCB77384}"/>
    <cellStyle name="Millares 2 4 3 3 2 3 2" xfId="7421" xr:uid="{8635F784-6D10-4B27-AB93-72F0ACBB2259}"/>
    <cellStyle name="Millares 2 4 3 3 2 4" xfId="5360" xr:uid="{F9229B24-DA96-4AA4-BAB6-EC052AF98434}"/>
    <cellStyle name="Millares 2 4 3 3 3" xfId="1652" xr:uid="{179080BA-33F7-4C0D-AC85-9FDBAFB8DAA1}"/>
    <cellStyle name="Millares 2 4 3 3 3 2" xfId="3713" xr:uid="{30FDA122-25B5-4A2F-86A3-ADB47C177E3D}"/>
    <cellStyle name="Millares 2 4 3 3 3 2 2" xfId="7936" xr:uid="{C864E8DE-79FA-4BD5-9BA4-6E5CA659444B}"/>
    <cellStyle name="Millares 2 4 3 3 3 3" xfId="5875" xr:uid="{CCED46F7-DA7D-45E8-AC7C-D2AE6CB85BFB}"/>
    <cellStyle name="Millares 2 4 3 3 4" xfId="2683" xr:uid="{EDE7436C-9BE5-4303-B8A8-4AD69552A1C7}"/>
    <cellStyle name="Millares 2 4 3 3 4 2" xfId="6906" xr:uid="{407B23A7-3DD8-4EE5-BDE3-92B5267389B8}"/>
    <cellStyle name="Millares 2 4 3 3 5" xfId="4845" xr:uid="{6789EA35-BC47-451D-B3F5-92B40D39F8E0}"/>
    <cellStyle name="Millares 2 4 3 4" xfId="982" xr:uid="{38144416-EA5A-4C97-8586-E5C639A2ECDE}"/>
    <cellStyle name="Millares 2 4 3 4 2" xfId="2013" xr:uid="{E9130673-1C70-4F28-8555-DD53BD66BB9B}"/>
    <cellStyle name="Millares 2 4 3 4 2 2" xfId="4074" xr:uid="{9643E2F2-1FA6-40EC-97FF-75EAA75797FB}"/>
    <cellStyle name="Millares 2 4 3 4 2 2 2" xfId="8297" xr:uid="{504D6DDB-D00B-4798-A7ED-403339271CC1}"/>
    <cellStyle name="Millares 2 4 3 4 2 3" xfId="6236" xr:uid="{4AC53E38-D09B-480E-AA2E-8610EF0F54C0}"/>
    <cellStyle name="Millares 2 4 3 4 3" xfId="3044" xr:uid="{E8468B32-357E-4527-ABBA-D2543BADF0E5}"/>
    <cellStyle name="Millares 2 4 3 4 3 2" xfId="7267" xr:uid="{8D8FCD48-452A-4731-B873-544448BD8355}"/>
    <cellStyle name="Millares 2 4 3 4 4" xfId="5206" xr:uid="{3C25CDFD-4E8B-493A-BAEA-557634E8B1FD}"/>
    <cellStyle name="Millares 2 4 3 5" xfId="1498" xr:uid="{CEF99CEF-AE6B-46E5-BD69-0D1F29251A16}"/>
    <cellStyle name="Millares 2 4 3 5 2" xfId="3559" xr:uid="{11083BE4-0FC9-4A94-98DF-1D5F954E77DE}"/>
    <cellStyle name="Millares 2 4 3 5 2 2" xfId="7782" xr:uid="{72C6A2EA-B4DD-4046-A20D-A45C0DA59F7C}"/>
    <cellStyle name="Millares 2 4 3 5 3" xfId="5721" xr:uid="{9F598A87-C672-499A-BB0A-345322A1194C}"/>
    <cellStyle name="Millares 2 4 3 6" xfId="2529" xr:uid="{CBCC40AB-21B0-4BCF-9C8A-05D59C2EBE8B}"/>
    <cellStyle name="Millares 2 4 3 6 2" xfId="6752" xr:uid="{4C8D7DB2-9EA2-4A60-B580-CDCE57E90A57}"/>
    <cellStyle name="Millares 2 4 3 7" xfId="4691" xr:uid="{F176E373-9BDD-423E-8B70-1A2F66AF73F9}"/>
    <cellStyle name="Millares 2 4 4" xfId="668" xr:uid="{CDFAD6A2-BBA1-4A5E-A30B-65222093FBDB}"/>
    <cellStyle name="Millares 2 4 4 2" xfId="853" xr:uid="{EA799EE4-FAA4-4A39-9C77-FDA6DD602634}"/>
    <cellStyle name="Millares 2 4 4 2 2" xfId="1371" xr:uid="{64336D84-71D8-4915-B48C-E66E7C3EE6C4}"/>
    <cellStyle name="Millares 2 4 4 2 2 2" xfId="2401" xr:uid="{6C93FF34-7DAE-4815-954C-4C019F74E65D}"/>
    <cellStyle name="Millares 2 4 4 2 2 2 2" xfId="4462" xr:uid="{F4DB58CF-B129-49B6-8B7E-4993DC1EB94B}"/>
    <cellStyle name="Millares 2 4 4 2 2 2 2 2" xfId="8685" xr:uid="{EA550A4F-CF15-406A-9F58-F5A7B704487F}"/>
    <cellStyle name="Millares 2 4 4 2 2 2 3" xfId="6624" xr:uid="{6F195C9F-64AB-4F08-9697-49738C887197}"/>
    <cellStyle name="Millares 2 4 4 2 2 3" xfId="3432" xr:uid="{7EB230ED-7F2E-400D-A8A1-8FE8677DB14A}"/>
    <cellStyle name="Millares 2 4 4 2 2 3 2" xfId="7655" xr:uid="{6A32F5EF-57C0-4B67-A479-238DD81634D3}"/>
    <cellStyle name="Millares 2 4 4 2 2 4" xfId="5594" xr:uid="{5399AE52-70D8-4BF4-838E-B6D8B5CF4FC7}"/>
    <cellStyle name="Millares 2 4 4 2 3" xfId="1886" xr:uid="{016ECA21-BCE4-48D3-BB55-07832CEFAD37}"/>
    <cellStyle name="Millares 2 4 4 2 3 2" xfId="3947" xr:uid="{9DCBBA49-6456-4A35-914F-926C53029BA2}"/>
    <cellStyle name="Millares 2 4 4 2 3 2 2" xfId="8170" xr:uid="{92D138DC-84F5-4892-B831-6A239A316865}"/>
    <cellStyle name="Millares 2 4 4 2 3 3" xfId="6109" xr:uid="{2F5E3582-B20A-4FC9-8C31-071F72936388}"/>
    <cellStyle name="Millares 2 4 4 2 4" xfId="2917" xr:uid="{456E5431-D907-4054-ACD4-0EE195B5C570}"/>
    <cellStyle name="Millares 2 4 4 2 4 2" xfId="7140" xr:uid="{A5357C7A-5553-4B16-BCE4-2D8A5AF75EDB}"/>
    <cellStyle name="Millares 2 4 4 2 5" xfId="5079" xr:uid="{2669CE04-65F5-422A-AF76-F75DC1DA7CDD}"/>
    <cellStyle name="Millares 2 4 4 3" xfId="1195" xr:uid="{F368A4D0-B1FB-4BAD-858D-878A1F3DD108}"/>
    <cellStyle name="Millares 2 4 4 3 2" xfId="2225" xr:uid="{07453EAC-2F2B-4DA9-BA7C-B647AD686650}"/>
    <cellStyle name="Millares 2 4 4 3 2 2" xfId="4286" xr:uid="{52A3BC2C-9AFC-44BA-8653-236F5F0B23F1}"/>
    <cellStyle name="Millares 2 4 4 3 2 2 2" xfId="8509" xr:uid="{906819CF-5796-41A5-A099-76016C741CE1}"/>
    <cellStyle name="Millares 2 4 4 3 2 3" xfId="6448" xr:uid="{7B1BD8F7-B4E4-457A-8B2A-A2169DD796E7}"/>
    <cellStyle name="Millares 2 4 4 3 3" xfId="3256" xr:uid="{9FFE6F4E-EEC6-4807-9B9D-CB7B52DDD02A}"/>
    <cellStyle name="Millares 2 4 4 3 3 2" xfId="7479" xr:uid="{55942A25-1110-4CE1-B34A-87C21AF4ACBE}"/>
    <cellStyle name="Millares 2 4 4 3 4" xfId="5418" xr:uid="{EC09E9F2-AA60-4053-9DB9-EBB0ABC8913A}"/>
    <cellStyle name="Millares 2 4 4 4" xfId="1710" xr:uid="{681F90D2-B3A8-4BE0-8DBA-BA210B7D9BF9}"/>
    <cellStyle name="Millares 2 4 4 4 2" xfId="3771" xr:uid="{57306878-F958-4AA2-8D52-B02C52340719}"/>
    <cellStyle name="Millares 2 4 4 4 2 2" xfId="7994" xr:uid="{442B907B-DDA2-49E5-8593-ED2CF21F6A58}"/>
    <cellStyle name="Millares 2 4 4 4 3" xfId="5933" xr:uid="{80646970-11F5-4B5D-9181-59C531347B13}"/>
    <cellStyle name="Millares 2 4 4 5" xfId="2741" xr:uid="{0AF20073-2EC0-4280-AFDC-83343AC14FD2}"/>
    <cellStyle name="Millares 2 4 4 5 2" xfId="6964" xr:uid="{89D25931-5A31-4C14-A77E-F1C039D8E930}"/>
    <cellStyle name="Millares 2 4 4 6" xfId="4903" xr:uid="{C1B669DC-864C-459C-A5DD-D7D058869357}"/>
    <cellStyle name="Millares 2 4 5" xfId="736" xr:uid="{F1F75716-3C20-4EE3-991C-26086A00E9DC}"/>
    <cellStyle name="Millares 2 4 5 2" xfId="1254" xr:uid="{53668C30-535C-4E01-84BB-80AF5D935B87}"/>
    <cellStyle name="Millares 2 4 5 2 2" xfId="2284" xr:uid="{14DC6FA3-CC5E-49C5-B370-70A3FC87FDBE}"/>
    <cellStyle name="Millares 2 4 5 2 2 2" xfId="4345" xr:uid="{BB6DFAB7-ED4B-422A-8168-09BB9082B231}"/>
    <cellStyle name="Millares 2 4 5 2 2 2 2" xfId="8568" xr:uid="{7619BE8E-6DF6-453B-A61A-5D1D70E42817}"/>
    <cellStyle name="Millares 2 4 5 2 2 3" xfId="6507" xr:uid="{69106737-B146-41FB-9458-96A2DCC33AB1}"/>
    <cellStyle name="Millares 2 4 5 2 3" xfId="3315" xr:uid="{DB7B7D74-9403-4B7D-9779-E1A2826F4299}"/>
    <cellStyle name="Millares 2 4 5 2 3 2" xfId="7538" xr:uid="{F82DBF12-B723-49FB-B631-E18E1764D385}"/>
    <cellStyle name="Millares 2 4 5 2 4" xfId="5477" xr:uid="{59A01C57-9437-4BF5-8DD8-EE26CB1A0E0E}"/>
    <cellStyle name="Millares 2 4 5 3" xfId="1769" xr:uid="{1CF1DEB3-6EF2-41AF-842B-4BB6CEF50A44}"/>
    <cellStyle name="Millares 2 4 5 3 2" xfId="3830" xr:uid="{3B1DD696-39E0-49B3-A4C5-6B53AA04C62C}"/>
    <cellStyle name="Millares 2 4 5 3 2 2" xfId="8053" xr:uid="{EBAD2218-033C-4C25-943D-B5B23011B797}"/>
    <cellStyle name="Millares 2 4 5 3 3" xfId="5992" xr:uid="{DBC4FF8B-5C59-4317-99CF-2E493ACFDCE0}"/>
    <cellStyle name="Millares 2 4 5 4" xfId="2800" xr:uid="{2806EB07-43F2-4614-8C26-02184216EDC8}"/>
    <cellStyle name="Millares 2 4 5 4 2" xfId="7023" xr:uid="{1901C985-02FF-4D47-8E0D-13219B329520}"/>
    <cellStyle name="Millares 2 4 5 5" xfId="4962" xr:uid="{2A5C36C9-56DF-40AC-9221-F373732CB90F}"/>
    <cellStyle name="Millares 2 4 6" xfId="547" xr:uid="{C2EAEDFA-4895-4780-A918-595C93325F80}"/>
    <cellStyle name="Millares 2 4 6 2" xfId="1078" xr:uid="{3A457DA0-D7E4-40B7-BBFB-1DABF81DD71A}"/>
    <cellStyle name="Millares 2 4 6 2 2" xfId="2108" xr:uid="{4D239FFC-4E64-4576-B9E4-FEFF3E1CEA96}"/>
    <cellStyle name="Millares 2 4 6 2 2 2" xfId="4169" xr:uid="{F700BFD0-6BB9-45E4-A511-DD976E958C09}"/>
    <cellStyle name="Millares 2 4 6 2 2 2 2" xfId="8392" xr:uid="{15317732-4CA9-4F82-BB94-18C94E9B3FFD}"/>
    <cellStyle name="Millares 2 4 6 2 2 3" xfId="6331" xr:uid="{539E0AF0-040D-491D-B0BE-66EF46F7DA4F}"/>
    <cellStyle name="Millares 2 4 6 2 3" xfId="3139" xr:uid="{2EAD99C2-A85C-4779-9B65-5811C85FE00F}"/>
    <cellStyle name="Millares 2 4 6 2 3 2" xfId="7362" xr:uid="{11641E28-2FC5-49F8-B008-CFF9964017F1}"/>
    <cellStyle name="Millares 2 4 6 2 4" xfId="5301" xr:uid="{54556963-48A8-457C-BDF9-0306E0C28256}"/>
    <cellStyle name="Millares 2 4 6 3" xfId="1593" xr:uid="{44DE1409-CF38-4563-A50F-4A30C61F6FF0}"/>
    <cellStyle name="Millares 2 4 6 3 2" xfId="3654" xr:uid="{4F5F35A3-7DCE-4FF7-8A8D-9BAA1808AC41}"/>
    <cellStyle name="Millares 2 4 6 3 2 2" xfId="7877" xr:uid="{F9BB8949-5275-40C5-A0CE-C842E43F0383}"/>
    <cellStyle name="Millares 2 4 6 3 3" xfId="5816" xr:uid="{B1E2EB23-70C5-4A89-AA28-FD8522CFB559}"/>
    <cellStyle name="Millares 2 4 6 4" xfId="2624" xr:uid="{F60C3472-16FF-4ED0-B284-1750512056BB}"/>
    <cellStyle name="Millares 2 4 6 4 2" xfId="6847" xr:uid="{E92FFE91-0EE8-45E5-A75F-3FF67A1ECC5B}"/>
    <cellStyle name="Millares 2 4 6 5" xfId="4786" xr:uid="{00B9121A-7048-4C2A-8E83-E82495A9B00E}"/>
    <cellStyle name="Millares 2 4 7" xfId="4593" xr:uid="{4C8E65F8-A56B-4831-9E03-6E2C794027B1}"/>
    <cellStyle name="Millares 2 5" xfId="284" xr:uid="{00000000-0005-0000-0000-0000E2000000}"/>
    <cellStyle name="Millares 2 5 2" xfId="314" xr:uid="{00000000-0005-0000-0000-0000E3000000}"/>
    <cellStyle name="Millares 2 5 2 2" xfId="449" xr:uid="{00000000-0005-0000-0000-0000E4000000}"/>
    <cellStyle name="Millares 2 5 2 2 2" xfId="997" xr:uid="{A0BB9B70-5987-48B4-89D1-B03EE432A92A}"/>
    <cellStyle name="Millares 2 5 2 2 2 2" xfId="2028" xr:uid="{D23E8729-64C9-471A-A3FB-4EB0F276F50E}"/>
    <cellStyle name="Millares 2 5 2 2 2 2 2" xfId="4089" xr:uid="{4E0AC27D-7B1A-4684-8206-D28AC4F524D2}"/>
    <cellStyle name="Millares 2 5 2 2 2 2 2 2" xfId="8312" xr:uid="{464412B3-B31B-4208-B5F9-C8AFAF27124E}"/>
    <cellStyle name="Millares 2 5 2 2 2 2 3" xfId="6251" xr:uid="{52B40813-3660-412D-B1A6-CFBCC680D146}"/>
    <cellStyle name="Millares 2 5 2 2 2 3" xfId="3059" xr:uid="{746D2D8E-691F-4161-9E38-1C86180F01B7}"/>
    <cellStyle name="Millares 2 5 2 2 2 3 2" xfId="7282" xr:uid="{D8704052-72F4-49CC-8B4D-B5AFA69A7B27}"/>
    <cellStyle name="Millares 2 5 2 2 2 4" xfId="5221" xr:uid="{DB0F33E1-FE3B-40DB-8069-80241AAA6FCE}"/>
    <cellStyle name="Millares 2 5 2 2 3" xfId="1513" xr:uid="{58951FB3-1221-4658-974B-D3F9A80C4D4E}"/>
    <cellStyle name="Millares 2 5 2 2 3 2" xfId="3574" xr:uid="{06B6CD43-538D-483F-9327-593A01EA5EF9}"/>
    <cellStyle name="Millares 2 5 2 2 3 2 2" xfId="7797" xr:uid="{5180B29A-062A-45B9-8901-19C648558739}"/>
    <cellStyle name="Millares 2 5 2 2 3 3" xfId="5736" xr:uid="{7F4C6EC5-9F29-4782-B865-57BD036B62EC}"/>
    <cellStyle name="Millares 2 5 2 2 4" xfId="2544" xr:uid="{556D57E0-9705-47DC-A979-B605BC534080}"/>
    <cellStyle name="Millares 2 5 2 2 4 2" xfId="6767" xr:uid="{3017F8C8-EC39-4CB6-8BB0-2670F1DE08DC}"/>
    <cellStyle name="Millares 2 5 2 2 5" xfId="4706" xr:uid="{9F64FA2D-9BDC-42F7-BBA5-3ED837A5C824}"/>
    <cellStyle name="Millares 2 5 2 3" xfId="4608" xr:uid="{E71CA2B6-44D2-45FC-B8F3-AE46B03838BA}"/>
    <cellStyle name="Millares 2 5 3" xfId="435" xr:uid="{00000000-0005-0000-0000-0000E5000000}"/>
    <cellStyle name="Millares 2 5 3 2" xfId="983" xr:uid="{4640BB65-01FF-490C-B49F-5C5DE4CA68D5}"/>
    <cellStyle name="Millares 2 5 3 2 2" xfId="2014" xr:uid="{8162620D-A86D-482D-8400-C536D8A1E2EF}"/>
    <cellStyle name="Millares 2 5 3 2 2 2" xfId="4075" xr:uid="{DD7A3CF2-A27C-4BFB-BC19-6EFF10128EAE}"/>
    <cellStyle name="Millares 2 5 3 2 2 2 2" xfId="8298" xr:uid="{4E27244F-A122-4C07-89BE-7BBFD53AC903}"/>
    <cellStyle name="Millares 2 5 3 2 2 3" xfId="6237" xr:uid="{AEE817A2-C2AA-4549-8C36-32F86DE58B66}"/>
    <cellStyle name="Millares 2 5 3 2 3" xfId="3045" xr:uid="{348BF1A3-DAEC-40A9-A077-1CFEADD34ECF}"/>
    <cellStyle name="Millares 2 5 3 2 3 2" xfId="7268" xr:uid="{093559AD-3E4F-4AA5-846F-6DDF02D1AC85}"/>
    <cellStyle name="Millares 2 5 3 2 4" xfId="5207" xr:uid="{D9E1DDA4-2A3B-415D-9F21-F618473BCE7D}"/>
    <cellStyle name="Millares 2 5 3 3" xfId="1499" xr:uid="{0EEAE21F-380F-4691-82D0-39F2216CDE38}"/>
    <cellStyle name="Millares 2 5 3 3 2" xfId="3560" xr:uid="{5BB81CA0-ACE1-4E82-9B1E-08D3B416D1D1}"/>
    <cellStyle name="Millares 2 5 3 3 2 2" xfId="7783" xr:uid="{A4C0B281-B678-4A17-A894-00F51B291B34}"/>
    <cellStyle name="Millares 2 5 3 3 3" xfId="5722" xr:uid="{B06A4E41-2FEF-492E-928E-DC86324BDAB4}"/>
    <cellStyle name="Millares 2 5 3 4" xfId="2530" xr:uid="{285CF556-2342-44C5-9BAF-4348BCAF000C}"/>
    <cellStyle name="Millares 2 5 3 4 2" xfId="6753" xr:uid="{97922BAD-91C1-428E-AE17-BE705D6CB637}"/>
    <cellStyle name="Millares 2 5 3 5" xfId="4692" xr:uid="{E6C5F921-3EAD-42C2-85C8-9EF30DAE2634}"/>
    <cellStyle name="Millares 2 5 4" xfId="4594" xr:uid="{2B754737-BF0C-4082-89E2-EFFCD9FA2EC9}"/>
    <cellStyle name="Millares 2 6" xfId="285" xr:uid="{00000000-0005-0000-0000-0000E6000000}"/>
    <cellStyle name="Millares 2 6 2" xfId="315" xr:uid="{00000000-0005-0000-0000-0000E7000000}"/>
    <cellStyle name="Millares 2 6 2 2" xfId="450" xr:uid="{00000000-0005-0000-0000-0000E8000000}"/>
    <cellStyle name="Millares 2 6 2 2 2" xfId="998" xr:uid="{8CF08C7D-B50A-430A-A033-2EDEA7F0E7AD}"/>
    <cellStyle name="Millares 2 6 2 2 2 2" xfId="2029" xr:uid="{523D4537-81B5-45C3-B476-C3625EFC3048}"/>
    <cellStyle name="Millares 2 6 2 2 2 2 2" xfId="4090" xr:uid="{F0AC80BE-21B6-4B28-A4DB-4308AE454108}"/>
    <cellStyle name="Millares 2 6 2 2 2 2 2 2" xfId="8313" xr:uid="{CCF260A7-2E5A-4775-A744-EB314CD758B9}"/>
    <cellStyle name="Millares 2 6 2 2 2 2 3" xfId="6252" xr:uid="{338271C2-345A-4B0F-90C9-7300039DE562}"/>
    <cellStyle name="Millares 2 6 2 2 2 3" xfId="3060" xr:uid="{9342575F-EEC2-41B3-88B4-FB83E80DB35B}"/>
    <cellStyle name="Millares 2 6 2 2 2 3 2" xfId="7283" xr:uid="{76DA1447-1C8F-4D98-BEF2-7CE977EB1F6E}"/>
    <cellStyle name="Millares 2 6 2 2 2 4" xfId="5222" xr:uid="{EA2BE1B5-1F62-4DD9-9982-B907C0C8361D}"/>
    <cellStyle name="Millares 2 6 2 2 3" xfId="1514" xr:uid="{5E9285F7-0B30-4574-864A-FFC119E174A6}"/>
    <cellStyle name="Millares 2 6 2 2 3 2" xfId="3575" xr:uid="{1D2078C6-68BE-498F-9A86-75C4F2AFB1A5}"/>
    <cellStyle name="Millares 2 6 2 2 3 2 2" xfId="7798" xr:uid="{80718AEF-1CC3-4F52-916D-084180F93A5D}"/>
    <cellStyle name="Millares 2 6 2 2 3 3" xfId="5737" xr:uid="{59E02256-35AF-433F-83BF-78B55793726C}"/>
    <cellStyle name="Millares 2 6 2 2 4" xfId="2545" xr:uid="{CDE375E9-6217-43DB-A1F4-760544E42606}"/>
    <cellStyle name="Millares 2 6 2 2 4 2" xfId="6768" xr:uid="{0C08FA8F-FFA5-4D5F-A71E-E349B05C9943}"/>
    <cellStyle name="Millares 2 6 2 2 5" xfId="4707" xr:uid="{13EF8C83-5799-494D-B301-8C55D4D16C8E}"/>
    <cellStyle name="Millares 2 6 2 3" xfId="4609" xr:uid="{65135E6A-585C-463C-BD8D-2132C5593249}"/>
    <cellStyle name="Millares 2 6 3" xfId="436" xr:uid="{00000000-0005-0000-0000-0000E9000000}"/>
    <cellStyle name="Millares 2 6 3 2" xfId="984" xr:uid="{086CA761-EAE5-4E79-AAB3-E00CBB2D22D2}"/>
    <cellStyle name="Millares 2 6 3 2 2" xfId="2015" xr:uid="{4B4D3B52-BC58-4365-B464-98D1B462792C}"/>
    <cellStyle name="Millares 2 6 3 2 2 2" xfId="4076" xr:uid="{FEC50EB7-C972-4CE8-9859-9BBF2D96E94A}"/>
    <cellStyle name="Millares 2 6 3 2 2 2 2" xfId="8299" xr:uid="{63E2CD46-1482-4625-BD2B-4C78649D467A}"/>
    <cellStyle name="Millares 2 6 3 2 2 3" xfId="6238" xr:uid="{22069563-F2F7-4190-B778-F4FEC447C33F}"/>
    <cellStyle name="Millares 2 6 3 2 3" xfId="3046" xr:uid="{EF58D790-DDC6-4C62-BF66-E4AF591C0ABC}"/>
    <cellStyle name="Millares 2 6 3 2 3 2" xfId="7269" xr:uid="{1B52F65D-3032-46B7-8711-B5F7B0191DFC}"/>
    <cellStyle name="Millares 2 6 3 2 4" xfId="5208" xr:uid="{AD0A34D3-76B5-4B59-BA12-0C520F941EAD}"/>
    <cellStyle name="Millares 2 6 3 3" xfId="1500" xr:uid="{0943686F-89CB-4AE8-831F-9900714247F7}"/>
    <cellStyle name="Millares 2 6 3 3 2" xfId="3561" xr:uid="{4B3828A6-F225-4D61-9A73-6D2A00944673}"/>
    <cellStyle name="Millares 2 6 3 3 2 2" xfId="7784" xr:uid="{027060BE-E1A8-4EDD-87F7-B0412E7E0A41}"/>
    <cellStyle name="Millares 2 6 3 3 3" xfId="5723" xr:uid="{EC62DC65-80B7-45E7-9324-A32310849892}"/>
    <cellStyle name="Millares 2 6 3 4" xfId="2531" xr:uid="{6BEDECAD-2B1B-48F2-8A68-7EC4E4F8BAD6}"/>
    <cellStyle name="Millares 2 6 3 4 2" xfId="6754" xr:uid="{632174DA-9BF1-4110-A8F3-A4D9291708B2}"/>
    <cellStyle name="Millares 2 6 3 5" xfId="4693" xr:uid="{C5BEA329-71DE-43AC-9005-42691221B5E4}"/>
    <cellStyle name="Millares 2 6 4" xfId="4595" xr:uid="{72BEADDD-5FDF-4FFD-A100-0D6DB6B693C7}"/>
    <cellStyle name="Millares 2 7" xfId="286" xr:uid="{00000000-0005-0000-0000-0000EA000000}"/>
    <cellStyle name="Millares 2 7 2" xfId="316" xr:uid="{00000000-0005-0000-0000-0000EB000000}"/>
    <cellStyle name="Millares 2 7 2 2" xfId="451" xr:uid="{00000000-0005-0000-0000-0000EC000000}"/>
    <cellStyle name="Millares 2 7 2 2 2" xfId="999" xr:uid="{66623C3F-5507-4286-9E3C-E7D4912B8CE9}"/>
    <cellStyle name="Millares 2 7 2 2 2 2" xfId="2030" xr:uid="{2965DB9C-8E76-4F85-8BA1-52D806B4F3DC}"/>
    <cellStyle name="Millares 2 7 2 2 2 2 2" xfId="4091" xr:uid="{53004B3A-2DBD-4529-B52A-5FA1F406BEFC}"/>
    <cellStyle name="Millares 2 7 2 2 2 2 2 2" xfId="8314" xr:uid="{7BAAD270-B44F-45BA-86D1-5340FD02ECA6}"/>
    <cellStyle name="Millares 2 7 2 2 2 2 3" xfId="6253" xr:uid="{ACDA39E1-BE06-4A39-8EA8-5696C20E9130}"/>
    <cellStyle name="Millares 2 7 2 2 2 3" xfId="3061" xr:uid="{15092775-B262-4030-A817-7CC1B7D7E941}"/>
    <cellStyle name="Millares 2 7 2 2 2 3 2" xfId="7284" xr:uid="{3D967866-D5A1-4D06-8924-B099DB2A4A6C}"/>
    <cellStyle name="Millares 2 7 2 2 2 4" xfId="5223" xr:uid="{16F1D750-78E6-4541-A0DF-8048C1224F80}"/>
    <cellStyle name="Millares 2 7 2 2 3" xfId="1515" xr:uid="{907CD9B1-FBBF-4E81-BCF9-1D51F48494BF}"/>
    <cellStyle name="Millares 2 7 2 2 3 2" xfId="3576" xr:uid="{052957EE-9F15-450F-BCB1-F6EAE8E74AF9}"/>
    <cellStyle name="Millares 2 7 2 2 3 2 2" xfId="7799" xr:uid="{A5D80ACD-C7B2-4337-B9E0-2D9117634C0D}"/>
    <cellStyle name="Millares 2 7 2 2 3 3" xfId="5738" xr:uid="{76ABA910-0481-410D-AC38-D750169BFEEB}"/>
    <cellStyle name="Millares 2 7 2 2 4" xfId="2546" xr:uid="{FAAE3F4D-4025-42C8-A867-10DC08D1B3A9}"/>
    <cellStyle name="Millares 2 7 2 2 4 2" xfId="6769" xr:uid="{E2404FDB-8FE3-4D1C-A7BF-B0EE3042FEBE}"/>
    <cellStyle name="Millares 2 7 2 2 5" xfId="4708" xr:uid="{556386A2-61EF-43EB-8569-9F4197D20ED5}"/>
    <cellStyle name="Millares 2 7 2 3" xfId="4610" xr:uid="{DCB26029-A476-4C8C-B0EF-15E3F0041C5D}"/>
    <cellStyle name="Millares 2 7 3" xfId="437" xr:uid="{00000000-0005-0000-0000-0000ED000000}"/>
    <cellStyle name="Millares 2 7 3 2" xfId="985" xr:uid="{F7F5FB7D-BB06-447A-A541-7C0206ECA410}"/>
    <cellStyle name="Millares 2 7 3 2 2" xfId="2016" xr:uid="{69366DB1-5A47-482D-B255-6A0914BA5F80}"/>
    <cellStyle name="Millares 2 7 3 2 2 2" xfId="4077" xr:uid="{86F98800-CF07-4796-94BC-549285D5CD63}"/>
    <cellStyle name="Millares 2 7 3 2 2 2 2" xfId="8300" xr:uid="{8231DEED-F63F-4CE7-8103-479B1AA78E29}"/>
    <cellStyle name="Millares 2 7 3 2 2 3" xfId="6239" xr:uid="{B484CB96-AD11-4AAD-A56C-627377D1FB4E}"/>
    <cellStyle name="Millares 2 7 3 2 3" xfId="3047" xr:uid="{18913959-45A1-447D-B9D5-B417534DAB3D}"/>
    <cellStyle name="Millares 2 7 3 2 3 2" xfId="7270" xr:uid="{D350A4A2-0F9D-4344-9DD2-DEBC22876304}"/>
    <cellStyle name="Millares 2 7 3 2 4" xfId="5209" xr:uid="{B871D8D4-E26E-4ACC-8F6E-03924B9B9623}"/>
    <cellStyle name="Millares 2 7 3 3" xfId="1501" xr:uid="{DA6E7D56-D62A-4225-A35D-68AB6F4B43A0}"/>
    <cellStyle name="Millares 2 7 3 3 2" xfId="3562" xr:uid="{286999D5-0248-4E5C-B291-7778CA5564F1}"/>
    <cellStyle name="Millares 2 7 3 3 2 2" xfId="7785" xr:uid="{5A33C514-0610-4E60-B9A1-39C737772170}"/>
    <cellStyle name="Millares 2 7 3 3 3" xfId="5724" xr:uid="{4EA0E07B-CFB7-4AE6-A9B2-403F079FC56B}"/>
    <cellStyle name="Millares 2 7 3 4" xfId="2532" xr:uid="{C9704DF0-552D-46A3-92A3-F45228572777}"/>
    <cellStyle name="Millares 2 7 3 4 2" xfId="6755" xr:uid="{95B2139E-B821-454E-8527-612BF8FC3747}"/>
    <cellStyle name="Millares 2 7 3 5" xfId="4694" xr:uid="{2CBC9B0E-6C3F-4A3D-91E4-6CEDC313D464}"/>
    <cellStyle name="Millares 2 7 4" xfId="4596" xr:uid="{8824259F-BEB8-48B5-B220-EBF866B7FF11}"/>
    <cellStyle name="Millares 2 8" xfId="287" xr:uid="{00000000-0005-0000-0000-0000EE000000}"/>
    <cellStyle name="Millares 2 8 2" xfId="317" xr:uid="{00000000-0005-0000-0000-0000EF000000}"/>
    <cellStyle name="Millares 2 8 2 2" xfId="452" xr:uid="{00000000-0005-0000-0000-0000F0000000}"/>
    <cellStyle name="Millares 2 8 2 2 2" xfId="1000" xr:uid="{D76F6C1A-E82C-415F-ADF2-0D83B98A5487}"/>
    <cellStyle name="Millares 2 8 2 2 2 2" xfId="2031" xr:uid="{ACC02C92-49FD-4869-AAB9-DD2BBCD0E401}"/>
    <cellStyle name="Millares 2 8 2 2 2 2 2" xfId="4092" xr:uid="{55EC6588-4CE0-444F-A43B-27BA7BAC8B46}"/>
    <cellStyle name="Millares 2 8 2 2 2 2 2 2" xfId="8315" xr:uid="{59E2F70F-06A3-4F7F-987D-706D2216E000}"/>
    <cellStyle name="Millares 2 8 2 2 2 2 3" xfId="6254" xr:uid="{A636A59F-2B4D-47D8-AD7C-B1805B2EBA78}"/>
    <cellStyle name="Millares 2 8 2 2 2 3" xfId="3062" xr:uid="{ECE7BD66-3DE2-45ED-A000-9422C9A44CD3}"/>
    <cellStyle name="Millares 2 8 2 2 2 3 2" xfId="7285" xr:uid="{53B7D702-613C-4AE4-A77B-7B168B952BE0}"/>
    <cellStyle name="Millares 2 8 2 2 2 4" xfId="5224" xr:uid="{304CDB1B-A578-4627-8972-9FF2E82EE4CE}"/>
    <cellStyle name="Millares 2 8 2 2 3" xfId="1516" xr:uid="{D743F9A3-CCC3-483D-9E42-6067B1B6BC1B}"/>
    <cellStyle name="Millares 2 8 2 2 3 2" xfId="3577" xr:uid="{91B0196D-B6DB-491C-A7E2-B463EF00BF5E}"/>
    <cellStyle name="Millares 2 8 2 2 3 2 2" xfId="7800" xr:uid="{8A63D33B-9ADA-419B-B86F-2B57F128B1C7}"/>
    <cellStyle name="Millares 2 8 2 2 3 3" xfId="5739" xr:uid="{D579DBE8-A226-44A3-802D-F463A3F7D992}"/>
    <cellStyle name="Millares 2 8 2 2 4" xfId="2547" xr:uid="{4FC9897D-06FB-4A3F-B6C6-D468FE4CCECC}"/>
    <cellStyle name="Millares 2 8 2 2 4 2" xfId="6770" xr:uid="{9B27DA7B-D63D-47C5-B256-3F9620854370}"/>
    <cellStyle name="Millares 2 8 2 2 5" xfId="4709" xr:uid="{991B0E6C-F23B-4D1E-A158-36962ABE0A88}"/>
    <cellStyle name="Millares 2 8 2 3" xfId="4611" xr:uid="{60C17D38-C5C4-410C-853F-BA66B2FC2CB3}"/>
    <cellStyle name="Millares 2 8 3" xfId="438" xr:uid="{00000000-0005-0000-0000-0000F1000000}"/>
    <cellStyle name="Millares 2 8 3 2" xfId="986" xr:uid="{C15CB960-EAA0-42F0-8E45-1C4468D133B5}"/>
    <cellStyle name="Millares 2 8 3 2 2" xfId="2017" xr:uid="{585E1A30-166D-459B-A41D-62066DBFDCEC}"/>
    <cellStyle name="Millares 2 8 3 2 2 2" xfId="4078" xr:uid="{82D9DDBE-B715-4093-96ED-8276400403B9}"/>
    <cellStyle name="Millares 2 8 3 2 2 2 2" xfId="8301" xr:uid="{9431A92A-D4E2-4AD7-B876-02A88937020C}"/>
    <cellStyle name="Millares 2 8 3 2 2 3" xfId="6240" xr:uid="{1C1EE33A-4466-4334-AD7E-5C219F6D74AF}"/>
    <cellStyle name="Millares 2 8 3 2 3" xfId="3048" xr:uid="{777322DD-BD3F-4729-ACF3-12D79EF6F1A9}"/>
    <cellStyle name="Millares 2 8 3 2 3 2" xfId="7271" xr:uid="{54EC9BF5-2055-479B-AE60-DA91B7F54AF5}"/>
    <cellStyle name="Millares 2 8 3 2 4" xfId="5210" xr:uid="{FBAF9E85-8E06-4C70-805A-37DA8904DC8F}"/>
    <cellStyle name="Millares 2 8 3 3" xfId="1502" xr:uid="{26AF2282-6120-4F68-BDF3-88836240CAB5}"/>
    <cellStyle name="Millares 2 8 3 3 2" xfId="3563" xr:uid="{25F53A1E-59EF-4F20-B8C1-5A699B50D6F0}"/>
    <cellStyle name="Millares 2 8 3 3 2 2" xfId="7786" xr:uid="{DF3CC3FB-E6AF-4911-BCA5-2230798B1C81}"/>
    <cellStyle name="Millares 2 8 3 3 3" xfId="5725" xr:uid="{9C3457EA-5432-4D77-9C48-10A8FA74ECDF}"/>
    <cellStyle name="Millares 2 8 3 4" xfId="2533" xr:uid="{B0E8466C-34AF-4D54-B572-ECB966535A81}"/>
    <cellStyle name="Millares 2 8 3 4 2" xfId="6756" xr:uid="{A5BBBEFA-86A5-4502-B189-1AE73D2A06B7}"/>
    <cellStyle name="Millares 2 8 3 5" xfId="4695" xr:uid="{98D345DC-9B8A-47CE-8073-0869099D4836}"/>
    <cellStyle name="Millares 2 8 4" xfId="4597" xr:uid="{5F9F6E7B-1A12-417C-8806-E48E72003B40}"/>
    <cellStyle name="Millares 2 9" xfId="288" xr:uid="{00000000-0005-0000-0000-0000F2000000}"/>
    <cellStyle name="Millares 2 9 2" xfId="318" xr:uid="{00000000-0005-0000-0000-0000F3000000}"/>
    <cellStyle name="Millares 2 9 2 2" xfId="453" xr:uid="{00000000-0005-0000-0000-0000F4000000}"/>
    <cellStyle name="Millares 2 9 2 2 2" xfId="1001" xr:uid="{DCE476A8-F0E2-444A-9854-544F24980391}"/>
    <cellStyle name="Millares 2 9 2 2 2 2" xfId="2032" xr:uid="{E853A636-4C73-4314-8676-344B1A62EBF8}"/>
    <cellStyle name="Millares 2 9 2 2 2 2 2" xfId="4093" xr:uid="{8DB08F27-E885-4F2F-8C97-C808F622694D}"/>
    <cellStyle name="Millares 2 9 2 2 2 2 2 2" xfId="8316" xr:uid="{F47B353A-4AA1-4FCB-919E-CF39BD982141}"/>
    <cellStyle name="Millares 2 9 2 2 2 2 3" xfId="6255" xr:uid="{B00D9B38-150A-4B3D-B963-07041BD649A0}"/>
    <cellStyle name="Millares 2 9 2 2 2 3" xfId="3063" xr:uid="{8D293D96-5405-4501-8F69-F015980E729A}"/>
    <cellStyle name="Millares 2 9 2 2 2 3 2" xfId="7286" xr:uid="{AAD367B2-8CF5-42D9-881D-D3FA5ED619A6}"/>
    <cellStyle name="Millares 2 9 2 2 2 4" xfId="5225" xr:uid="{27A83981-50DB-437F-A025-2DE5E5088D1C}"/>
    <cellStyle name="Millares 2 9 2 2 3" xfId="1517" xr:uid="{2DC16EC0-2138-4BB1-ADE3-29ECBBF7000A}"/>
    <cellStyle name="Millares 2 9 2 2 3 2" xfId="3578" xr:uid="{F01749C8-9A57-436C-8816-ED69391E57E9}"/>
    <cellStyle name="Millares 2 9 2 2 3 2 2" xfId="7801" xr:uid="{C7D41D5C-E1B3-4AC0-BC86-A6803DCB4EC0}"/>
    <cellStyle name="Millares 2 9 2 2 3 3" xfId="5740" xr:uid="{9E352D10-DCC4-495E-B963-B7988AFFC587}"/>
    <cellStyle name="Millares 2 9 2 2 4" xfId="2548" xr:uid="{7F35DE7F-64FE-4D14-80F5-627B9F41E3B8}"/>
    <cellStyle name="Millares 2 9 2 2 4 2" xfId="6771" xr:uid="{9FC0C2F5-85DC-4F52-8816-F2B4922F54B6}"/>
    <cellStyle name="Millares 2 9 2 2 5" xfId="4710" xr:uid="{0E289EC1-3D9C-41DF-A510-9D93C205074F}"/>
    <cellStyle name="Millares 2 9 2 3" xfId="4612" xr:uid="{EBE7E40A-CE6E-46DF-9C87-84794BF97387}"/>
    <cellStyle name="Millares 2 9 3" xfId="439" xr:uid="{00000000-0005-0000-0000-0000F5000000}"/>
    <cellStyle name="Millares 2 9 3 2" xfId="987" xr:uid="{DAD555C7-3BCF-4586-8064-24368B48620D}"/>
    <cellStyle name="Millares 2 9 3 2 2" xfId="2018" xr:uid="{53575C2F-4C75-4DBB-8BB6-166EB1E5EEE5}"/>
    <cellStyle name="Millares 2 9 3 2 2 2" xfId="4079" xr:uid="{81BC721A-BEE2-4F34-A68F-B267D767D411}"/>
    <cellStyle name="Millares 2 9 3 2 2 2 2" xfId="8302" xr:uid="{FF813857-C11F-4B2C-8DB1-0D81DD8B2E25}"/>
    <cellStyle name="Millares 2 9 3 2 2 3" xfId="6241" xr:uid="{B3B82A2D-A7E7-4A3F-8D28-4A850F2595CC}"/>
    <cellStyle name="Millares 2 9 3 2 3" xfId="3049" xr:uid="{110B7E5B-7587-47B4-86D5-A3271765EC0D}"/>
    <cellStyle name="Millares 2 9 3 2 3 2" xfId="7272" xr:uid="{DC6358F8-43AE-45E8-B70F-19BFD0EE600B}"/>
    <cellStyle name="Millares 2 9 3 2 4" xfId="5211" xr:uid="{BC0181AF-9A88-4087-A49C-EF186DF47AEC}"/>
    <cellStyle name="Millares 2 9 3 3" xfId="1503" xr:uid="{5092A7F3-B536-4C0F-8FC4-CECF8120B3D9}"/>
    <cellStyle name="Millares 2 9 3 3 2" xfId="3564" xr:uid="{7E4C4A7A-1251-49A8-B46C-004963EEFEB6}"/>
    <cellStyle name="Millares 2 9 3 3 2 2" xfId="7787" xr:uid="{D207C4DE-301E-4F20-8668-E3200F3A7F59}"/>
    <cellStyle name="Millares 2 9 3 3 3" xfId="5726" xr:uid="{F1A2BB82-5AFF-4479-81CE-E58157300817}"/>
    <cellStyle name="Millares 2 9 3 4" xfId="2534" xr:uid="{5F717954-1BDB-494F-B356-AE87C97E3DAC}"/>
    <cellStyle name="Millares 2 9 3 4 2" xfId="6757" xr:uid="{1B24B0A3-0218-4F56-A1CA-166AC7CAAF6D}"/>
    <cellStyle name="Millares 2 9 3 5" xfId="4696" xr:uid="{A2B541A9-FE93-43FD-AA03-ED096047926C}"/>
    <cellStyle name="Millares 2 9 4" xfId="4598" xr:uid="{72BDD04F-7204-48F7-B789-8DC4F9427276}"/>
    <cellStyle name="Millares 20" xfId="4506" xr:uid="{2C1AAA6C-51AD-4125-88D2-6347F4C6B07C}"/>
    <cellStyle name="Millares 20 2" xfId="8729" xr:uid="{4B85328E-2E40-461C-8159-3A48D705DBEA}"/>
    <cellStyle name="Millares 21" xfId="4508" xr:uid="{DC7A4DE8-8BEB-48C7-AA0D-FAA990783B6B}"/>
    <cellStyle name="Millares 21 2" xfId="8731" xr:uid="{A9E0C1F6-6C9D-4967-B70F-B5425AD6C600}"/>
    <cellStyle name="Millares 22" xfId="2444" xr:uid="{102EB709-B20C-484F-9430-482D8D995DC4}"/>
    <cellStyle name="Millares 22 2" xfId="6667" xr:uid="{C0DD4B96-D07F-4802-A148-DB6680AD9513}"/>
    <cellStyle name="Millares 23" xfId="4575" xr:uid="{6310C941-26AA-433C-B322-94929BC881EB}"/>
    <cellStyle name="Millares 24" xfId="4574" xr:uid="{5AF03E41-2A42-4D39-A438-BA2EE3960AA1}"/>
    <cellStyle name="Millares 25" xfId="4573" xr:uid="{968BBDCF-33D8-407E-87C9-4AD980DC9BF6}"/>
    <cellStyle name="Millares 3" xfId="164" xr:uid="{00000000-0005-0000-0000-0000F6000000}"/>
    <cellStyle name="Millares 3 2" xfId="319" xr:uid="{00000000-0005-0000-0000-0000F7000000}"/>
    <cellStyle name="Millares 3 2 2" xfId="454" xr:uid="{00000000-0005-0000-0000-0000F8000000}"/>
    <cellStyle name="Millares 3 2 2 2" xfId="642" xr:uid="{F3FB7694-9B2B-4C8C-BC56-908D2F5376B0}"/>
    <cellStyle name="Millares 3 2 2 2 2" xfId="827" xr:uid="{714A99C9-E15A-4E21-B74E-7143576286B4}"/>
    <cellStyle name="Millares 3 2 2 2 2 2" xfId="1345" xr:uid="{4554B333-2683-46D0-9EB1-867306B62444}"/>
    <cellStyle name="Millares 3 2 2 2 2 2 2" xfId="2375" xr:uid="{745C856D-CAA7-4DC7-81D5-A0C4572EF640}"/>
    <cellStyle name="Millares 3 2 2 2 2 2 2 2" xfId="4436" xr:uid="{B08E50C5-DF14-4334-8DBB-3E7BC2E0D82C}"/>
    <cellStyle name="Millares 3 2 2 2 2 2 2 2 2" xfId="8659" xr:uid="{9A81BCF5-468A-4EAC-9F05-C8E7DF2827E6}"/>
    <cellStyle name="Millares 3 2 2 2 2 2 2 3" xfId="6598" xr:uid="{BD752617-51F9-492C-B383-B2D2C6616099}"/>
    <cellStyle name="Millares 3 2 2 2 2 2 3" xfId="3406" xr:uid="{62F1A788-E9E4-47EE-AA8B-8D943E827251}"/>
    <cellStyle name="Millares 3 2 2 2 2 2 3 2" xfId="7629" xr:uid="{ED26681D-535F-46D7-98BD-FA788B1D2ACF}"/>
    <cellStyle name="Millares 3 2 2 2 2 2 4" xfId="5568" xr:uid="{AB7DD05D-5A62-42C8-8189-9B1B3BCD5419}"/>
    <cellStyle name="Millares 3 2 2 2 2 3" xfId="1860" xr:uid="{A9F0EBF3-E79E-4C21-B95F-A551DC651251}"/>
    <cellStyle name="Millares 3 2 2 2 2 3 2" xfId="3921" xr:uid="{C8429F10-A7E1-4E2A-8C47-E185CB1F32B0}"/>
    <cellStyle name="Millares 3 2 2 2 2 3 2 2" xfId="8144" xr:uid="{D28A1A80-C10D-469B-AD70-3573A0154499}"/>
    <cellStyle name="Millares 3 2 2 2 2 3 3" xfId="6083" xr:uid="{E5C58131-744C-4829-AE66-F3ADA9E3B590}"/>
    <cellStyle name="Millares 3 2 2 2 2 4" xfId="2891" xr:uid="{F450741C-F61B-4CBA-96C1-5A31BE2FFF8A}"/>
    <cellStyle name="Millares 3 2 2 2 2 4 2" xfId="7114" xr:uid="{88B84F36-6E3F-4406-93BF-D1003B8A49E8}"/>
    <cellStyle name="Millares 3 2 2 2 2 5" xfId="5053" xr:uid="{8A61AE8D-9048-4B80-9BBE-EE606DCAA0FC}"/>
    <cellStyle name="Millares 3 2 2 2 3" xfId="1169" xr:uid="{B0172BCE-EBC5-4876-9044-2D3CDEFFB33B}"/>
    <cellStyle name="Millares 3 2 2 2 3 2" xfId="2199" xr:uid="{5C293594-9855-4406-AB08-67087B885E37}"/>
    <cellStyle name="Millares 3 2 2 2 3 2 2" xfId="4260" xr:uid="{3FEC3727-0132-4A62-9685-75B9C1B13C1E}"/>
    <cellStyle name="Millares 3 2 2 2 3 2 2 2" xfId="8483" xr:uid="{420AE577-7068-4CF8-8923-06C1D14CCC87}"/>
    <cellStyle name="Millares 3 2 2 2 3 2 3" xfId="6422" xr:uid="{4C885D0A-F272-4379-A4CA-1B130EAE2812}"/>
    <cellStyle name="Millares 3 2 2 2 3 3" xfId="3230" xr:uid="{C303CEFE-7695-418C-97C5-FC72ECF7FA31}"/>
    <cellStyle name="Millares 3 2 2 2 3 3 2" xfId="7453" xr:uid="{A89752AC-D721-4A0E-8F99-80B194DB2F71}"/>
    <cellStyle name="Millares 3 2 2 2 3 4" xfId="5392" xr:uid="{61412CFA-74B0-47C3-8CD2-A5BAA65BCF32}"/>
    <cellStyle name="Millares 3 2 2 2 4" xfId="1684" xr:uid="{858E56F7-366B-4431-BF9E-562C14FA10F7}"/>
    <cellStyle name="Millares 3 2 2 2 4 2" xfId="3745" xr:uid="{7DBC48FF-3E76-4D9B-87C1-7C7BA6AF9AC4}"/>
    <cellStyle name="Millares 3 2 2 2 4 2 2" xfId="7968" xr:uid="{D8556D0C-C276-41A3-8279-4DC636B5D303}"/>
    <cellStyle name="Millares 3 2 2 2 4 3" xfId="5907" xr:uid="{1B3A35DC-4433-48A9-8D30-BB86CC65C621}"/>
    <cellStyle name="Millares 3 2 2 2 5" xfId="2715" xr:uid="{D288D157-1CC7-4BAE-AB65-8D94632CF78A}"/>
    <cellStyle name="Millares 3 2 2 2 5 2" xfId="6938" xr:uid="{588417A4-2FB4-4289-BF30-EA70C3560800}"/>
    <cellStyle name="Millares 3 2 2 2 6" xfId="4877" xr:uid="{07F7DA88-9BD8-429B-8A11-31E126B87E87}"/>
    <cellStyle name="Millares 3 2 2 3" xfId="768" xr:uid="{78B83109-36C1-4C65-98F4-CA4D9CDFC8D8}"/>
    <cellStyle name="Millares 3 2 2 3 2" xfId="1286" xr:uid="{C7534C61-1B76-4D70-8E8F-B605A18E8231}"/>
    <cellStyle name="Millares 3 2 2 3 2 2" xfId="2316" xr:uid="{FEDAF44E-F605-4A64-A8EC-0302359D484E}"/>
    <cellStyle name="Millares 3 2 2 3 2 2 2" xfId="4377" xr:uid="{558D6C94-B1E1-4E7A-BDCB-8AE09BF9E0A0}"/>
    <cellStyle name="Millares 3 2 2 3 2 2 2 2" xfId="8600" xr:uid="{EBCC74B1-BA7F-49C0-BA8B-930A521F1C41}"/>
    <cellStyle name="Millares 3 2 2 3 2 2 3" xfId="6539" xr:uid="{716002CE-52A8-4AFF-9E8D-607FC4A598BC}"/>
    <cellStyle name="Millares 3 2 2 3 2 3" xfId="3347" xr:uid="{1EFB6038-DE29-404C-A2ED-8314BE23016F}"/>
    <cellStyle name="Millares 3 2 2 3 2 3 2" xfId="7570" xr:uid="{23E5747D-D052-460D-918D-00D6A3872070}"/>
    <cellStyle name="Millares 3 2 2 3 2 4" xfId="5509" xr:uid="{3D022F20-7588-4C9F-BEDD-88F07462F8F9}"/>
    <cellStyle name="Millares 3 2 2 3 3" xfId="1801" xr:uid="{15CCC25D-85B0-4846-92FC-F2352DBB9D27}"/>
    <cellStyle name="Millares 3 2 2 3 3 2" xfId="3862" xr:uid="{63F0319F-94F3-4E02-AA65-498C25D7D097}"/>
    <cellStyle name="Millares 3 2 2 3 3 2 2" xfId="8085" xr:uid="{BDADB7FE-1DCC-45C6-9B1F-E1098B921FFB}"/>
    <cellStyle name="Millares 3 2 2 3 3 3" xfId="6024" xr:uid="{315F5170-DC90-4A44-A420-8D4EAB984E15}"/>
    <cellStyle name="Millares 3 2 2 3 4" xfId="2832" xr:uid="{10CD0656-DD88-493A-9C28-DD42D0543716}"/>
    <cellStyle name="Millares 3 2 2 3 4 2" xfId="7055" xr:uid="{87E046C8-0E26-4286-9F33-036F4EBE2122}"/>
    <cellStyle name="Millares 3 2 2 3 5" xfId="4994" xr:uid="{FEE56923-AF6D-4267-B6DC-1E30ACFB7D7C}"/>
    <cellStyle name="Millares 3 2 2 4" xfId="583" xr:uid="{F81C0B67-B553-4525-A2D2-1FA5B76AB97E}"/>
    <cellStyle name="Millares 3 2 2 4 2" xfId="1110" xr:uid="{4A3EE801-F710-442D-8F23-C872D85DF230}"/>
    <cellStyle name="Millares 3 2 2 4 2 2" xfId="2140" xr:uid="{0AE1EDF7-3354-43F7-B728-67CBBBF0404E}"/>
    <cellStyle name="Millares 3 2 2 4 2 2 2" xfId="4201" xr:uid="{2581139A-CB19-4C14-B6B5-295635882DB6}"/>
    <cellStyle name="Millares 3 2 2 4 2 2 2 2" xfId="8424" xr:uid="{1219D349-263F-4CD7-A156-5CF37FC2E0C7}"/>
    <cellStyle name="Millares 3 2 2 4 2 2 3" xfId="6363" xr:uid="{D44591CF-B2B2-439C-A951-F37C722D5ECA}"/>
    <cellStyle name="Millares 3 2 2 4 2 3" xfId="3171" xr:uid="{5A56160C-0475-42CF-B8E4-BF7F803A1D56}"/>
    <cellStyle name="Millares 3 2 2 4 2 3 2" xfId="7394" xr:uid="{E6FF7B15-AA26-4B7F-BC63-C5CF1BF4AAE7}"/>
    <cellStyle name="Millares 3 2 2 4 2 4" xfId="5333" xr:uid="{654E4E87-8CF2-4597-BA01-CED78726F619}"/>
    <cellStyle name="Millares 3 2 2 4 3" xfId="1625" xr:uid="{551CCC92-16CB-4F8B-8C04-D2F8C198A760}"/>
    <cellStyle name="Millares 3 2 2 4 3 2" xfId="3686" xr:uid="{E6AE9EFA-7F4E-4DEB-AA25-BB0492AD36E5}"/>
    <cellStyle name="Millares 3 2 2 4 3 2 2" xfId="7909" xr:uid="{E49B8EEC-CF39-4114-8075-8813AD79AF6C}"/>
    <cellStyle name="Millares 3 2 2 4 3 3" xfId="5848" xr:uid="{D77C435A-4D92-4F21-B67A-D140C739B463}"/>
    <cellStyle name="Millares 3 2 2 4 4" xfId="2656" xr:uid="{1F3897FE-2631-4BFC-B7BC-63DC6C331715}"/>
    <cellStyle name="Millares 3 2 2 4 4 2" xfId="6879" xr:uid="{E1F1AEC1-2A9F-47E1-AD17-E0CFF45BF1F6}"/>
    <cellStyle name="Millares 3 2 2 4 5" xfId="4818" xr:uid="{AFB6BAA9-0537-4F8B-87BA-9830A48D050D}"/>
    <cellStyle name="Millares 3 2 2 5" xfId="1002" xr:uid="{43995420-E7AE-4313-8626-880386AC972F}"/>
    <cellStyle name="Millares 3 2 2 5 2" xfId="2033" xr:uid="{A88530BB-4BD6-4D29-A450-4BE877A74750}"/>
    <cellStyle name="Millares 3 2 2 5 2 2" xfId="4094" xr:uid="{B5B37113-AB8F-4081-B002-B0EA1245840D}"/>
    <cellStyle name="Millares 3 2 2 5 2 2 2" xfId="8317" xr:uid="{950A19F3-81F8-49C0-B815-D13A2BEC260D}"/>
    <cellStyle name="Millares 3 2 2 5 2 3" xfId="6256" xr:uid="{2FB5E9EC-713D-4159-8A94-9FF1B0FC9D3C}"/>
    <cellStyle name="Millares 3 2 2 5 3" xfId="3064" xr:uid="{E9E93CAA-EB97-4E19-880B-F09A7399D51D}"/>
    <cellStyle name="Millares 3 2 2 5 3 2" xfId="7287" xr:uid="{19E15AA4-74EE-43A1-AA4B-ED26581DFE08}"/>
    <cellStyle name="Millares 3 2 2 5 4" xfId="5226" xr:uid="{3C8826E1-4290-44CA-97D2-A69A8A1699B8}"/>
    <cellStyle name="Millares 3 2 2 6" xfId="1518" xr:uid="{F748A9FC-07E8-4269-BDDB-5847B2FB5FBD}"/>
    <cellStyle name="Millares 3 2 2 6 2" xfId="3579" xr:uid="{950427DC-B598-4042-B113-8767BDA824F7}"/>
    <cellStyle name="Millares 3 2 2 6 2 2" xfId="7802" xr:uid="{4CC44558-2245-4F75-A15F-C2899722C5ED}"/>
    <cellStyle name="Millares 3 2 2 6 3" xfId="5741" xr:uid="{E09903D1-D5EE-449E-A9B9-51BADAC6E56C}"/>
    <cellStyle name="Millares 3 2 2 7" xfId="2549" xr:uid="{7F730BCB-B885-4349-9152-B3A7CABE34EF}"/>
    <cellStyle name="Millares 3 2 2 7 2" xfId="6772" xr:uid="{B544AF59-A5A1-4A6E-86B9-AD6D9BEF0063}"/>
    <cellStyle name="Millares 3 2 2 8" xfId="4711" xr:uid="{95A1CD1A-1B53-4BEF-A134-500C445ABC73}"/>
    <cellStyle name="Millares 3 2 3" xfId="613" xr:uid="{8D917D31-41F9-46EB-B3AD-EF77BFA0F923}"/>
    <cellStyle name="Millares 3 2 3 2" xfId="798" xr:uid="{6DB5B38A-6B12-48EF-9988-0F11BADA1CFB}"/>
    <cellStyle name="Millares 3 2 3 2 2" xfId="1316" xr:uid="{EB0EC9CA-2A93-42A7-8954-06FBCA38099B}"/>
    <cellStyle name="Millares 3 2 3 2 2 2" xfId="2346" xr:uid="{E953ACC2-9998-4C05-92AB-CD7E59844CC7}"/>
    <cellStyle name="Millares 3 2 3 2 2 2 2" xfId="4407" xr:uid="{CA4254A9-AD6C-43B9-96A1-607620753E4B}"/>
    <cellStyle name="Millares 3 2 3 2 2 2 2 2" xfId="8630" xr:uid="{37A370A7-FFC1-46A1-BFA7-15AAA3FBDEC0}"/>
    <cellStyle name="Millares 3 2 3 2 2 2 3" xfId="6569" xr:uid="{2F52FE9E-3813-4626-A11C-882E144AAE84}"/>
    <cellStyle name="Millares 3 2 3 2 2 3" xfId="3377" xr:uid="{45036E7D-B287-4D6D-B8D8-F0A4A27A66BB}"/>
    <cellStyle name="Millares 3 2 3 2 2 3 2" xfId="7600" xr:uid="{65392AB5-15C7-4F1B-911B-E1D279AB4EF7}"/>
    <cellStyle name="Millares 3 2 3 2 2 4" xfId="5539" xr:uid="{92ED0232-6385-455F-A251-75118AC4E322}"/>
    <cellStyle name="Millares 3 2 3 2 3" xfId="1831" xr:uid="{E07E436A-84ED-472A-9F42-F4C4A8330EAC}"/>
    <cellStyle name="Millares 3 2 3 2 3 2" xfId="3892" xr:uid="{8B8062FB-B9AA-4BA3-AA75-06F68BCD3EDB}"/>
    <cellStyle name="Millares 3 2 3 2 3 2 2" xfId="8115" xr:uid="{69B1B6A7-16ED-4AEF-8B1A-93E38070894B}"/>
    <cellStyle name="Millares 3 2 3 2 3 3" xfId="6054" xr:uid="{24A0683B-5BCB-46DA-AE7E-2F459840E2E5}"/>
    <cellStyle name="Millares 3 2 3 2 4" xfId="2862" xr:uid="{C176E1B9-3843-4B71-9A98-F0E8A2F3435A}"/>
    <cellStyle name="Millares 3 2 3 2 4 2" xfId="7085" xr:uid="{EC126488-EEFB-49B3-8FC6-AE2F2DC05929}"/>
    <cellStyle name="Millares 3 2 3 2 5" xfId="5024" xr:uid="{5E92CC7A-1C1F-4D9C-9602-7288CA8F0D86}"/>
    <cellStyle name="Millares 3 2 3 3" xfId="1140" xr:uid="{8C867562-6D2F-4ED4-B9D0-F2992AC0CEE6}"/>
    <cellStyle name="Millares 3 2 3 3 2" xfId="2170" xr:uid="{C0E3F1EC-7D2A-4C9E-967A-859FA951C504}"/>
    <cellStyle name="Millares 3 2 3 3 2 2" xfId="4231" xr:uid="{772571E3-981A-4503-A2BE-F158F2EDB95C}"/>
    <cellStyle name="Millares 3 2 3 3 2 2 2" xfId="8454" xr:uid="{EE1FF105-5E3C-41F7-8F62-EE16FA1F03A2}"/>
    <cellStyle name="Millares 3 2 3 3 2 3" xfId="6393" xr:uid="{5917B770-228F-4516-A6AE-FC49B71D7D8F}"/>
    <cellStyle name="Millares 3 2 3 3 3" xfId="3201" xr:uid="{BA4A09C8-91F9-44AB-B9AC-6CEAED02DED2}"/>
    <cellStyle name="Millares 3 2 3 3 3 2" xfId="7424" xr:uid="{8763A1B4-F80B-474F-8E8E-70D665018651}"/>
    <cellStyle name="Millares 3 2 3 3 4" xfId="5363" xr:uid="{47D529F0-1D50-49D7-91FF-306B69E9EEB9}"/>
    <cellStyle name="Millares 3 2 3 4" xfId="1655" xr:uid="{DC909E6C-6D20-410B-A73B-17006242F7B3}"/>
    <cellStyle name="Millares 3 2 3 4 2" xfId="3716" xr:uid="{721033DF-9534-4AD0-8DE7-49989FE5C5F8}"/>
    <cellStyle name="Millares 3 2 3 4 2 2" xfId="7939" xr:uid="{ABCEBA67-27CD-4C4F-97CA-2008F43833EA}"/>
    <cellStyle name="Millares 3 2 3 4 3" xfId="5878" xr:uid="{6040C1C6-6CB0-4DB1-9741-D24449C61DDD}"/>
    <cellStyle name="Millares 3 2 3 5" xfId="2686" xr:uid="{A81396A3-DEF8-48B4-82F1-B54273DDC06F}"/>
    <cellStyle name="Millares 3 2 3 5 2" xfId="6909" xr:uid="{A4F196AF-4E3A-44B3-981E-FFA53880CDBB}"/>
    <cellStyle name="Millares 3 2 3 6" xfId="4848" xr:uid="{153F7598-9F57-4C62-BF16-696012D49AD0}"/>
    <cellStyle name="Millares 3 2 4" xfId="671" xr:uid="{24CA3616-0896-4CA3-ACF6-49085F726FBF}"/>
    <cellStyle name="Millares 3 2 4 2" xfId="856" xr:uid="{18B1E060-CC55-4467-8668-38CD20D0CBEA}"/>
    <cellStyle name="Millares 3 2 4 2 2" xfId="1374" xr:uid="{B203C30B-BDAB-4B82-BD71-AC5E3C72A900}"/>
    <cellStyle name="Millares 3 2 4 2 2 2" xfId="2404" xr:uid="{F9176EAC-A000-4613-9813-D993341FE595}"/>
    <cellStyle name="Millares 3 2 4 2 2 2 2" xfId="4465" xr:uid="{1761AC26-1B90-4E51-A472-91C0A89D241E}"/>
    <cellStyle name="Millares 3 2 4 2 2 2 2 2" xfId="8688" xr:uid="{FB7C795D-4C9B-4162-99A0-693ED52FC168}"/>
    <cellStyle name="Millares 3 2 4 2 2 2 3" xfId="6627" xr:uid="{F7F4769C-41F3-4802-919C-A536B202D0F3}"/>
    <cellStyle name="Millares 3 2 4 2 2 3" xfId="3435" xr:uid="{7EEF1EED-97EC-40A5-B2C7-B7CB5405B699}"/>
    <cellStyle name="Millares 3 2 4 2 2 3 2" xfId="7658" xr:uid="{B8905B8D-8CD6-4108-B85C-EA270E652D39}"/>
    <cellStyle name="Millares 3 2 4 2 2 4" xfId="5597" xr:uid="{48861C7C-1950-431C-B4BB-160FA4CDE4B7}"/>
    <cellStyle name="Millares 3 2 4 2 3" xfId="1889" xr:uid="{40841DCB-5AF2-4B19-AA2E-613FCF307CEF}"/>
    <cellStyle name="Millares 3 2 4 2 3 2" xfId="3950" xr:uid="{EE696F6C-E84D-4755-AA1E-914298C5CCDE}"/>
    <cellStyle name="Millares 3 2 4 2 3 2 2" xfId="8173" xr:uid="{E2353928-97E4-4C0B-9122-161892530DAC}"/>
    <cellStyle name="Millares 3 2 4 2 3 3" xfId="6112" xr:uid="{2F3A6E47-FD10-4C40-909A-C5933ECECD17}"/>
    <cellStyle name="Millares 3 2 4 2 4" xfId="2920" xr:uid="{5A8E2AE8-EA1D-4241-A18C-08F34119D6CE}"/>
    <cellStyle name="Millares 3 2 4 2 4 2" xfId="7143" xr:uid="{0FC333C6-B809-4406-AB69-2CEC4576AA3C}"/>
    <cellStyle name="Millares 3 2 4 2 5" xfId="5082" xr:uid="{43512BDC-B419-4E42-90BF-5D4C91281966}"/>
    <cellStyle name="Millares 3 2 4 3" xfId="1198" xr:uid="{DB96C860-64FA-4F83-BCF5-EB97EADA6118}"/>
    <cellStyle name="Millares 3 2 4 3 2" xfId="2228" xr:uid="{A2E6B6F8-67F1-4A8F-9F28-60D17B289C1B}"/>
    <cellStyle name="Millares 3 2 4 3 2 2" xfId="4289" xr:uid="{6C3D2C32-703A-4CAA-ABC0-0BD6651C5057}"/>
    <cellStyle name="Millares 3 2 4 3 2 2 2" xfId="8512" xr:uid="{351C6A5A-D4D9-4C05-9556-F0C6C042207B}"/>
    <cellStyle name="Millares 3 2 4 3 2 3" xfId="6451" xr:uid="{08E7BC85-0D2E-4F89-A7C9-24E50690B481}"/>
    <cellStyle name="Millares 3 2 4 3 3" xfId="3259" xr:uid="{775A66BA-A251-4C73-ACCC-807F86A6A545}"/>
    <cellStyle name="Millares 3 2 4 3 3 2" xfId="7482" xr:uid="{A5E4AC00-518A-4FD6-A504-53149EEB1F09}"/>
    <cellStyle name="Millares 3 2 4 3 4" xfId="5421" xr:uid="{634F0CAD-CEB2-4BB8-8AF3-2CE7518BDD43}"/>
    <cellStyle name="Millares 3 2 4 4" xfId="1713" xr:uid="{F5528F52-4606-4D3F-BE03-4D3CA12AE9FB}"/>
    <cellStyle name="Millares 3 2 4 4 2" xfId="3774" xr:uid="{26B4E935-8047-47A3-A57B-6B3094C458FE}"/>
    <cellStyle name="Millares 3 2 4 4 2 2" xfId="7997" xr:uid="{C50353E0-1A19-42F4-8FA7-76FA083BEF18}"/>
    <cellStyle name="Millares 3 2 4 4 3" xfId="5936" xr:uid="{3E007664-03AD-463F-B59B-4C5B0714E785}"/>
    <cellStyle name="Millares 3 2 4 5" xfId="2744" xr:uid="{D0DBB64A-D31A-4F62-B3E3-70A07685D9BA}"/>
    <cellStyle name="Millares 3 2 4 5 2" xfId="6967" xr:uid="{1DE2F022-29C0-4A09-8616-D24C28B5AE73}"/>
    <cellStyle name="Millares 3 2 4 6" xfId="4906" xr:uid="{9ABB122D-393D-4188-86A2-75E914A9CA8C}"/>
    <cellStyle name="Millares 3 2 5" xfId="739" xr:uid="{7E15CB9C-588B-4251-A666-8F27B47E9051}"/>
    <cellStyle name="Millares 3 2 5 2" xfId="1257" xr:uid="{647866AA-58A8-41B8-B462-EE21E87395B1}"/>
    <cellStyle name="Millares 3 2 5 2 2" xfId="2287" xr:uid="{7C1F828F-D786-4BB4-82DD-E70FF115AF99}"/>
    <cellStyle name="Millares 3 2 5 2 2 2" xfId="4348" xr:uid="{492E7396-30AE-4588-BBD4-E83CD2568AA2}"/>
    <cellStyle name="Millares 3 2 5 2 2 2 2" xfId="8571" xr:uid="{300527C0-E35D-4E58-944B-8C2FC8528A5B}"/>
    <cellStyle name="Millares 3 2 5 2 2 3" xfId="6510" xr:uid="{1C3EA170-C97F-4BED-9756-095C08D56229}"/>
    <cellStyle name="Millares 3 2 5 2 3" xfId="3318" xr:uid="{18A08F84-5C08-4BC9-AD56-A93EE7C45EF8}"/>
    <cellStyle name="Millares 3 2 5 2 3 2" xfId="7541" xr:uid="{87360F87-C00B-4462-8DC7-D2A6619F0D86}"/>
    <cellStyle name="Millares 3 2 5 2 4" xfId="5480" xr:uid="{C9554858-0C82-4C84-B565-55ED92825D08}"/>
    <cellStyle name="Millares 3 2 5 3" xfId="1772" xr:uid="{5D1C6139-213D-46EC-AF6D-B20840B8E4FC}"/>
    <cellStyle name="Millares 3 2 5 3 2" xfId="3833" xr:uid="{7C7EBF64-2098-4F9C-99B9-9C939509F8B2}"/>
    <cellStyle name="Millares 3 2 5 3 2 2" xfId="8056" xr:uid="{DF79018B-FF60-4349-B871-BF3E16D03C26}"/>
    <cellStyle name="Millares 3 2 5 3 3" xfId="5995" xr:uid="{5D8363F9-E806-43A0-ACD4-D12E9C501B75}"/>
    <cellStyle name="Millares 3 2 5 4" xfId="2803" xr:uid="{D674E6F8-1404-4423-8126-2C7C7E6EA0BA}"/>
    <cellStyle name="Millares 3 2 5 4 2" xfId="7026" xr:uid="{8C9F7ABF-B929-43AE-AAF1-E02F59F24D08}"/>
    <cellStyle name="Millares 3 2 5 5" xfId="4965" xr:uid="{CC7B7356-8ADF-4D5B-990A-76C6962BE07F}"/>
    <cellStyle name="Millares 3 2 6" xfId="550" xr:uid="{9D3910F6-0F08-4B85-A28C-ECF2DD1F8221}"/>
    <cellStyle name="Millares 3 2 6 2" xfId="1081" xr:uid="{7B870A8C-69A2-438C-A7D8-6958535075FC}"/>
    <cellStyle name="Millares 3 2 6 2 2" xfId="2111" xr:uid="{5CC792D8-E3E8-4E2B-BE85-0BFD19357E5D}"/>
    <cellStyle name="Millares 3 2 6 2 2 2" xfId="4172" xr:uid="{A1E7156B-6CA0-4549-9143-10DC1153D3F9}"/>
    <cellStyle name="Millares 3 2 6 2 2 2 2" xfId="8395" xr:uid="{337E8EEC-E28C-44CB-99EB-34E7008729AA}"/>
    <cellStyle name="Millares 3 2 6 2 2 3" xfId="6334" xr:uid="{A5F23088-8789-43AF-A9B1-5071CBC47865}"/>
    <cellStyle name="Millares 3 2 6 2 3" xfId="3142" xr:uid="{8413DEDE-B5AC-43EA-AE9A-B8557B4355E1}"/>
    <cellStyle name="Millares 3 2 6 2 3 2" xfId="7365" xr:uid="{BB4ED994-E281-40F6-B628-694AB66396BF}"/>
    <cellStyle name="Millares 3 2 6 2 4" xfId="5304" xr:uid="{C43A1813-20D1-4481-A8FD-050FB2630F8E}"/>
    <cellStyle name="Millares 3 2 6 3" xfId="1596" xr:uid="{92A80FFF-AA47-4281-97CC-6A88FDA0FA98}"/>
    <cellStyle name="Millares 3 2 6 3 2" xfId="3657" xr:uid="{FC93E1DC-CBD1-4F49-9AE5-35A3C426BD20}"/>
    <cellStyle name="Millares 3 2 6 3 2 2" xfId="7880" xr:uid="{AB2A7959-8D2C-4CD9-B3EB-2C1A0DC8EBD0}"/>
    <cellStyle name="Millares 3 2 6 3 3" xfId="5819" xr:uid="{372A28CE-5375-4614-B8F4-F69E727B66AD}"/>
    <cellStyle name="Millares 3 2 6 4" xfId="2627" xr:uid="{122136FB-AEDD-4064-BA5F-76E6BE7A1304}"/>
    <cellStyle name="Millares 3 2 6 4 2" xfId="6850" xr:uid="{7329E690-4F0E-46A7-9E4D-6EF11C193698}"/>
    <cellStyle name="Millares 3 2 6 5" xfId="4789" xr:uid="{D82409A5-56E9-4DF6-86EF-9420E56BD1EF}"/>
    <cellStyle name="Millares 3 2 7" xfId="4613" xr:uid="{E00D06B3-8C11-4176-8E6C-552179F8AC16}"/>
    <cellStyle name="Millares 3 3" xfId="418" xr:uid="{00000000-0005-0000-0000-0000F9000000}"/>
    <cellStyle name="Millares 3 3 2" xfId="694" xr:uid="{0D941194-3394-4E0E-B7D7-ADFA8888A77A}"/>
    <cellStyle name="Millares 3 3 3" xfId="966" xr:uid="{5AF04E5F-8B4E-4723-943D-D87CBF228C39}"/>
    <cellStyle name="Millares 3 3 3 2" xfId="1997" xr:uid="{DF46ED97-9F6D-480C-B0BC-C1D8C823DF3B}"/>
    <cellStyle name="Millares 3 3 3 2 2" xfId="4058" xr:uid="{33EE9207-C153-4D4A-BEE9-5A07DA749AAD}"/>
    <cellStyle name="Millares 3 3 3 2 2 2" xfId="8281" xr:uid="{14B0B95D-4CCF-474F-A0D1-E6CA1F2E9E05}"/>
    <cellStyle name="Millares 3 3 3 2 3" xfId="6220" xr:uid="{824CAD84-864E-4ABD-9D8B-5806A1631A1F}"/>
    <cellStyle name="Millares 3 3 3 3" xfId="3028" xr:uid="{B756B04F-E366-426C-A2A0-8C203898D97D}"/>
    <cellStyle name="Millares 3 3 3 3 2" xfId="7251" xr:uid="{E6D197C0-1752-41AF-9D31-884AC754B2F6}"/>
    <cellStyle name="Millares 3 3 3 4" xfId="5190" xr:uid="{8633A4F5-6881-441C-8A5E-35F38A57042A}"/>
    <cellStyle name="Millares 3 3 4" xfId="1482" xr:uid="{084A0541-2CD1-41A0-8D6A-94789795452E}"/>
    <cellStyle name="Millares 3 3 4 2" xfId="3543" xr:uid="{1589249D-A755-4AB0-B0EE-8FAEBDCA3ECF}"/>
    <cellStyle name="Millares 3 3 4 2 2" xfId="7766" xr:uid="{9A28D5AC-F6C9-4382-A7E2-02E3FFABDD50}"/>
    <cellStyle name="Millares 3 3 4 3" xfId="5705" xr:uid="{AC4CB510-54A2-4BB0-9E88-E342E4C6D801}"/>
    <cellStyle name="Millares 3 3 5" xfId="2513" xr:uid="{C98FECC9-B871-47A6-8387-7808537B77EC}"/>
    <cellStyle name="Millares 3 3 5 2" xfId="6736" xr:uid="{05481EB3-E990-4FA9-9346-EBEBA1913015}"/>
    <cellStyle name="Millares 3 3 6" xfId="4675" xr:uid="{F8F2D307-7AEE-4B46-8CC4-1620DE130329}"/>
    <cellStyle name="Millares 3 4" xfId="4577" xr:uid="{496EA7FF-E145-46FF-A9D7-D904C13E143C}"/>
    <cellStyle name="Millares 4" xfId="165" xr:uid="{00000000-0005-0000-0000-0000FA000000}"/>
    <cellStyle name="Millares 4 2" xfId="346" xr:uid="{00000000-0005-0000-0000-0000FB000000}"/>
    <cellStyle name="Millares 4 2 10" xfId="4521" xr:uid="{66706EB9-1784-43BA-9BA1-7747D2DDD6D0}"/>
    <cellStyle name="Millares 4 2 2" xfId="378" xr:uid="{00000000-0005-0000-0000-0000FC000000}"/>
    <cellStyle name="Millares 4 2 2 2" xfId="409" xr:uid="{00000000-0005-0000-0000-0000FD000000}"/>
    <cellStyle name="Millares 4 2 2 2 2" xfId="508" xr:uid="{00000000-0005-0000-0000-0000FE000000}"/>
    <cellStyle name="Millares 4 2 2 2 2 2" xfId="1056" xr:uid="{B70FEE38-20B6-468C-8319-75E0A256674A}"/>
    <cellStyle name="Millares 4 2 2 2 2 2 2" xfId="2087" xr:uid="{2DBEA041-3831-428F-B426-CB0A1C9C39F3}"/>
    <cellStyle name="Millares 4 2 2 2 2 2 2 2" xfId="4148" xr:uid="{B3A8C4D4-A1AA-41B5-AF12-688C6CA0BA0B}"/>
    <cellStyle name="Millares 4 2 2 2 2 2 2 2 2" xfId="8371" xr:uid="{B7B5C43E-5CF7-4635-B7D7-0D6C31F5F0A6}"/>
    <cellStyle name="Millares 4 2 2 2 2 2 2 3" xfId="6310" xr:uid="{DC0D5CC3-E4A4-4EEE-9471-785D48CC9A3D}"/>
    <cellStyle name="Millares 4 2 2 2 2 2 3" xfId="3118" xr:uid="{72EC3B50-0285-41E2-AC4E-E52D79A99BCE}"/>
    <cellStyle name="Millares 4 2 2 2 2 2 3 2" xfId="7341" xr:uid="{35C1A5E7-D5E6-495E-9170-F230DB6E3EA7}"/>
    <cellStyle name="Millares 4 2 2 2 2 2 4" xfId="5280" xr:uid="{E4AF3D4B-19AC-47BA-8480-D5C629658A01}"/>
    <cellStyle name="Millares 4 2 2 2 2 3" xfId="1572" xr:uid="{8C542EB6-5C24-4C4D-A069-F2582126A820}"/>
    <cellStyle name="Millares 4 2 2 2 2 3 2" xfId="3633" xr:uid="{416086D4-8E21-4A9C-BC9E-D3E3B18F67FF}"/>
    <cellStyle name="Millares 4 2 2 2 2 3 2 2" xfId="7856" xr:uid="{1582CD23-3E12-4976-B6E6-67FA9636AD34}"/>
    <cellStyle name="Millares 4 2 2 2 2 3 3" xfId="5795" xr:uid="{4D893D75-D239-4ABD-B32A-BF78080851E3}"/>
    <cellStyle name="Millares 4 2 2 2 2 4" xfId="2603" xr:uid="{47AAE61D-7683-4864-86CD-CCF43850C329}"/>
    <cellStyle name="Millares 4 2 2 2 2 4 2" xfId="6826" xr:uid="{A10087D2-0B8D-4C4B-B8FB-E393108DA7FD}"/>
    <cellStyle name="Millares 4 2 2 2 2 5" xfId="4765" xr:uid="{B0CCA05C-658C-423F-903B-91891882643C}"/>
    <cellStyle name="Millares 4 2 2 2 3" xfId="958" xr:uid="{6CFBFFCC-7DAC-465F-94AC-AD91054D8B91}"/>
    <cellStyle name="Millares 4 2 2 2 3 2" xfId="1989" xr:uid="{4CEA480F-4F79-4429-B789-070717F25CB8}"/>
    <cellStyle name="Millares 4 2 2 2 3 2 2" xfId="4050" xr:uid="{7163E499-F999-49B4-ACD3-7CFD69641CB7}"/>
    <cellStyle name="Millares 4 2 2 2 3 2 2 2" xfId="8273" xr:uid="{B79DF19D-8094-4494-9C75-36BE926EBEEB}"/>
    <cellStyle name="Millares 4 2 2 2 3 2 3" xfId="6212" xr:uid="{BA90C3B6-21FB-45E3-8708-879488EF0133}"/>
    <cellStyle name="Millares 4 2 2 2 3 3" xfId="3020" xr:uid="{C62B74F8-1B1B-4594-9A95-070D052C65F0}"/>
    <cellStyle name="Millares 4 2 2 2 3 3 2" xfId="7243" xr:uid="{062501BE-2B5F-49BA-9828-E77594863EA7}"/>
    <cellStyle name="Millares 4 2 2 2 3 4" xfId="5182" xr:uid="{282A8090-6044-4DAE-AC87-D7586B36D447}"/>
    <cellStyle name="Millares 4 2 2 2 4" xfId="1474" xr:uid="{72764C79-B2DB-4979-8E3D-7DDDC1ECCEB1}"/>
    <cellStyle name="Millares 4 2 2 2 4 2" xfId="3535" xr:uid="{0A404110-2684-44DF-9833-97BC7D6998DC}"/>
    <cellStyle name="Millares 4 2 2 2 4 2 2" xfId="7758" xr:uid="{5A361DB5-89FD-4294-966D-0D33FBAB5109}"/>
    <cellStyle name="Millares 4 2 2 2 4 3" xfId="5697" xr:uid="{B3E0361E-EBB6-4E1F-A5EA-A6805503ED10}"/>
    <cellStyle name="Millares 4 2 2 2 5" xfId="2505" xr:uid="{512FD528-7E72-48CE-AAD7-2541FF6067BF}"/>
    <cellStyle name="Millares 4 2 2 2 5 2" xfId="6728" xr:uid="{7A405435-B135-4604-B2EE-1E95539982FC}"/>
    <cellStyle name="Millares 4 2 2 2 6" xfId="4667" xr:uid="{A2D92336-D240-46D4-845A-A8F753F043E6}"/>
    <cellStyle name="Millares 4 2 2 2 7" xfId="4567" xr:uid="{DD7D1200-5625-4BC8-8931-929F9329D5A9}"/>
    <cellStyle name="Millares 4 2 2 3" xfId="477" xr:uid="{00000000-0005-0000-0000-0000FF000000}"/>
    <cellStyle name="Millares 4 2 2 3 2" xfId="1025" xr:uid="{30B75255-4A84-4BF7-AD9C-A107A876D4A5}"/>
    <cellStyle name="Millares 4 2 2 3 2 2" xfId="2056" xr:uid="{3B8B0F81-7C0C-4E41-88D0-3F272B37CD4C}"/>
    <cellStyle name="Millares 4 2 2 3 2 2 2" xfId="4117" xr:uid="{05C60A5C-DF57-4AAD-88B5-54AC39466EA9}"/>
    <cellStyle name="Millares 4 2 2 3 2 2 2 2" xfId="8340" xr:uid="{B4B6BA8D-D4BA-42BC-B1C2-97DF4F19E5A5}"/>
    <cellStyle name="Millares 4 2 2 3 2 2 3" xfId="6279" xr:uid="{2688A648-C182-43FB-8ECB-64F63C38D0D8}"/>
    <cellStyle name="Millares 4 2 2 3 2 3" xfId="3087" xr:uid="{B2AB7462-43C2-4549-842D-CE3FE4AD48DA}"/>
    <cellStyle name="Millares 4 2 2 3 2 3 2" xfId="7310" xr:uid="{A1407AF0-3A8F-4C5A-A639-77A31F9121D2}"/>
    <cellStyle name="Millares 4 2 2 3 2 4" xfId="5249" xr:uid="{6E12476A-9E6A-4ED4-B297-E01375C4E626}"/>
    <cellStyle name="Millares 4 2 2 3 3" xfId="1541" xr:uid="{FCDC8070-4719-4688-A028-0AF4DFD70313}"/>
    <cellStyle name="Millares 4 2 2 3 3 2" xfId="3602" xr:uid="{08B2EA2E-B926-4554-9E0C-D2CCB6F6D517}"/>
    <cellStyle name="Millares 4 2 2 3 3 2 2" xfId="7825" xr:uid="{051F8C6E-AA4E-4D0A-9257-A3DE9A247753}"/>
    <cellStyle name="Millares 4 2 2 3 3 3" xfId="5764" xr:uid="{10C8DF13-4A08-4395-AA50-F86601DE01AA}"/>
    <cellStyle name="Millares 4 2 2 3 4" xfId="2572" xr:uid="{F42E9CDB-4878-42EB-A347-5872806A3ABB}"/>
    <cellStyle name="Millares 4 2 2 3 4 2" xfId="6795" xr:uid="{B227F810-5A47-4850-BE18-D236FB558860}"/>
    <cellStyle name="Millares 4 2 2 3 5" xfId="4734" xr:uid="{93E9EFED-7E54-48B9-A2F1-421087CB0EAA}"/>
    <cellStyle name="Millares 4 2 2 4" xfId="927" xr:uid="{8FBA906B-AEB4-4BC5-8B9F-EEFFE6EDAD98}"/>
    <cellStyle name="Millares 4 2 2 4 2" xfId="1958" xr:uid="{F611E563-65A3-4ED8-B929-1B06224ADC56}"/>
    <cellStyle name="Millares 4 2 2 4 2 2" xfId="4019" xr:uid="{0755D2BD-8EDA-488F-9DB3-635B750DF294}"/>
    <cellStyle name="Millares 4 2 2 4 2 2 2" xfId="8242" xr:uid="{44AE2C1E-E559-4DB3-84C3-04D80E7C4AF5}"/>
    <cellStyle name="Millares 4 2 2 4 2 3" xfId="6181" xr:uid="{AD9065C5-179C-49C7-8CC6-9DEC55F19388}"/>
    <cellStyle name="Millares 4 2 2 4 3" xfId="2989" xr:uid="{F34D4A98-7523-4CD7-8766-15E0FC3171BC}"/>
    <cellStyle name="Millares 4 2 2 4 3 2" xfId="7212" xr:uid="{14B8FC08-96FD-42DA-88C5-2427E0C5F160}"/>
    <cellStyle name="Millares 4 2 2 4 4" xfId="5151" xr:uid="{A973F72E-B915-480F-BA37-CEDAB2503792}"/>
    <cellStyle name="Millares 4 2 2 5" xfId="1443" xr:uid="{26040071-100B-4FFF-BEEC-6478E90D5213}"/>
    <cellStyle name="Millares 4 2 2 5 2" xfId="3504" xr:uid="{EEA4F461-531F-4F5E-8848-11D79D1CD245}"/>
    <cellStyle name="Millares 4 2 2 5 2 2" xfId="7727" xr:uid="{A5FC354C-6D27-42B2-9C2F-9E7003E2A49E}"/>
    <cellStyle name="Millares 4 2 2 5 3" xfId="5666" xr:uid="{F9B5C895-0BB7-449B-8FBF-A116FCED9AD1}"/>
    <cellStyle name="Millares 4 2 2 6" xfId="2474" xr:uid="{E9E009C0-4F31-41F4-B3AA-CC5D3B9BE454}"/>
    <cellStyle name="Millares 4 2 2 6 2" xfId="6697" xr:uid="{92D4D165-E152-4803-8B75-FEE68E7123EE}"/>
    <cellStyle name="Millares 4 2 2 7" xfId="4636" xr:uid="{8B8B0868-D0B2-47F5-B0B6-C424D30E8FCB}"/>
    <cellStyle name="Millares 4 2 2 8" xfId="4536" xr:uid="{15CF8371-0F62-436B-991A-48779067FFB8}"/>
    <cellStyle name="Millares 4 2 3" xfId="394" xr:uid="{00000000-0005-0000-0000-000000010000}"/>
    <cellStyle name="Millares 4 2 3 2" xfId="493" xr:uid="{00000000-0005-0000-0000-000001010000}"/>
    <cellStyle name="Millares 4 2 3 2 2" xfId="1041" xr:uid="{32A600EC-331C-42B1-B1E5-AC1C5403E52E}"/>
    <cellStyle name="Millares 4 2 3 2 2 2" xfId="2072" xr:uid="{901164A5-3F6B-41BD-9DB3-546C4803D789}"/>
    <cellStyle name="Millares 4 2 3 2 2 2 2" xfId="4133" xr:uid="{1CD00342-8859-4258-819D-05EA172187DF}"/>
    <cellStyle name="Millares 4 2 3 2 2 2 2 2" xfId="8356" xr:uid="{BB22DFFD-38A7-4F0A-8924-482A5152A41A}"/>
    <cellStyle name="Millares 4 2 3 2 2 2 3" xfId="6295" xr:uid="{0E6E711B-05F3-4831-849F-B73CF606FC3E}"/>
    <cellStyle name="Millares 4 2 3 2 2 3" xfId="3103" xr:uid="{0090F2E9-2F49-42AC-98EF-BCD58C917C9B}"/>
    <cellStyle name="Millares 4 2 3 2 2 3 2" xfId="7326" xr:uid="{CDFB3910-033C-456E-91ED-A5A3FE6A1358}"/>
    <cellStyle name="Millares 4 2 3 2 2 4" xfId="5265" xr:uid="{1C3BF912-87C9-4838-A047-A4AAABE99C30}"/>
    <cellStyle name="Millares 4 2 3 2 3" xfId="1557" xr:uid="{2176F3E5-5E1B-4F28-9D25-EDA834FC35CE}"/>
    <cellStyle name="Millares 4 2 3 2 3 2" xfId="3618" xr:uid="{BE234ABB-93B4-4B71-AC02-6F4EA1847375}"/>
    <cellStyle name="Millares 4 2 3 2 3 2 2" xfId="7841" xr:uid="{DE3EEA83-2A75-4C65-B140-71C793A3F058}"/>
    <cellStyle name="Millares 4 2 3 2 3 3" xfId="5780" xr:uid="{0F527369-8AE9-44DF-8919-928CACB5CAAD}"/>
    <cellStyle name="Millares 4 2 3 2 4" xfId="2588" xr:uid="{5303BDCB-0AB5-4CAF-A0C9-9AE7837E3A10}"/>
    <cellStyle name="Millares 4 2 3 2 4 2" xfId="6811" xr:uid="{EF4BF422-6644-498A-8331-6C3AAAFE2E35}"/>
    <cellStyle name="Millares 4 2 3 2 5" xfId="4750" xr:uid="{6BDCD523-9C64-4E64-A56A-CB396851589A}"/>
    <cellStyle name="Millares 4 2 3 3" xfId="943" xr:uid="{E6A83B0F-128C-4336-A727-A88C0B393D45}"/>
    <cellStyle name="Millares 4 2 3 3 2" xfId="1974" xr:uid="{76259305-FDA2-47B9-99B0-21EDF7A1BB45}"/>
    <cellStyle name="Millares 4 2 3 3 2 2" xfId="4035" xr:uid="{706C2515-BB3C-449A-BD48-24B5D8804299}"/>
    <cellStyle name="Millares 4 2 3 3 2 2 2" xfId="8258" xr:uid="{DECB304C-C950-40E3-9294-EC2DE47DC194}"/>
    <cellStyle name="Millares 4 2 3 3 2 3" xfId="6197" xr:uid="{F191E21A-304C-4002-BC50-BCE43D310E9D}"/>
    <cellStyle name="Millares 4 2 3 3 3" xfId="3005" xr:uid="{B2A14C84-EF0F-4606-A800-D607C4C9DE05}"/>
    <cellStyle name="Millares 4 2 3 3 3 2" xfId="7228" xr:uid="{4265E30A-E5F6-431B-A319-4CB9E8E8AB67}"/>
    <cellStyle name="Millares 4 2 3 3 4" xfId="5167" xr:uid="{7C0A3ADF-1A2E-44DB-BA7F-DF80E5ED0781}"/>
    <cellStyle name="Millares 4 2 3 4" xfId="1459" xr:uid="{DE841FEA-0788-40A6-B548-6EA108F94315}"/>
    <cellStyle name="Millares 4 2 3 4 2" xfId="3520" xr:uid="{2A04CA72-C132-4393-8253-06C97DC4C458}"/>
    <cellStyle name="Millares 4 2 3 4 2 2" xfId="7743" xr:uid="{A9B6D305-AD30-40BC-9A84-AD1A40D2035B}"/>
    <cellStyle name="Millares 4 2 3 4 3" xfId="5682" xr:uid="{2BFE39C0-A617-4947-B393-A1D960D3A42A}"/>
    <cellStyle name="Millares 4 2 3 5" xfId="2490" xr:uid="{7DDE3354-112A-4F86-AC9B-5BC759ED3DAF}"/>
    <cellStyle name="Millares 4 2 3 5 2" xfId="6713" xr:uid="{3D1BA175-6994-4007-9B20-1EA1302B6BA7}"/>
    <cellStyle name="Millares 4 2 3 6" xfId="4652" xr:uid="{24F012CA-C5BB-4BD7-9D57-1109F6150627}"/>
    <cellStyle name="Millares 4 2 3 7" xfId="4552" xr:uid="{3B28B065-D0E1-4693-98C1-EF935C8D83E4}"/>
    <cellStyle name="Millares 4 2 4" xfId="460" xr:uid="{00000000-0005-0000-0000-000002010000}"/>
    <cellStyle name="Millares 4 2 4 2" xfId="1008" xr:uid="{2F75F588-DA86-49B7-8E88-815CD9C4034A}"/>
    <cellStyle name="Millares 4 2 4 2 2" xfId="2039" xr:uid="{D648F3E4-E2BC-4B8D-9E13-B22864F715E0}"/>
    <cellStyle name="Millares 4 2 4 2 2 2" xfId="4100" xr:uid="{55EA6918-BA7B-4681-B319-23D631FD0BE4}"/>
    <cellStyle name="Millares 4 2 4 2 2 2 2" xfId="8323" xr:uid="{FAD22F75-878F-4E63-BE7E-5BE9E33EEEF5}"/>
    <cellStyle name="Millares 4 2 4 2 2 3" xfId="6262" xr:uid="{CCAB64AE-D631-4168-9C1C-F107EA71C0E4}"/>
    <cellStyle name="Millares 4 2 4 2 3" xfId="3070" xr:uid="{E7B46B21-1CE3-487A-9E4F-B3A8BD62C06A}"/>
    <cellStyle name="Millares 4 2 4 2 3 2" xfId="7293" xr:uid="{E7BDAAF9-042D-4E50-93BA-AC83209CA310}"/>
    <cellStyle name="Millares 4 2 4 2 4" xfId="5232" xr:uid="{47C68F39-28D2-49A2-BDE5-466EDE97EFFB}"/>
    <cellStyle name="Millares 4 2 4 3" xfId="1524" xr:uid="{4A3BCA4D-C5F2-453E-B178-97F7996BEFC1}"/>
    <cellStyle name="Millares 4 2 4 3 2" xfId="3585" xr:uid="{3962536B-0566-485F-8501-EBEA7840DE6B}"/>
    <cellStyle name="Millares 4 2 4 3 2 2" xfId="7808" xr:uid="{8BCE10F6-6B46-4572-86C2-DDF389DF65D4}"/>
    <cellStyle name="Millares 4 2 4 3 3" xfId="5747" xr:uid="{7B810FDA-6014-4BBE-8C96-CA659509D8FD}"/>
    <cellStyle name="Millares 4 2 4 4" xfId="2555" xr:uid="{80EE2AEC-038E-4136-B145-4BA1AFF876D2}"/>
    <cellStyle name="Millares 4 2 4 4 2" xfId="6778" xr:uid="{62362F45-DAFB-4FE2-A462-062CAB773195}"/>
    <cellStyle name="Millares 4 2 4 5" xfId="4717" xr:uid="{B77ECF2A-A384-4844-9D9E-23BC357584EB}"/>
    <cellStyle name="Millares 4 2 5" xfId="695" xr:uid="{183B2C7D-47A6-4675-9842-9420732D9918}"/>
    <cellStyle name="Millares 4 2 6" xfId="912" xr:uid="{C5373FE3-AF76-4559-B9FE-C7F873645080}"/>
    <cellStyle name="Millares 4 2 6 2" xfId="1943" xr:uid="{B5FA1D1F-94EE-475B-9E6E-4962A33C12A0}"/>
    <cellStyle name="Millares 4 2 6 2 2" xfId="4004" xr:uid="{87DEF1C0-6AA9-434B-B78B-1A7DD5AF7B3C}"/>
    <cellStyle name="Millares 4 2 6 2 2 2" xfId="8227" xr:uid="{3A1A982A-27A6-45D0-A522-0C47F7432935}"/>
    <cellStyle name="Millares 4 2 6 2 3" xfId="6166" xr:uid="{419E7805-617B-46B8-A247-6A8ADD5DDFD0}"/>
    <cellStyle name="Millares 4 2 6 3" xfId="2974" xr:uid="{FD1B14E1-8EB6-4D63-BA4E-69360B616033}"/>
    <cellStyle name="Millares 4 2 6 3 2" xfId="7197" xr:uid="{8261AB5A-C60A-4509-8B92-648F9555FB02}"/>
    <cellStyle name="Millares 4 2 6 4" xfId="5136" xr:uid="{D36AF7A1-7EA1-4621-B773-FEB84D66A5C0}"/>
    <cellStyle name="Millares 4 2 7" xfId="1428" xr:uid="{07108A78-3365-4871-B199-4D5DC0F1851E}"/>
    <cellStyle name="Millares 4 2 7 2" xfId="3489" xr:uid="{9A21B4FB-FAE1-4951-9FB1-F478B8F284BB}"/>
    <cellStyle name="Millares 4 2 7 2 2" xfId="7712" xr:uid="{446A395D-8F0C-4677-8B66-A603F2409A14}"/>
    <cellStyle name="Millares 4 2 7 3" xfId="5651" xr:uid="{4E33D3DD-F007-4EFC-8440-F50D4525D908}"/>
    <cellStyle name="Millares 4 2 8" xfId="2459" xr:uid="{3C7F2906-4E77-417F-93FF-65AB2175A8BC}"/>
    <cellStyle name="Millares 4 2 8 2" xfId="6682" xr:uid="{22041293-2F60-4DDD-A78C-5E1D1534395F}"/>
    <cellStyle name="Millares 4 2 9" xfId="4619" xr:uid="{7B46EF97-0F02-4F75-8D66-04050F6F9C8A}"/>
    <cellStyle name="Millares 4 3" xfId="351" xr:uid="{00000000-0005-0000-0000-000003010000}"/>
    <cellStyle name="Millares 4 3 2" xfId="464" xr:uid="{00000000-0005-0000-0000-000004010000}"/>
    <cellStyle name="Millares 4 3 2 2" xfId="1012" xr:uid="{29EF4022-9328-48B7-8389-F342929D2FF7}"/>
    <cellStyle name="Millares 4 3 2 2 2" xfId="2043" xr:uid="{92BF5BA1-D0FA-41CD-A5C6-1928D8426DF0}"/>
    <cellStyle name="Millares 4 3 2 2 2 2" xfId="4104" xr:uid="{36AFF301-0EB3-4B62-960E-B8470850BF9F}"/>
    <cellStyle name="Millares 4 3 2 2 2 2 2" xfId="8327" xr:uid="{DB4E2C5A-6655-497B-B2B3-E9388DCF3F73}"/>
    <cellStyle name="Millares 4 3 2 2 2 3" xfId="6266" xr:uid="{E65F9E6E-AFCF-44D7-A534-B664D8BCE898}"/>
    <cellStyle name="Millares 4 3 2 2 3" xfId="3074" xr:uid="{06D62C2D-77CB-4127-8270-89BE910F60E9}"/>
    <cellStyle name="Millares 4 3 2 2 3 2" xfId="7297" xr:uid="{2A82B1FE-2CD2-4AA9-B094-1EB886EC936B}"/>
    <cellStyle name="Millares 4 3 2 2 4" xfId="5236" xr:uid="{8A16AAD8-77B9-4B87-9561-A1B20B08F2D2}"/>
    <cellStyle name="Millares 4 3 2 3" xfId="1528" xr:uid="{819EF78F-AD39-48BC-BCCC-E7AE71C9F0CF}"/>
    <cellStyle name="Millares 4 3 2 3 2" xfId="3589" xr:uid="{0CCBBDA7-05CD-426E-AE5F-9B455A0FA334}"/>
    <cellStyle name="Millares 4 3 2 3 2 2" xfId="7812" xr:uid="{1E1E0982-330C-4BC5-AF19-E46A2458765D}"/>
    <cellStyle name="Millares 4 3 2 3 3" xfId="5751" xr:uid="{DF5F9335-2ABC-4DA7-BDB2-C05019E19AD0}"/>
    <cellStyle name="Millares 4 3 2 4" xfId="2559" xr:uid="{F682BF80-186F-4F13-91C8-4132538417DC}"/>
    <cellStyle name="Millares 4 3 2 4 2" xfId="6782" xr:uid="{33E96AF3-2528-4FFA-8800-9E4635A4DA4F}"/>
    <cellStyle name="Millares 4 3 2 5" xfId="4721" xr:uid="{051E8E4F-0F1E-4545-9DAC-F78DB6F0A0F3}"/>
    <cellStyle name="Millares 4 3 3" xfId="4623" xr:uid="{0B7D97E9-C9C9-436E-9AF3-2FCDD5410679}"/>
    <cellStyle name="Millares 4 4" xfId="419" xr:uid="{00000000-0005-0000-0000-000005010000}"/>
    <cellStyle name="Millares 4 4 2" xfId="967" xr:uid="{52890ABB-D531-42C2-B33B-B733A67C98B7}"/>
    <cellStyle name="Millares 4 4 2 2" xfId="1998" xr:uid="{9CE31976-86A6-41A5-BF29-DD172843E0F4}"/>
    <cellStyle name="Millares 4 4 2 2 2" xfId="4059" xr:uid="{684D8E32-B24D-4FF8-AA32-235D44BA7BCB}"/>
    <cellStyle name="Millares 4 4 2 2 2 2" xfId="8282" xr:uid="{B6FC64FA-BB04-4739-BF8B-081A5AC8D39E}"/>
    <cellStyle name="Millares 4 4 2 2 3" xfId="6221" xr:uid="{7C5911E3-B163-4291-A3FC-75323E2A4E47}"/>
    <cellStyle name="Millares 4 4 2 3" xfId="3029" xr:uid="{3D4392A6-4A2B-4E93-B41F-670451CA4F68}"/>
    <cellStyle name="Millares 4 4 2 3 2" xfId="7252" xr:uid="{1DFEFB9D-6F8B-443F-9FFB-813E5302BD97}"/>
    <cellStyle name="Millares 4 4 2 4" xfId="5191" xr:uid="{B80E844A-E5D3-4081-9158-879A4B602415}"/>
    <cellStyle name="Millares 4 4 3" xfId="1483" xr:uid="{714023B1-9D8D-4EE0-B67E-22E9FB1424CF}"/>
    <cellStyle name="Millares 4 4 3 2" xfId="3544" xr:uid="{EC432EA6-4DFF-4EA0-8304-A487E900C3DE}"/>
    <cellStyle name="Millares 4 4 3 2 2" xfId="7767" xr:uid="{2A971A61-E20B-421E-8974-9BA2C7F9095C}"/>
    <cellStyle name="Millares 4 4 3 3" xfId="5706" xr:uid="{017BFD27-F7E2-4996-B923-E51BFDD8D0C3}"/>
    <cellStyle name="Millares 4 4 4" xfId="2514" xr:uid="{6536ED40-05B6-4AEC-A91D-FA3CFA8A5B17}"/>
    <cellStyle name="Millares 4 4 4 2" xfId="6737" xr:uid="{53C43EF0-0622-4DB3-9B75-F1A5FFFFF2E8}"/>
    <cellStyle name="Millares 4 4 5" xfId="4676" xr:uid="{3A93D011-A5E2-4BC1-B5D8-A8720BAF6982}"/>
    <cellStyle name="Millares 4 5" xfId="521" xr:uid="{8C28954B-2180-4AC6-ABC2-51BB1E9D7804}"/>
    <cellStyle name="Millares 4 6" xfId="4578" xr:uid="{1866F00F-2A42-4C81-AA83-98B8E4E0DFE1}"/>
    <cellStyle name="Millares 5" xfId="259" xr:uid="{00000000-0005-0000-0000-000006010000}"/>
    <cellStyle name="Millares 5 2" xfId="339" xr:uid="{00000000-0005-0000-0000-000007010000}"/>
    <cellStyle name="Millares 5 2 2" xfId="457" xr:uid="{00000000-0005-0000-0000-000008010000}"/>
    <cellStyle name="Millares 5 2 2 2" xfId="820" xr:uid="{DA6046DF-950F-46A4-8C33-4E52413F84B8}"/>
    <cellStyle name="Millares 5 2 2 2 2" xfId="1338" xr:uid="{ACC1343D-AE47-491E-946B-72761CE0C6EB}"/>
    <cellStyle name="Millares 5 2 2 2 2 2" xfId="2368" xr:uid="{ED9EAF89-BF89-4750-B30A-56D55EA9F305}"/>
    <cellStyle name="Millares 5 2 2 2 2 2 2" xfId="4429" xr:uid="{93E5ADE0-8AC2-4276-BDB7-969028590BC3}"/>
    <cellStyle name="Millares 5 2 2 2 2 2 2 2" xfId="8652" xr:uid="{18F862D3-6EBC-41A1-A5B4-F18774813AAE}"/>
    <cellStyle name="Millares 5 2 2 2 2 2 3" xfId="6591" xr:uid="{07CD84F0-3266-433D-A8DD-6591FEE6F1E0}"/>
    <cellStyle name="Millares 5 2 2 2 2 3" xfId="3399" xr:uid="{069EA966-0C02-4A3C-831C-4664D838CF48}"/>
    <cellStyle name="Millares 5 2 2 2 2 3 2" xfId="7622" xr:uid="{C0347D21-722D-46C3-B12C-18A97009E3CA}"/>
    <cellStyle name="Millares 5 2 2 2 2 4" xfId="5561" xr:uid="{FD91370D-4E42-4800-AE9C-46E3AF40C5FF}"/>
    <cellStyle name="Millares 5 2 2 2 3" xfId="1853" xr:uid="{B3A73DC8-BEDA-4440-9F42-F4D862D62906}"/>
    <cellStyle name="Millares 5 2 2 2 3 2" xfId="3914" xr:uid="{9CAC1D89-4013-487B-AC32-55B38E574B6C}"/>
    <cellStyle name="Millares 5 2 2 2 3 2 2" xfId="8137" xr:uid="{66274351-5158-42AB-A937-18AB247C856E}"/>
    <cellStyle name="Millares 5 2 2 2 3 3" xfId="6076" xr:uid="{4D8F4F82-1EA9-4268-93D4-28C14F0CD285}"/>
    <cellStyle name="Millares 5 2 2 2 4" xfId="2884" xr:uid="{0D1E8704-B523-4719-BF51-FF0C12CDB9C3}"/>
    <cellStyle name="Millares 5 2 2 2 4 2" xfId="7107" xr:uid="{FDCC533A-DF8D-4126-88A3-D2385E77B5CC}"/>
    <cellStyle name="Millares 5 2 2 2 5" xfId="5046" xr:uid="{659A4E00-CFD3-4881-BB75-091A0FB31C72}"/>
    <cellStyle name="Millares 5 2 2 3" xfId="635" xr:uid="{AA5E9912-1573-4C1C-8958-01CC6796EF46}"/>
    <cellStyle name="Millares 5 2 2 3 2" xfId="1162" xr:uid="{DCEA0231-5C2F-4015-A5BF-F743F5A5DEE0}"/>
    <cellStyle name="Millares 5 2 2 3 2 2" xfId="2192" xr:uid="{0ACB9218-9CA6-41B3-806A-B964A827A0C4}"/>
    <cellStyle name="Millares 5 2 2 3 2 2 2" xfId="4253" xr:uid="{B121932A-9EEF-442C-9301-B08F424B6391}"/>
    <cellStyle name="Millares 5 2 2 3 2 2 2 2" xfId="8476" xr:uid="{9908F095-57CF-43B1-8C43-84D68C3FC679}"/>
    <cellStyle name="Millares 5 2 2 3 2 2 3" xfId="6415" xr:uid="{38853CAE-C40E-4525-BEC5-D98A59F8E0ED}"/>
    <cellStyle name="Millares 5 2 2 3 2 3" xfId="3223" xr:uid="{9CD3B715-D92E-4BA3-82C6-E7099C313FBA}"/>
    <cellStyle name="Millares 5 2 2 3 2 3 2" xfId="7446" xr:uid="{715A05E9-F17B-4E2A-A882-72A18F2B76FE}"/>
    <cellStyle name="Millares 5 2 2 3 2 4" xfId="5385" xr:uid="{8ECF3D6E-60D9-41A8-8CDF-DF3CDA3082F0}"/>
    <cellStyle name="Millares 5 2 2 3 3" xfId="1677" xr:uid="{A48FBDF6-ECBF-4CAA-B732-1A6054E3F62A}"/>
    <cellStyle name="Millares 5 2 2 3 3 2" xfId="3738" xr:uid="{B3FD4DDD-A001-41FF-BDAC-C449CF00674E}"/>
    <cellStyle name="Millares 5 2 2 3 3 2 2" xfId="7961" xr:uid="{E25566E6-0A3A-4FE6-BEDC-4A41FE437C84}"/>
    <cellStyle name="Millares 5 2 2 3 3 3" xfId="5900" xr:uid="{51261647-E01C-4C08-A864-E7B47D9B5B41}"/>
    <cellStyle name="Millares 5 2 2 3 4" xfId="2708" xr:uid="{F7400B69-2722-4882-985A-D49F15E3942F}"/>
    <cellStyle name="Millares 5 2 2 3 4 2" xfId="6931" xr:uid="{2A5F7624-874E-496E-AAB9-9436A0F4C1D2}"/>
    <cellStyle name="Millares 5 2 2 3 5" xfId="4870" xr:uid="{AF505635-EB68-4D99-96E1-73D2AFE201D4}"/>
    <cellStyle name="Millares 5 2 2 4" xfId="1005" xr:uid="{A142DBE8-AD8A-44AA-AC1D-BF50E8CA8850}"/>
    <cellStyle name="Millares 5 2 2 4 2" xfId="2036" xr:uid="{DBD55385-9D41-4A2D-9E84-4DD64DB862C0}"/>
    <cellStyle name="Millares 5 2 2 4 2 2" xfId="4097" xr:uid="{329C1E77-0989-4B96-B924-515090696156}"/>
    <cellStyle name="Millares 5 2 2 4 2 2 2" xfId="8320" xr:uid="{83B85664-E02A-4AB2-8BF8-451541001DCD}"/>
    <cellStyle name="Millares 5 2 2 4 2 3" xfId="6259" xr:uid="{F7DB8B84-73C8-4A1C-9F5A-5F664BD148BE}"/>
    <cellStyle name="Millares 5 2 2 4 3" xfId="3067" xr:uid="{924E361E-0058-45BA-AD96-1883CDD8A13A}"/>
    <cellStyle name="Millares 5 2 2 4 3 2" xfId="7290" xr:uid="{36C54906-7C8C-43C0-B0D3-A2773A404EA7}"/>
    <cellStyle name="Millares 5 2 2 4 4" xfId="5229" xr:uid="{32EB758A-FC79-468B-8F21-0CCC452842FA}"/>
    <cellStyle name="Millares 5 2 2 5" xfId="1521" xr:uid="{87D9C509-7587-48F2-B185-F85427E8493A}"/>
    <cellStyle name="Millares 5 2 2 5 2" xfId="3582" xr:uid="{1C1CF854-A5C6-4910-9005-45C5DE6BDAA1}"/>
    <cellStyle name="Millares 5 2 2 5 2 2" xfId="7805" xr:uid="{763F9170-A7E8-4A37-B1C0-AC3F35F2A475}"/>
    <cellStyle name="Millares 5 2 2 5 3" xfId="5744" xr:uid="{F39E4034-1EEB-42FB-8534-8C754188FB07}"/>
    <cellStyle name="Millares 5 2 2 6" xfId="2552" xr:uid="{10668807-EBC7-4FCE-A819-8BED57F16D43}"/>
    <cellStyle name="Millares 5 2 2 6 2" xfId="6775" xr:uid="{108720D0-630D-4ADA-BB6E-6B431B60EB63}"/>
    <cellStyle name="Millares 5 2 2 7" xfId="4714" xr:uid="{8976E199-CE04-428D-B855-105EB1AC7244}"/>
    <cellStyle name="Millares 5 2 3" xfId="761" xr:uid="{A2F14646-AC2C-4E42-A164-46CACD55B026}"/>
    <cellStyle name="Millares 5 2 3 2" xfId="1279" xr:uid="{FABA0571-CE9E-4FE0-ADAD-2677879D5EA1}"/>
    <cellStyle name="Millares 5 2 3 2 2" xfId="2309" xr:uid="{E8C7C368-56EA-4466-8879-29EFDFD5A5C3}"/>
    <cellStyle name="Millares 5 2 3 2 2 2" xfId="4370" xr:uid="{5C389E83-8ED8-4660-A069-629BF84F1018}"/>
    <cellStyle name="Millares 5 2 3 2 2 2 2" xfId="8593" xr:uid="{B1805D8A-58AF-4F3E-B1C4-305B01E62AC4}"/>
    <cellStyle name="Millares 5 2 3 2 2 3" xfId="6532" xr:uid="{C14AFDFE-16C9-4C68-9FCD-6328AA2F4195}"/>
    <cellStyle name="Millares 5 2 3 2 3" xfId="3340" xr:uid="{214AF635-F348-4A29-8BA5-1BB5483F1C33}"/>
    <cellStyle name="Millares 5 2 3 2 3 2" xfId="7563" xr:uid="{C67B881D-E832-4B54-B2B7-0948488AAC74}"/>
    <cellStyle name="Millares 5 2 3 2 4" xfId="5502" xr:uid="{9D26F3D6-C03B-4EBA-AA6E-39C6199D4556}"/>
    <cellStyle name="Millares 5 2 3 3" xfId="1794" xr:uid="{8EF910DC-1876-41EE-9853-05530A28199D}"/>
    <cellStyle name="Millares 5 2 3 3 2" xfId="3855" xr:uid="{E88F7A0F-25CC-4DE9-BA23-7D5F946FB800}"/>
    <cellStyle name="Millares 5 2 3 3 2 2" xfId="8078" xr:uid="{635DCA18-6A9E-43B5-A32B-B7FE845F6A54}"/>
    <cellStyle name="Millares 5 2 3 3 3" xfId="6017" xr:uid="{C38D7900-01B7-4B5E-9DF4-3F12AAC25C12}"/>
    <cellStyle name="Millares 5 2 3 4" xfId="2825" xr:uid="{B94FC119-843A-4F3B-A36E-A71C3B6FD670}"/>
    <cellStyle name="Millares 5 2 3 4 2" xfId="7048" xr:uid="{7084AA95-A2AC-4AFE-90F9-060A40E659E7}"/>
    <cellStyle name="Millares 5 2 3 5" xfId="4987" xr:uid="{FE129CA5-FD49-482E-967F-908A1A31A02E}"/>
    <cellStyle name="Millares 5 2 4" xfId="576" xr:uid="{C5CE28DF-2083-4AD4-A79A-DEDD92F6F047}"/>
    <cellStyle name="Millares 5 2 4 2" xfId="1103" xr:uid="{D57F9DBC-18C2-4822-BC84-5900F3862294}"/>
    <cellStyle name="Millares 5 2 4 2 2" xfId="2133" xr:uid="{65D3BB0A-43C7-44EA-9CBF-8BCD9B6AD01C}"/>
    <cellStyle name="Millares 5 2 4 2 2 2" xfId="4194" xr:uid="{BB0DD5B2-608A-4EEA-A701-728870F64ED4}"/>
    <cellStyle name="Millares 5 2 4 2 2 2 2" xfId="8417" xr:uid="{0CAB5B92-770E-4A6D-8DFA-13EF44FCA027}"/>
    <cellStyle name="Millares 5 2 4 2 2 3" xfId="6356" xr:uid="{605D5E43-C08C-4F32-97DF-92E35E758032}"/>
    <cellStyle name="Millares 5 2 4 2 3" xfId="3164" xr:uid="{096236C3-BE63-45B4-861D-86A0648919FF}"/>
    <cellStyle name="Millares 5 2 4 2 3 2" xfId="7387" xr:uid="{28548073-9DA3-4619-B414-FFE10D61E265}"/>
    <cellStyle name="Millares 5 2 4 2 4" xfId="5326" xr:uid="{7A6600E4-B263-413E-9545-4872C124300D}"/>
    <cellStyle name="Millares 5 2 4 3" xfId="1618" xr:uid="{BAF99B4A-4759-4AC7-BCFD-A9679DCA11D2}"/>
    <cellStyle name="Millares 5 2 4 3 2" xfId="3679" xr:uid="{2EC77963-68CD-46D3-B60D-D7977C29C505}"/>
    <cellStyle name="Millares 5 2 4 3 2 2" xfId="7902" xr:uid="{5BC77ED8-E918-4DD5-BC6E-3AFC6CFD68FF}"/>
    <cellStyle name="Millares 5 2 4 3 3" xfId="5841" xr:uid="{F7ABC470-8592-43EE-A22B-FB8DF66D2CF0}"/>
    <cellStyle name="Millares 5 2 4 4" xfId="2649" xr:uid="{42F81134-7D7B-46C9-A3B2-929368F2770C}"/>
    <cellStyle name="Millares 5 2 4 4 2" xfId="6872" xr:uid="{8F2F1114-8E2D-4DAA-83E2-773F2FB69C8B}"/>
    <cellStyle name="Millares 5 2 4 5" xfId="4811" xr:uid="{BF39D09B-04CD-4146-B936-425795713AB0}"/>
    <cellStyle name="Millares 5 2 5" xfId="4616" xr:uid="{577FBDF1-5355-4A41-8462-3434CFB13747}"/>
    <cellStyle name="Millares 5 3" xfId="424" xr:uid="{00000000-0005-0000-0000-000009010000}"/>
    <cellStyle name="Millares 5 3 2" xfId="791" xr:uid="{2BF1693B-1336-4A61-BEF7-0562B16EE556}"/>
    <cellStyle name="Millares 5 3 2 2" xfId="1309" xr:uid="{EBFAFD15-6627-472D-B91C-0295DC4E6C5E}"/>
    <cellStyle name="Millares 5 3 2 2 2" xfId="2339" xr:uid="{B194B8C1-BAD1-4049-BE83-97F4E867B23C}"/>
    <cellStyle name="Millares 5 3 2 2 2 2" xfId="4400" xr:uid="{101AB873-D8EF-4C14-BDAD-F3780C53CC7F}"/>
    <cellStyle name="Millares 5 3 2 2 2 2 2" xfId="8623" xr:uid="{EE5B7E9D-7453-4804-8D9C-032522558F64}"/>
    <cellStyle name="Millares 5 3 2 2 2 3" xfId="6562" xr:uid="{A538F7AF-C5DA-4BE9-996C-9A1BBB2524E8}"/>
    <cellStyle name="Millares 5 3 2 2 3" xfId="3370" xr:uid="{024A4674-0A32-4FC2-9DF0-9F7507B0099D}"/>
    <cellStyle name="Millares 5 3 2 2 3 2" xfId="7593" xr:uid="{B68ACAD3-C3AB-4BF0-8691-2D7472456918}"/>
    <cellStyle name="Millares 5 3 2 2 4" xfId="5532" xr:uid="{75172E9A-2A87-4F11-B2FA-FDF415974B79}"/>
    <cellStyle name="Millares 5 3 2 3" xfId="1824" xr:uid="{922E744E-19EC-456E-8E56-F40CEBDFE623}"/>
    <cellStyle name="Millares 5 3 2 3 2" xfId="3885" xr:uid="{844981AA-810B-4151-8EE5-49588C57DBAC}"/>
    <cellStyle name="Millares 5 3 2 3 2 2" xfId="8108" xr:uid="{877D6293-4A1E-43D7-B7A5-83F46A93E676}"/>
    <cellStyle name="Millares 5 3 2 3 3" xfId="6047" xr:uid="{03309C30-0E11-4B06-8E6A-59ED9F577915}"/>
    <cellStyle name="Millares 5 3 2 4" xfId="2855" xr:uid="{42E9BFF9-119E-48E9-966A-0E2B69470DFD}"/>
    <cellStyle name="Millares 5 3 2 4 2" xfId="7078" xr:uid="{856601B7-4002-4276-9B4A-E2ED145A88E5}"/>
    <cellStyle name="Millares 5 3 2 5" xfId="5017" xr:uid="{B4F15FCE-F566-4698-AB7C-97D259C42C11}"/>
    <cellStyle name="Millares 5 3 3" xfId="606" xr:uid="{C2A93D74-F420-4D45-A76F-B96338DCA730}"/>
    <cellStyle name="Millares 5 3 3 2" xfId="1133" xr:uid="{DBE54A31-E167-46C7-877B-66E84119CF96}"/>
    <cellStyle name="Millares 5 3 3 2 2" xfId="2163" xr:uid="{D626ABE5-7435-4AFC-868C-0F53863F0828}"/>
    <cellStyle name="Millares 5 3 3 2 2 2" xfId="4224" xr:uid="{5E4DF169-B0AB-4AAA-8451-DD8B73A6967C}"/>
    <cellStyle name="Millares 5 3 3 2 2 2 2" xfId="8447" xr:uid="{222AC401-4D3B-46C4-81C9-E194A34ABED2}"/>
    <cellStyle name="Millares 5 3 3 2 2 3" xfId="6386" xr:uid="{47662AF9-CDF9-49CC-8223-5935498915CB}"/>
    <cellStyle name="Millares 5 3 3 2 3" xfId="3194" xr:uid="{C572D53F-0C58-45B2-AB29-C7B6F67E67F7}"/>
    <cellStyle name="Millares 5 3 3 2 3 2" xfId="7417" xr:uid="{2C08A09B-FB15-46F2-9F79-A7598B5C4B14}"/>
    <cellStyle name="Millares 5 3 3 2 4" xfId="5356" xr:uid="{889D1289-6729-4A94-B506-E105CF80D273}"/>
    <cellStyle name="Millares 5 3 3 3" xfId="1648" xr:uid="{6665920C-88E9-47B5-AB97-8704AB014DC1}"/>
    <cellStyle name="Millares 5 3 3 3 2" xfId="3709" xr:uid="{3715D145-F449-4662-B30A-597C65F01873}"/>
    <cellStyle name="Millares 5 3 3 3 2 2" xfId="7932" xr:uid="{D722FA78-10DD-4344-8BC6-C60E6B569BCD}"/>
    <cellStyle name="Millares 5 3 3 3 3" xfId="5871" xr:uid="{80A420CF-5415-4014-85EA-FEB2498A3F92}"/>
    <cellStyle name="Millares 5 3 3 4" xfId="2679" xr:uid="{47FAA561-829F-451A-9C04-6A1E83168B4D}"/>
    <cellStyle name="Millares 5 3 3 4 2" xfId="6902" xr:uid="{F5067DA4-BED5-43F3-BC0E-FEFA68C05EA8}"/>
    <cellStyle name="Millares 5 3 3 5" xfId="4841" xr:uid="{291FD3D8-E25C-4930-B58F-453BBB059A42}"/>
    <cellStyle name="Millares 5 3 4" xfId="972" xr:uid="{A80F8F39-9C73-4A9E-AB05-BD7B3E1719E3}"/>
    <cellStyle name="Millares 5 3 4 2" xfId="2003" xr:uid="{AFEC2CFE-6DE3-4C9A-AB4E-B7A1962A0499}"/>
    <cellStyle name="Millares 5 3 4 2 2" xfId="4064" xr:uid="{822D63E4-8648-43C4-BF92-37485B1E7A0C}"/>
    <cellStyle name="Millares 5 3 4 2 2 2" xfId="8287" xr:uid="{EB4A1EE9-E245-47C0-A719-6C124E2E0DE0}"/>
    <cellStyle name="Millares 5 3 4 2 3" xfId="6226" xr:uid="{571E5219-D5ED-426D-BD9A-03EC7FFB4FC4}"/>
    <cellStyle name="Millares 5 3 4 3" xfId="3034" xr:uid="{29D82D77-0D83-44B9-8E46-B13E20909EB3}"/>
    <cellStyle name="Millares 5 3 4 3 2" xfId="7257" xr:uid="{C61F730F-5478-48B2-B78D-A8E151DEB664}"/>
    <cellStyle name="Millares 5 3 4 4" xfId="5196" xr:uid="{980694D7-DDE8-451D-8DEC-044AB726EE5D}"/>
    <cellStyle name="Millares 5 3 5" xfId="1488" xr:uid="{A80CF754-43D6-4483-A231-CF091E3593F9}"/>
    <cellStyle name="Millares 5 3 5 2" xfId="3549" xr:uid="{12E23AE6-FF62-4029-A691-3CB76277E617}"/>
    <cellStyle name="Millares 5 3 5 2 2" xfId="7772" xr:uid="{7020C34F-8FA9-4F7F-9911-0CB4D20B88F9}"/>
    <cellStyle name="Millares 5 3 5 3" xfId="5711" xr:uid="{6ECCC8AD-FE24-40B6-9067-360C816FDF5B}"/>
    <cellStyle name="Millares 5 3 6" xfId="2519" xr:uid="{C7A010B7-A4FA-4FAC-92AF-B6BB93763281}"/>
    <cellStyle name="Millares 5 3 6 2" xfId="6742" xr:uid="{2E84BBD9-9207-4850-AB13-391EF487A488}"/>
    <cellStyle name="Millares 5 3 7" xfId="4681" xr:uid="{5FACFE16-9B97-4CDF-A16C-32BA7965F6CE}"/>
    <cellStyle name="Millares 5 4" xfId="664" xr:uid="{FBFDFAC5-24EC-4591-A38B-F849703484B5}"/>
    <cellStyle name="Millares 5 4 2" xfId="849" xr:uid="{462FA0BF-AB05-4118-AD1E-4FFF3197F3FE}"/>
    <cellStyle name="Millares 5 4 2 2" xfId="1367" xr:uid="{3E4842B2-9DB7-4340-A422-11185115FD33}"/>
    <cellStyle name="Millares 5 4 2 2 2" xfId="2397" xr:uid="{0B663886-52F2-4BDC-83C8-530B630AAA67}"/>
    <cellStyle name="Millares 5 4 2 2 2 2" xfId="4458" xr:uid="{996B6FF6-C925-42A7-A145-B149AEBE28FD}"/>
    <cellStyle name="Millares 5 4 2 2 2 2 2" xfId="8681" xr:uid="{539E866B-5F6A-4321-8038-5B0B6D568F24}"/>
    <cellStyle name="Millares 5 4 2 2 2 3" xfId="6620" xr:uid="{03B07DC0-424D-4FC5-A2AB-78BD57A34D24}"/>
    <cellStyle name="Millares 5 4 2 2 3" xfId="3428" xr:uid="{C640F9BA-66FC-41D0-82DC-43E6C5A89AE1}"/>
    <cellStyle name="Millares 5 4 2 2 3 2" xfId="7651" xr:uid="{D8768370-8261-421C-91EF-78AD0F9E7317}"/>
    <cellStyle name="Millares 5 4 2 2 4" xfId="5590" xr:uid="{EC1685FC-0EBF-4EE7-8EA3-9A2BEEC06303}"/>
    <cellStyle name="Millares 5 4 2 3" xfId="1882" xr:uid="{1DCFFAF6-889F-45F2-B1EB-6310598FBF6E}"/>
    <cellStyle name="Millares 5 4 2 3 2" xfId="3943" xr:uid="{B9A29483-48CE-40E2-9BC3-6961CA8BFE30}"/>
    <cellStyle name="Millares 5 4 2 3 2 2" xfId="8166" xr:uid="{9B511AE3-CB91-4BF7-949D-D4A3D8909AD7}"/>
    <cellStyle name="Millares 5 4 2 3 3" xfId="6105" xr:uid="{8C2F6ABC-EB3C-4B6A-B466-B374A3440AE2}"/>
    <cellStyle name="Millares 5 4 2 4" xfId="2913" xr:uid="{65FF92E0-A10A-4658-8898-58522DEC8085}"/>
    <cellStyle name="Millares 5 4 2 4 2" xfId="7136" xr:uid="{F0437617-E37B-4620-82A8-043D45B63C9F}"/>
    <cellStyle name="Millares 5 4 2 5" xfId="5075" xr:uid="{43B2C031-C781-4AB9-A742-5037501D5129}"/>
    <cellStyle name="Millares 5 4 3" xfId="1191" xr:uid="{F85D5308-E1D7-484B-A849-3C7015091E55}"/>
    <cellStyle name="Millares 5 4 3 2" xfId="2221" xr:uid="{23160E40-1885-4B2B-9EF9-206D01C4816A}"/>
    <cellStyle name="Millares 5 4 3 2 2" xfId="4282" xr:uid="{B43AAC39-F710-417A-99AF-7BE75F515374}"/>
    <cellStyle name="Millares 5 4 3 2 2 2" xfId="8505" xr:uid="{A5D76B99-4085-4311-B98F-924AA458C271}"/>
    <cellStyle name="Millares 5 4 3 2 3" xfId="6444" xr:uid="{C1A4BC22-AD83-417B-A949-6B8185414039}"/>
    <cellStyle name="Millares 5 4 3 3" xfId="3252" xr:uid="{DDC9693A-D3BD-41B2-A75E-2DA4C5A04F49}"/>
    <cellStyle name="Millares 5 4 3 3 2" xfId="7475" xr:uid="{BC6E41DC-579C-4AD9-8564-8071A5F0293A}"/>
    <cellStyle name="Millares 5 4 3 4" xfId="5414" xr:uid="{1596F6AA-818E-4B83-8EE0-EE7D2B367CB9}"/>
    <cellStyle name="Millares 5 4 4" xfId="1706" xr:uid="{B8611BD4-DA8C-4AE3-80B1-D6D268CDBD45}"/>
    <cellStyle name="Millares 5 4 4 2" xfId="3767" xr:uid="{77AF048D-3E97-44DB-B9A5-4EED5EBEEAF2}"/>
    <cellStyle name="Millares 5 4 4 2 2" xfId="7990" xr:uid="{23A30394-4D52-480C-8E17-7F91E2C4D95A}"/>
    <cellStyle name="Millares 5 4 4 3" xfId="5929" xr:uid="{2426AF11-4C12-41BE-8C3F-A9D5F999CF80}"/>
    <cellStyle name="Millares 5 4 5" xfId="2737" xr:uid="{93688162-D814-49E7-B5AD-AD9DBC234DC4}"/>
    <cellStyle name="Millares 5 4 5 2" xfId="6960" xr:uid="{E18B05B2-6F34-4710-B755-66255BA4CE99}"/>
    <cellStyle name="Millares 5 4 6" xfId="4899" xr:uid="{14E261AD-5DE0-475D-8E7D-F9DE7218AFAD}"/>
    <cellStyle name="Millares 5 5" xfId="732" xr:uid="{2E0F97F2-988A-471E-9ADD-C6ADD2051465}"/>
    <cellStyle name="Millares 5 5 2" xfId="1250" xr:uid="{9B882AC9-A48C-4CB2-B03B-B7ED2E8E79BA}"/>
    <cellStyle name="Millares 5 5 2 2" xfId="2280" xr:uid="{CF7E63AE-1256-4184-B720-165DBD33C175}"/>
    <cellStyle name="Millares 5 5 2 2 2" xfId="4341" xr:uid="{785D429E-4D92-43F3-A703-8B10F008AEFC}"/>
    <cellStyle name="Millares 5 5 2 2 2 2" xfId="8564" xr:uid="{5DD30397-CBC6-4A43-8C73-9145C2AA3916}"/>
    <cellStyle name="Millares 5 5 2 2 3" xfId="6503" xr:uid="{60E7D8B8-FEE6-499D-B227-F21315208E4A}"/>
    <cellStyle name="Millares 5 5 2 3" xfId="3311" xr:uid="{9D1F7A4A-384B-4E3D-A3CD-FEA80A183585}"/>
    <cellStyle name="Millares 5 5 2 3 2" xfId="7534" xr:uid="{4F52D249-2BF9-4710-B95C-7E0EEB3FE919}"/>
    <cellStyle name="Millares 5 5 2 4" xfId="5473" xr:uid="{52FBA231-46B6-4354-BC14-573371288D59}"/>
    <cellStyle name="Millares 5 5 3" xfId="1765" xr:uid="{D988BE91-A03F-43A6-A74C-663D5E9733B4}"/>
    <cellStyle name="Millares 5 5 3 2" xfId="3826" xr:uid="{440BFD56-B551-4A63-9321-37332067D685}"/>
    <cellStyle name="Millares 5 5 3 2 2" xfId="8049" xr:uid="{E6959356-6C7E-42DD-BBA9-CB0B84581EB3}"/>
    <cellStyle name="Millares 5 5 3 3" xfId="5988" xr:uid="{A845C686-F681-4EEB-9DB8-ACF15A1481E1}"/>
    <cellStyle name="Millares 5 5 4" xfId="2796" xr:uid="{0F94FCC3-51E5-4852-81BC-DC70DF6BEAE9}"/>
    <cellStyle name="Millares 5 5 4 2" xfId="7019" xr:uid="{EF544F15-4B9E-42F8-8808-035682487043}"/>
    <cellStyle name="Millares 5 5 5" xfId="4958" xr:uid="{C40D5AC2-595C-47DF-9F5E-C5ACFE5929C4}"/>
    <cellStyle name="Millares 5 6" xfId="543" xr:uid="{40926D7D-8462-4A4E-86B3-081A93AA5426}"/>
    <cellStyle name="Millares 5 6 2" xfId="1074" xr:uid="{AACF14FB-5F89-4B32-A504-0807A1E8116B}"/>
    <cellStyle name="Millares 5 6 2 2" xfId="2104" xr:uid="{D5FF8991-D592-4D3A-98D0-C1DEA769FC72}"/>
    <cellStyle name="Millares 5 6 2 2 2" xfId="4165" xr:uid="{97DE3822-629D-4C81-AAD3-69C06ABB302E}"/>
    <cellStyle name="Millares 5 6 2 2 2 2" xfId="8388" xr:uid="{7A147C6C-67C7-4311-983F-1655F7986CC4}"/>
    <cellStyle name="Millares 5 6 2 2 3" xfId="6327" xr:uid="{962A403C-EFC5-4506-AFB0-DD601D0F0C25}"/>
    <cellStyle name="Millares 5 6 2 3" xfId="3135" xr:uid="{04CD78BE-4ECE-44F8-B627-53085DD0B87B}"/>
    <cellStyle name="Millares 5 6 2 3 2" xfId="7358" xr:uid="{C5B29DD3-E7F3-4AFD-B56E-A280D04C679E}"/>
    <cellStyle name="Millares 5 6 2 4" xfId="5297" xr:uid="{D46BBA49-F56D-4AD0-BFD5-F98896152AFE}"/>
    <cellStyle name="Millares 5 6 3" xfId="1589" xr:uid="{C9B364B1-7D7D-42F2-97D1-B2FC478A44EE}"/>
    <cellStyle name="Millares 5 6 3 2" xfId="3650" xr:uid="{2C9A6830-3C00-4A70-A747-AC64D08ABC04}"/>
    <cellStyle name="Millares 5 6 3 2 2" xfId="7873" xr:uid="{B4EE9B77-0B0F-4D0A-B9B0-ED0DCABBC44C}"/>
    <cellStyle name="Millares 5 6 3 3" xfId="5812" xr:uid="{87FD2FC9-AB8F-4C9E-8F7B-1D592700D97C}"/>
    <cellStyle name="Millares 5 6 4" xfId="2620" xr:uid="{21E16C18-1C14-4F64-B1E5-1E900F41103A}"/>
    <cellStyle name="Millares 5 6 4 2" xfId="6843" xr:uid="{EB71FB14-9768-4ECE-98A8-D792EDDA0A15}"/>
    <cellStyle name="Millares 5 6 5" xfId="4782" xr:uid="{EA1E22E4-8D78-462B-9DD7-B83482509FFB}"/>
    <cellStyle name="Millares 5 7" xfId="4583" xr:uid="{00C13BFA-FB92-46CD-ACD7-983D5948A837}"/>
    <cellStyle name="Millares 6" xfId="225" xr:uid="{00000000-0005-0000-0000-00000A010000}"/>
    <cellStyle name="Millares 6 10" xfId="4581" xr:uid="{E6732250-289C-4F68-8EDE-0D714E610A59}"/>
    <cellStyle name="Millares 6 11" xfId="4511" xr:uid="{88C8074D-F7AF-48D3-B7D2-CEBCD0A86938}"/>
    <cellStyle name="Millares 6 2" xfId="348" xr:uid="{00000000-0005-0000-0000-00000B010000}"/>
    <cellStyle name="Millares 6 2 10" xfId="4523" xr:uid="{FAEDDEAE-4EC1-408E-9D09-CFC048468CE2}"/>
    <cellStyle name="Millares 6 2 2" xfId="380" xr:uid="{00000000-0005-0000-0000-00000C010000}"/>
    <cellStyle name="Millares 6 2 2 2" xfId="411" xr:uid="{00000000-0005-0000-0000-00000D010000}"/>
    <cellStyle name="Millares 6 2 2 2 2" xfId="510" xr:uid="{00000000-0005-0000-0000-00000E010000}"/>
    <cellStyle name="Millares 6 2 2 2 2 2" xfId="1058" xr:uid="{8E87B576-7625-425D-8AEF-D163CC1650DD}"/>
    <cellStyle name="Millares 6 2 2 2 2 2 2" xfId="2089" xr:uid="{BC389102-99EA-447F-929C-63F27F6C4CF9}"/>
    <cellStyle name="Millares 6 2 2 2 2 2 2 2" xfId="4150" xr:uid="{5FF8381E-011C-41CD-A407-BC0BB50051A1}"/>
    <cellStyle name="Millares 6 2 2 2 2 2 2 2 2" xfId="8373" xr:uid="{76573BDC-D0FF-4A8A-9000-EDCB2D8BF76F}"/>
    <cellStyle name="Millares 6 2 2 2 2 2 2 3" xfId="6312" xr:uid="{1B7194BB-BC8D-4DBB-99F3-10390DD474AE}"/>
    <cellStyle name="Millares 6 2 2 2 2 2 3" xfId="3120" xr:uid="{61B5025D-5800-4095-B280-07FC27BD6328}"/>
    <cellStyle name="Millares 6 2 2 2 2 2 3 2" xfId="7343" xr:uid="{29D7AEF4-29E5-4F3A-AB28-316DECF56E35}"/>
    <cellStyle name="Millares 6 2 2 2 2 2 4" xfId="5282" xr:uid="{5E7D039D-889F-49D3-8E9A-6AF52CF4BB63}"/>
    <cellStyle name="Millares 6 2 2 2 2 3" xfId="1574" xr:uid="{41C3C3DD-DC60-4254-81A9-B1FB188248BE}"/>
    <cellStyle name="Millares 6 2 2 2 2 3 2" xfId="3635" xr:uid="{84882D78-8A46-4E52-A355-A882BB25685D}"/>
    <cellStyle name="Millares 6 2 2 2 2 3 2 2" xfId="7858" xr:uid="{6E4D6854-072B-43BC-B7FB-F217B7E95F1A}"/>
    <cellStyle name="Millares 6 2 2 2 2 3 3" xfId="5797" xr:uid="{6384D2BA-EF48-4220-9A69-4E6FBCF08B46}"/>
    <cellStyle name="Millares 6 2 2 2 2 4" xfId="2605" xr:uid="{9E9860F1-38F8-41A7-8826-747B43B6140E}"/>
    <cellStyle name="Millares 6 2 2 2 2 4 2" xfId="6828" xr:uid="{8F870248-887B-491A-B0AD-941EEA120CAE}"/>
    <cellStyle name="Millares 6 2 2 2 2 5" xfId="4767" xr:uid="{B729164B-CC2A-4712-B915-AA78E5CEB66A}"/>
    <cellStyle name="Millares 6 2 2 2 3" xfId="836" xr:uid="{F87A321D-A7EE-40C4-B6D8-D658BB7CD612}"/>
    <cellStyle name="Millares 6 2 2 2 3 2" xfId="1354" xr:uid="{86995F28-9A5C-436C-8E6E-D546BBD257A1}"/>
    <cellStyle name="Millares 6 2 2 2 3 2 2" xfId="2384" xr:uid="{890793C4-AD3A-409F-9331-D7194A4FB764}"/>
    <cellStyle name="Millares 6 2 2 2 3 2 2 2" xfId="4445" xr:uid="{A91E1C8A-BD48-48E4-81A6-395A8FD0FB43}"/>
    <cellStyle name="Millares 6 2 2 2 3 2 2 2 2" xfId="8668" xr:uid="{FE993E13-DAAB-46E2-8EC5-9E2BB325431D}"/>
    <cellStyle name="Millares 6 2 2 2 3 2 2 3" xfId="6607" xr:uid="{EC062E46-E859-476A-BB9F-BD9C68A9040C}"/>
    <cellStyle name="Millares 6 2 2 2 3 2 3" xfId="3415" xr:uid="{2F46C59C-A0D3-4EEC-9797-BA2970BD434A}"/>
    <cellStyle name="Millares 6 2 2 2 3 2 3 2" xfId="7638" xr:uid="{5710F309-0A8F-459B-B5EE-BD5243A879C7}"/>
    <cellStyle name="Millares 6 2 2 2 3 2 4" xfId="5577" xr:uid="{B1C73011-5C88-4E43-8993-50CBBA77A309}"/>
    <cellStyle name="Millares 6 2 2 2 3 3" xfId="1869" xr:uid="{01B0C138-1AF3-4619-9690-1B79010149FB}"/>
    <cellStyle name="Millares 6 2 2 2 3 3 2" xfId="3930" xr:uid="{9997977E-1F63-4588-A975-1346457430FA}"/>
    <cellStyle name="Millares 6 2 2 2 3 3 2 2" xfId="8153" xr:uid="{8BBD36ED-D1F4-4E1B-87F3-36809B47C1F9}"/>
    <cellStyle name="Millares 6 2 2 2 3 3 3" xfId="6092" xr:uid="{244E053E-F768-4734-AA1B-6E7D2FAA7479}"/>
    <cellStyle name="Millares 6 2 2 2 3 4" xfId="2900" xr:uid="{A8BB723F-0826-45B1-993F-E5B6F924C66C}"/>
    <cellStyle name="Millares 6 2 2 2 3 4 2" xfId="7123" xr:uid="{E7BF49F3-4789-4693-A7DD-D8F3B52213F5}"/>
    <cellStyle name="Millares 6 2 2 2 3 5" xfId="5062" xr:uid="{E12F34C6-CF24-4E66-B247-87364A8743F5}"/>
    <cellStyle name="Millares 6 2 2 2 4" xfId="960" xr:uid="{97FE9E26-DD55-4DD6-B807-915108DEBAED}"/>
    <cellStyle name="Millares 6 2 2 2 4 2" xfId="1991" xr:uid="{2D49E58F-F5AD-43F5-B989-AF4D8B6B71EF}"/>
    <cellStyle name="Millares 6 2 2 2 4 2 2" xfId="4052" xr:uid="{EB49AD37-A64E-4909-A84B-1DC518AC9413}"/>
    <cellStyle name="Millares 6 2 2 2 4 2 2 2" xfId="8275" xr:uid="{05201E85-665F-447F-9199-5671DA7A96BA}"/>
    <cellStyle name="Millares 6 2 2 2 4 2 3" xfId="6214" xr:uid="{FBDD9632-C6DC-4B69-9067-5C91B9E758D2}"/>
    <cellStyle name="Millares 6 2 2 2 4 3" xfId="3022" xr:uid="{7B712EDD-C03D-4070-A505-70CAEC6B2BA2}"/>
    <cellStyle name="Millares 6 2 2 2 4 3 2" xfId="7245" xr:uid="{2A1A7223-2FC5-49FC-911B-CC80EDC6F19A}"/>
    <cellStyle name="Millares 6 2 2 2 4 4" xfId="5184" xr:uid="{03F9692C-9EF1-4056-A027-1651CA1499F8}"/>
    <cellStyle name="Millares 6 2 2 2 5" xfId="1476" xr:uid="{F5755A57-5ADE-430A-956A-B138CAC7075B}"/>
    <cellStyle name="Millares 6 2 2 2 5 2" xfId="3537" xr:uid="{657734A2-BD1D-4D31-B7CA-3DBB11670A71}"/>
    <cellStyle name="Millares 6 2 2 2 5 2 2" xfId="7760" xr:uid="{656C02A5-7444-4C2B-A7F8-F09356C47353}"/>
    <cellStyle name="Millares 6 2 2 2 5 3" xfId="5699" xr:uid="{D914523C-4E1B-44DC-8475-4AE8CAD662C6}"/>
    <cellStyle name="Millares 6 2 2 2 6" xfId="2507" xr:uid="{6F79C381-3D94-41A6-93A7-2623BCBEA5F6}"/>
    <cellStyle name="Millares 6 2 2 2 6 2" xfId="6730" xr:uid="{AB679E24-1D72-40A4-A7E5-A5C97D4B9FC2}"/>
    <cellStyle name="Millares 6 2 2 2 7" xfId="4669" xr:uid="{DC51D5A0-EA7D-44E2-AC7F-8889CD103543}"/>
    <cellStyle name="Millares 6 2 2 2 8" xfId="4569" xr:uid="{893C3DA3-B8DA-4A76-8CE4-41F986C6A13F}"/>
    <cellStyle name="Millares 6 2 2 3" xfId="479" xr:uid="{00000000-0005-0000-0000-00000F010000}"/>
    <cellStyle name="Millares 6 2 2 3 2" xfId="1027" xr:uid="{AFBDF439-5DF1-4B4C-9790-CF0B0E226AE9}"/>
    <cellStyle name="Millares 6 2 2 3 2 2" xfId="2058" xr:uid="{A3902A7F-DE80-4907-9D42-E11FD3B711E3}"/>
    <cellStyle name="Millares 6 2 2 3 2 2 2" xfId="4119" xr:uid="{6ACDFCE6-3149-4299-97EA-DA0F853B8AD7}"/>
    <cellStyle name="Millares 6 2 2 3 2 2 2 2" xfId="8342" xr:uid="{B1C045DA-AD78-4091-8B6B-25332AF72531}"/>
    <cellStyle name="Millares 6 2 2 3 2 2 3" xfId="6281" xr:uid="{2E0F1BD7-60B7-4F38-B160-A2C589319E0F}"/>
    <cellStyle name="Millares 6 2 2 3 2 3" xfId="3089" xr:uid="{E1876D0A-732F-4B70-B781-34EF880B18B9}"/>
    <cellStyle name="Millares 6 2 2 3 2 3 2" xfId="7312" xr:uid="{F569DE14-BA46-4B55-A82F-5E692EDF9FB2}"/>
    <cellStyle name="Millares 6 2 2 3 2 4" xfId="5251" xr:uid="{53A31B7D-CFFA-4451-AFE7-86413F313F69}"/>
    <cellStyle name="Millares 6 2 2 3 3" xfId="1543" xr:uid="{BDBCCBE0-A975-465F-8D2F-BB6E7F921B4B}"/>
    <cellStyle name="Millares 6 2 2 3 3 2" xfId="3604" xr:uid="{5512DE23-953C-4DE3-8E6A-8E5ED52C85B7}"/>
    <cellStyle name="Millares 6 2 2 3 3 2 2" xfId="7827" xr:uid="{C94F52CE-53C9-4BB9-94FA-CF1D284CAC87}"/>
    <cellStyle name="Millares 6 2 2 3 3 3" xfId="5766" xr:uid="{1F551EE4-BFE4-4108-85D2-731A2224602A}"/>
    <cellStyle name="Millares 6 2 2 3 4" xfId="2574" xr:uid="{13C354C4-0EBB-4F27-8DF7-6C6E8E305D5F}"/>
    <cellStyle name="Millares 6 2 2 3 4 2" xfId="6797" xr:uid="{CE1308D2-8EAE-430D-9F71-EEA1200B5C9C}"/>
    <cellStyle name="Millares 6 2 2 3 5" xfId="4736" xr:uid="{716F2CD5-F763-41E6-A1A7-3B097BB9FDC5}"/>
    <cellStyle name="Millares 6 2 2 4" xfId="651" xr:uid="{DEE81E29-D0C6-413C-BB58-1303F1EAADC2}"/>
    <cellStyle name="Millares 6 2 2 4 2" xfId="1178" xr:uid="{1BA4F7A9-6A51-473B-BC75-066232D08EB1}"/>
    <cellStyle name="Millares 6 2 2 4 2 2" xfId="2208" xr:uid="{ED31CAA7-2DC4-4F56-8A96-BEDBFB4B4EA8}"/>
    <cellStyle name="Millares 6 2 2 4 2 2 2" xfId="4269" xr:uid="{0DAEE19A-CDF5-4AB4-B031-8B4690896BB4}"/>
    <cellStyle name="Millares 6 2 2 4 2 2 2 2" xfId="8492" xr:uid="{C80E80AC-C31E-4DEE-B0C8-FE0DC3BE9B89}"/>
    <cellStyle name="Millares 6 2 2 4 2 2 3" xfId="6431" xr:uid="{7D31FBD2-328B-4680-9F72-27D437934D2B}"/>
    <cellStyle name="Millares 6 2 2 4 2 3" xfId="3239" xr:uid="{368D2BF6-107F-42E9-9385-5F1EB42CFEA4}"/>
    <cellStyle name="Millares 6 2 2 4 2 3 2" xfId="7462" xr:uid="{AC2D3947-9D7A-4659-AEF8-43D2A9479A01}"/>
    <cellStyle name="Millares 6 2 2 4 2 4" xfId="5401" xr:uid="{75E8F27A-20B2-401E-A330-14C2E97233A6}"/>
    <cellStyle name="Millares 6 2 2 4 3" xfId="1693" xr:uid="{DC75688D-9F6B-4941-A87A-534E76B2DF02}"/>
    <cellStyle name="Millares 6 2 2 4 3 2" xfId="3754" xr:uid="{7A01A24F-7D4C-4DC7-8713-C430FC07475A}"/>
    <cellStyle name="Millares 6 2 2 4 3 2 2" xfId="7977" xr:uid="{F17DB385-5C6C-4DF6-B6CD-FC6A4CE79FC7}"/>
    <cellStyle name="Millares 6 2 2 4 3 3" xfId="5916" xr:uid="{437CE2E5-B5A8-4628-A009-52BAC4FBB990}"/>
    <cellStyle name="Millares 6 2 2 4 4" xfId="2724" xr:uid="{3F1E1F84-8392-495F-BAF4-2A0A47444CF5}"/>
    <cellStyle name="Millares 6 2 2 4 4 2" xfId="6947" xr:uid="{836C2EE3-A42C-4FA7-A28F-E2FD934DDD41}"/>
    <cellStyle name="Millares 6 2 2 4 5" xfId="4886" xr:uid="{9EF409BF-A867-4543-9B7C-D4C072A07E49}"/>
    <cellStyle name="Millares 6 2 2 5" xfId="929" xr:uid="{0241E13E-5AB8-4F6C-8EAD-FA582E2E7676}"/>
    <cellStyle name="Millares 6 2 2 5 2" xfId="1960" xr:uid="{59DB876B-F7CB-43FA-80B6-39A8D5CE3ABE}"/>
    <cellStyle name="Millares 6 2 2 5 2 2" xfId="4021" xr:uid="{368426BE-B6BA-46BA-87FC-75D05A3E2661}"/>
    <cellStyle name="Millares 6 2 2 5 2 2 2" xfId="8244" xr:uid="{92B7A605-6756-4DC3-9B4C-E07B9DC99FDB}"/>
    <cellStyle name="Millares 6 2 2 5 2 3" xfId="6183" xr:uid="{0891E50B-37AF-412B-846C-C22F3F5070C1}"/>
    <cellStyle name="Millares 6 2 2 5 3" xfId="2991" xr:uid="{43967A58-F06F-46A4-BD37-9B7408C2EBE4}"/>
    <cellStyle name="Millares 6 2 2 5 3 2" xfId="7214" xr:uid="{8322F430-C746-4DCB-B165-D885E36CAE6F}"/>
    <cellStyle name="Millares 6 2 2 5 4" xfId="5153" xr:uid="{AC268292-541C-478E-97D9-B3098948E9FB}"/>
    <cellStyle name="Millares 6 2 2 6" xfId="1445" xr:uid="{091A9F83-C8AD-4727-986A-8E2DAA926968}"/>
    <cellStyle name="Millares 6 2 2 6 2" xfId="3506" xr:uid="{60014FC8-D2D0-4708-AB5A-9E67E8240238}"/>
    <cellStyle name="Millares 6 2 2 6 2 2" xfId="7729" xr:uid="{E0605C0C-1087-4B38-BE55-0000E278A6E8}"/>
    <cellStyle name="Millares 6 2 2 6 3" xfId="5668" xr:uid="{EA871057-A980-4C72-A5F1-7D3A319F6A19}"/>
    <cellStyle name="Millares 6 2 2 7" xfId="2476" xr:uid="{A54731D7-5FD4-4A03-A189-F2E60BCB897F}"/>
    <cellStyle name="Millares 6 2 2 7 2" xfId="6699" xr:uid="{D3097FC1-D7C1-40B9-8644-5DDAB75FABB7}"/>
    <cellStyle name="Millares 6 2 2 8" xfId="4638" xr:uid="{F0836111-114A-4A34-806F-465070EDFFC7}"/>
    <cellStyle name="Millares 6 2 2 9" xfId="4538" xr:uid="{CDDAE04A-BEBB-49D9-9A23-63F3E8D28AEE}"/>
    <cellStyle name="Millares 6 2 3" xfId="396" xr:uid="{00000000-0005-0000-0000-000010010000}"/>
    <cellStyle name="Millares 6 2 3 2" xfId="495" xr:uid="{00000000-0005-0000-0000-000011010000}"/>
    <cellStyle name="Millares 6 2 3 2 2" xfId="1043" xr:uid="{5E504AAB-4D22-41EA-972C-0F932B208EE3}"/>
    <cellStyle name="Millares 6 2 3 2 2 2" xfId="2074" xr:uid="{046F9ED0-D054-47B5-8294-E2B116F5233E}"/>
    <cellStyle name="Millares 6 2 3 2 2 2 2" xfId="4135" xr:uid="{1680C477-B47D-4E39-B06A-7940284D7CEC}"/>
    <cellStyle name="Millares 6 2 3 2 2 2 2 2" xfId="8358" xr:uid="{4A1F84B9-69C9-4B90-9BCA-3483BEBA5554}"/>
    <cellStyle name="Millares 6 2 3 2 2 2 3" xfId="6297" xr:uid="{BB01723A-68DE-404B-B1B0-265261978E6F}"/>
    <cellStyle name="Millares 6 2 3 2 2 3" xfId="3105" xr:uid="{AE6E9874-A7AD-464B-A828-E511FD8EFF2B}"/>
    <cellStyle name="Millares 6 2 3 2 2 3 2" xfId="7328" xr:uid="{37E85DE1-D460-4B9F-BD65-41AC651CF16F}"/>
    <cellStyle name="Millares 6 2 3 2 2 4" xfId="5267" xr:uid="{D051D1CF-DC81-4737-AC08-11CE1D73CA9E}"/>
    <cellStyle name="Millares 6 2 3 2 3" xfId="1559" xr:uid="{5C3A7491-0BE1-43BD-BF92-D05E28C023A4}"/>
    <cellStyle name="Millares 6 2 3 2 3 2" xfId="3620" xr:uid="{FC361EF8-024B-418B-85B6-17DAC7E27A15}"/>
    <cellStyle name="Millares 6 2 3 2 3 2 2" xfId="7843" xr:uid="{E161E64D-6F83-4F3D-823E-19AFEAD3D4A0}"/>
    <cellStyle name="Millares 6 2 3 2 3 3" xfId="5782" xr:uid="{EA5F0640-C6B5-4F3D-99AE-59219B188F72}"/>
    <cellStyle name="Millares 6 2 3 2 4" xfId="2590" xr:uid="{7BB08D13-8C4C-4731-BB26-B2F02C25C521}"/>
    <cellStyle name="Millares 6 2 3 2 4 2" xfId="6813" xr:uid="{823178F7-D35D-4A83-8FE4-B004E9DFE4BD}"/>
    <cellStyle name="Millares 6 2 3 2 5" xfId="4752" xr:uid="{6504F281-F723-4F37-B898-BFB5C600FF06}"/>
    <cellStyle name="Millares 6 2 3 3" xfId="777" xr:uid="{FE7DA108-89C9-40E7-A590-24370789E377}"/>
    <cellStyle name="Millares 6 2 3 3 2" xfId="1295" xr:uid="{71D8E4F1-CD4A-4D99-AF35-056B7EEA3AD3}"/>
    <cellStyle name="Millares 6 2 3 3 2 2" xfId="2325" xr:uid="{C7510081-4F38-4FA6-889C-46CC49BFF840}"/>
    <cellStyle name="Millares 6 2 3 3 2 2 2" xfId="4386" xr:uid="{C097EE7A-0C2B-4639-8A9C-6EAF78BBC77C}"/>
    <cellStyle name="Millares 6 2 3 3 2 2 2 2" xfId="8609" xr:uid="{059683E2-4488-4D12-A852-78F451772A49}"/>
    <cellStyle name="Millares 6 2 3 3 2 2 3" xfId="6548" xr:uid="{0C2ACC8C-5FA2-41B7-B235-27370DC30961}"/>
    <cellStyle name="Millares 6 2 3 3 2 3" xfId="3356" xr:uid="{A0479464-8E66-4059-B289-D28F3389B11B}"/>
    <cellStyle name="Millares 6 2 3 3 2 3 2" xfId="7579" xr:uid="{453ADBDA-1066-4043-BCE6-D0E2E5BDA807}"/>
    <cellStyle name="Millares 6 2 3 3 2 4" xfId="5518" xr:uid="{48CE568A-0FCA-4B12-9301-41682E9D7FA2}"/>
    <cellStyle name="Millares 6 2 3 3 3" xfId="1810" xr:uid="{682808CB-917B-4104-9FA2-087CF6E29135}"/>
    <cellStyle name="Millares 6 2 3 3 3 2" xfId="3871" xr:uid="{CFBD5D3C-08B6-46F0-A4A4-927422626C1C}"/>
    <cellStyle name="Millares 6 2 3 3 3 2 2" xfId="8094" xr:uid="{ED1E2ED0-7FE7-49DC-A5CD-165875E11EC8}"/>
    <cellStyle name="Millares 6 2 3 3 3 3" xfId="6033" xr:uid="{A2171660-BA22-4113-9886-24DC4EDC95DE}"/>
    <cellStyle name="Millares 6 2 3 3 4" xfId="2841" xr:uid="{03037A34-CF36-419D-BD21-923E0DF3EEAC}"/>
    <cellStyle name="Millares 6 2 3 3 4 2" xfId="7064" xr:uid="{DF9229E4-895E-4E05-AC6D-9782E8E86E04}"/>
    <cellStyle name="Millares 6 2 3 3 5" xfId="5003" xr:uid="{FED5D2FF-DC39-4F01-8195-183507307A7A}"/>
    <cellStyle name="Millares 6 2 3 4" xfId="945" xr:uid="{D208A574-0534-46D7-8CEF-1EBB8B34C363}"/>
    <cellStyle name="Millares 6 2 3 4 2" xfId="1976" xr:uid="{A5C51314-561A-4BA3-A4A3-16F6096512E1}"/>
    <cellStyle name="Millares 6 2 3 4 2 2" xfId="4037" xr:uid="{4822A6EB-DD81-4A4E-BBB3-2CC9E12E3E1C}"/>
    <cellStyle name="Millares 6 2 3 4 2 2 2" xfId="8260" xr:uid="{552A6D9C-15E9-4393-AA82-1ED0A875CC9C}"/>
    <cellStyle name="Millares 6 2 3 4 2 3" xfId="6199" xr:uid="{838BC6A6-DEE1-47E5-91DA-DF3FA1FD77A4}"/>
    <cellStyle name="Millares 6 2 3 4 3" xfId="3007" xr:uid="{9A3F6C32-2891-4850-89CC-24C2F717BCE9}"/>
    <cellStyle name="Millares 6 2 3 4 3 2" xfId="7230" xr:uid="{411F6299-08DC-45C3-9CA0-3A72330D5D53}"/>
    <cellStyle name="Millares 6 2 3 4 4" xfId="5169" xr:uid="{7D3F0A66-5CBD-45AD-90CA-3D863D59861A}"/>
    <cellStyle name="Millares 6 2 3 5" xfId="1461" xr:uid="{8A1B9228-0C26-410C-883E-E1FE6F3722D0}"/>
    <cellStyle name="Millares 6 2 3 5 2" xfId="3522" xr:uid="{A26E4CB1-B9D5-4CB5-ACF5-5D584FEEBC79}"/>
    <cellStyle name="Millares 6 2 3 5 2 2" xfId="7745" xr:uid="{3328E519-255A-45D0-9FEB-86DFE3588CBD}"/>
    <cellStyle name="Millares 6 2 3 5 3" xfId="5684" xr:uid="{47993E64-D7AA-44B7-84E5-9574CA5D9D41}"/>
    <cellStyle name="Millares 6 2 3 6" xfId="2492" xr:uid="{950C22A7-FA55-44B4-9BC0-674AA08FFF12}"/>
    <cellStyle name="Millares 6 2 3 6 2" xfId="6715" xr:uid="{09CE6C9C-7295-4628-A575-C80323C7A0F9}"/>
    <cellStyle name="Millares 6 2 3 7" xfId="4654" xr:uid="{DD432D18-35DB-44B8-AF9F-C24CB5CDF32F}"/>
    <cellStyle name="Millares 6 2 3 8" xfId="4554" xr:uid="{69E6B9B2-3989-4EAA-8D05-4E39CEDD4C7D}"/>
    <cellStyle name="Millares 6 2 4" xfId="462" xr:uid="{00000000-0005-0000-0000-000012010000}"/>
    <cellStyle name="Millares 6 2 4 2" xfId="1010" xr:uid="{39DA7C5C-B7A0-4870-8439-40F2B4FFB255}"/>
    <cellStyle name="Millares 6 2 4 2 2" xfId="2041" xr:uid="{B7B0BF79-E73D-4EDC-83C2-2B93A86478DF}"/>
    <cellStyle name="Millares 6 2 4 2 2 2" xfId="4102" xr:uid="{D18DA4A2-1896-4D86-B766-56F53FAF916B}"/>
    <cellStyle name="Millares 6 2 4 2 2 2 2" xfId="8325" xr:uid="{11C87992-5606-4493-B0F1-E85978360F26}"/>
    <cellStyle name="Millares 6 2 4 2 2 3" xfId="6264" xr:uid="{30160461-D7C0-4824-BFD5-C84423D884D7}"/>
    <cellStyle name="Millares 6 2 4 2 3" xfId="3072" xr:uid="{6AE1A1A0-C82F-45BD-B2BB-45645B87ABA3}"/>
    <cellStyle name="Millares 6 2 4 2 3 2" xfId="7295" xr:uid="{AC3D527A-CA1D-42F6-BC05-4FDFDCA645C1}"/>
    <cellStyle name="Millares 6 2 4 2 4" xfId="5234" xr:uid="{2301E056-E0A9-43D0-B66F-DEE495E037CB}"/>
    <cellStyle name="Millares 6 2 4 3" xfId="1526" xr:uid="{AB19B468-2721-4036-801E-E4D9CB26D6BB}"/>
    <cellStyle name="Millares 6 2 4 3 2" xfId="3587" xr:uid="{511E7879-4513-4F04-86B5-AB1FE478557C}"/>
    <cellStyle name="Millares 6 2 4 3 2 2" xfId="7810" xr:uid="{75C4BFA8-9055-455C-9D52-4A9BFBB22941}"/>
    <cellStyle name="Millares 6 2 4 3 3" xfId="5749" xr:uid="{99CD9B55-1BAA-4F20-B813-49906EB3B456}"/>
    <cellStyle name="Millares 6 2 4 4" xfId="2557" xr:uid="{F23007EE-FE74-4131-B9EA-A6927B4AD64F}"/>
    <cellStyle name="Millares 6 2 4 4 2" xfId="6780" xr:uid="{DEE3EDCB-551D-4F11-89F7-BA67100F047D}"/>
    <cellStyle name="Millares 6 2 4 5" xfId="4719" xr:uid="{E635E11C-CB78-46C5-81AB-01CC2249A277}"/>
    <cellStyle name="Millares 6 2 5" xfId="592" xr:uid="{269FB696-94BD-414A-953E-D53D60B18C7A}"/>
    <cellStyle name="Millares 6 2 5 2" xfId="1119" xr:uid="{C04BA850-2F3F-4AD9-A462-CB7B836DDF46}"/>
    <cellStyle name="Millares 6 2 5 2 2" xfId="2149" xr:uid="{059173F8-9BC9-4C37-892D-F1BC3B0EAE92}"/>
    <cellStyle name="Millares 6 2 5 2 2 2" xfId="4210" xr:uid="{810B0A77-9FF0-43BB-8BBC-0EAF56B59D6E}"/>
    <cellStyle name="Millares 6 2 5 2 2 2 2" xfId="8433" xr:uid="{1ADBC1C7-9B63-4125-A5DE-ED6921FD649B}"/>
    <cellStyle name="Millares 6 2 5 2 2 3" xfId="6372" xr:uid="{DA3DB1FA-AFCC-406C-BC2A-793B2D03FF8B}"/>
    <cellStyle name="Millares 6 2 5 2 3" xfId="3180" xr:uid="{0F031156-29DE-4736-BB32-0A5E8BC6D9FB}"/>
    <cellStyle name="Millares 6 2 5 2 3 2" xfId="7403" xr:uid="{7EBD8570-DB40-4486-82E3-991A9C646066}"/>
    <cellStyle name="Millares 6 2 5 2 4" xfId="5342" xr:uid="{73CBE813-BD61-4707-B35D-4051CFCF3862}"/>
    <cellStyle name="Millares 6 2 5 3" xfId="1634" xr:uid="{EF176D47-6EC3-4484-BB86-44BC762BBB3C}"/>
    <cellStyle name="Millares 6 2 5 3 2" xfId="3695" xr:uid="{BC16B358-FC6E-4979-BB5B-16A0E992E66A}"/>
    <cellStyle name="Millares 6 2 5 3 2 2" xfId="7918" xr:uid="{A2AB6F0A-007A-4590-A292-4D2DF0790563}"/>
    <cellStyle name="Millares 6 2 5 3 3" xfId="5857" xr:uid="{34C6840F-36D6-4CC7-AB6F-978C701DBBA1}"/>
    <cellStyle name="Millares 6 2 5 4" xfId="2665" xr:uid="{A36BF71A-92F8-430E-96C9-876A1CDB03DB}"/>
    <cellStyle name="Millares 6 2 5 4 2" xfId="6888" xr:uid="{B468C604-7CCB-42C1-9EDF-9A4088F9D9DE}"/>
    <cellStyle name="Millares 6 2 5 5" xfId="4827" xr:uid="{0E732EBC-A201-4748-AD56-F05E56F51A06}"/>
    <cellStyle name="Millares 6 2 6" xfId="914" xr:uid="{C48220A0-BF87-432E-8CAE-6744BEF12522}"/>
    <cellStyle name="Millares 6 2 6 2" xfId="1945" xr:uid="{BC0B180F-2D54-463B-9920-FACB8A985AC8}"/>
    <cellStyle name="Millares 6 2 6 2 2" xfId="4006" xr:uid="{92160DC4-2098-423D-9B47-E5ECFA38E4A2}"/>
    <cellStyle name="Millares 6 2 6 2 2 2" xfId="8229" xr:uid="{110C65E3-B17D-4FA4-A01F-47149A43AB8F}"/>
    <cellStyle name="Millares 6 2 6 2 3" xfId="6168" xr:uid="{77CF2103-54B8-4EA7-95A7-FD1151008204}"/>
    <cellStyle name="Millares 6 2 6 3" xfId="2976" xr:uid="{FF5D332A-72A7-41B2-B4A6-AF0E2EB6EA88}"/>
    <cellStyle name="Millares 6 2 6 3 2" xfId="7199" xr:uid="{92079853-9AB5-4C59-A403-9C7C3BDFB45E}"/>
    <cellStyle name="Millares 6 2 6 4" xfId="5138" xr:uid="{5CEFAB78-46EE-4905-B79A-7374D217BBF6}"/>
    <cellStyle name="Millares 6 2 7" xfId="1430" xr:uid="{0ED2AB72-B7C1-4BCA-A225-3DF574CE90C1}"/>
    <cellStyle name="Millares 6 2 7 2" xfId="3491" xr:uid="{93CF780C-08B5-4C9A-B622-E4E521912B6F}"/>
    <cellStyle name="Millares 6 2 7 2 2" xfId="7714" xr:uid="{C28CFB1F-9832-419F-8C62-9717A7454D7A}"/>
    <cellStyle name="Millares 6 2 7 3" xfId="5653" xr:uid="{69E8E163-5B69-4A5B-8BC2-94945F806A1A}"/>
    <cellStyle name="Millares 6 2 8" xfId="2461" xr:uid="{D592D013-0033-4FAB-A6A6-E5262F71305C}"/>
    <cellStyle name="Millares 6 2 8 2" xfId="6684" xr:uid="{F3D6F83B-5933-44BD-8CFD-C79AB1B70521}"/>
    <cellStyle name="Millares 6 2 9" xfId="4621" xr:uid="{B0E9B556-5E2C-4B5C-ADB3-B51658E98B77}"/>
    <cellStyle name="Millares 6 3" xfId="362" xr:uid="{00000000-0005-0000-0000-000013010000}"/>
    <cellStyle name="Millares 6 3 2" xfId="399" xr:uid="{00000000-0005-0000-0000-000014010000}"/>
    <cellStyle name="Millares 6 3 2 2" xfId="498" xr:uid="{00000000-0005-0000-0000-000015010000}"/>
    <cellStyle name="Millares 6 3 2 2 2" xfId="1046" xr:uid="{BF80A3A0-7AF5-4373-80FB-7E2E406494C4}"/>
    <cellStyle name="Millares 6 3 2 2 2 2" xfId="2077" xr:uid="{BC05A38A-DA6E-474E-A297-BAC6B179E7A4}"/>
    <cellStyle name="Millares 6 3 2 2 2 2 2" xfId="4138" xr:uid="{1FB27445-0D3D-46E6-9001-F108CECEC8B0}"/>
    <cellStyle name="Millares 6 3 2 2 2 2 2 2" xfId="8361" xr:uid="{CD16FD60-403E-48B8-9374-0745734AFF03}"/>
    <cellStyle name="Millares 6 3 2 2 2 2 3" xfId="6300" xr:uid="{22B405F6-9E0C-43D1-B75B-9CAC349F7F47}"/>
    <cellStyle name="Millares 6 3 2 2 2 3" xfId="3108" xr:uid="{B5083DBA-5E0E-4DA8-BC24-552D0C28BA5A}"/>
    <cellStyle name="Millares 6 3 2 2 2 3 2" xfId="7331" xr:uid="{C9FC1B60-1A0D-447C-84F0-2BF53FBC245A}"/>
    <cellStyle name="Millares 6 3 2 2 2 4" xfId="5270" xr:uid="{EF164187-2C02-4A7F-BE2F-D06361E296D6}"/>
    <cellStyle name="Millares 6 3 2 2 3" xfId="1562" xr:uid="{0D42F768-C30E-4597-8199-6877893B8AAF}"/>
    <cellStyle name="Millares 6 3 2 2 3 2" xfId="3623" xr:uid="{28A8C441-2DA8-4055-99FD-069209D129A7}"/>
    <cellStyle name="Millares 6 3 2 2 3 2 2" xfId="7846" xr:uid="{EF9097FE-9EEC-4DCE-BA7D-6BE3192B9375}"/>
    <cellStyle name="Millares 6 3 2 2 3 3" xfId="5785" xr:uid="{FEDB9AFC-F5BF-4893-A01D-3DCFF28ED192}"/>
    <cellStyle name="Millares 6 3 2 2 4" xfId="2593" xr:uid="{CD228957-036B-47FB-A003-D88FC9455FEE}"/>
    <cellStyle name="Millares 6 3 2 2 4 2" xfId="6816" xr:uid="{5DC910E1-B5EF-4C3D-BC90-A53A94442286}"/>
    <cellStyle name="Millares 6 3 2 2 5" xfId="4755" xr:uid="{19DBA1A8-ACB1-44E6-A914-D3B1B5EF4325}"/>
    <cellStyle name="Millares 6 3 2 3" xfId="807" xr:uid="{08848C3C-559D-4D1A-85F9-61CB280464DB}"/>
    <cellStyle name="Millares 6 3 2 3 2" xfId="1325" xr:uid="{FA7DC5EF-0F64-42AD-B963-6AAF99443790}"/>
    <cellStyle name="Millares 6 3 2 3 2 2" xfId="2355" xr:uid="{EA431AAE-7A5D-49C7-BE70-6F5DA89DA4E5}"/>
    <cellStyle name="Millares 6 3 2 3 2 2 2" xfId="4416" xr:uid="{000D7348-8506-4EA2-B1C1-7BEC27A4C11D}"/>
    <cellStyle name="Millares 6 3 2 3 2 2 2 2" xfId="8639" xr:uid="{49B9687A-457B-458F-BA45-E589136258CB}"/>
    <cellStyle name="Millares 6 3 2 3 2 2 3" xfId="6578" xr:uid="{55A03AC7-0BE7-40AD-905B-9E2B9BD5E491}"/>
    <cellStyle name="Millares 6 3 2 3 2 3" xfId="3386" xr:uid="{4EA79950-4931-495D-A87C-12BA5586F34D}"/>
    <cellStyle name="Millares 6 3 2 3 2 3 2" xfId="7609" xr:uid="{14188E62-71FE-4F5B-8ABF-2A788238B86A}"/>
    <cellStyle name="Millares 6 3 2 3 2 4" xfId="5548" xr:uid="{526B4854-7645-403E-B928-BC0C0C1D2F96}"/>
    <cellStyle name="Millares 6 3 2 3 3" xfId="1840" xr:uid="{3DFB0C01-A00A-4522-8090-586870308CA0}"/>
    <cellStyle name="Millares 6 3 2 3 3 2" xfId="3901" xr:uid="{4E72CB76-5415-4498-B74D-696868F40F35}"/>
    <cellStyle name="Millares 6 3 2 3 3 2 2" xfId="8124" xr:uid="{04FD92FD-FF88-43B6-86C8-FA9B69E460BF}"/>
    <cellStyle name="Millares 6 3 2 3 3 3" xfId="6063" xr:uid="{787D9782-3070-4542-A9BC-21A62A2DC75C}"/>
    <cellStyle name="Millares 6 3 2 3 4" xfId="2871" xr:uid="{D61CA8EA-6973-4CC8-B01E-46B4CDF717BC}"/>
    <cellStyle name="Millares 6 3 2 3 4 2" xfId="7094" xr:uid="{46B86BD5-AAF1-49D2-BAA1-C7B1C181745A}"/>
    <cellStyle name="Millares 6 3 2 3 5" xfId="5033" xr:uid="{15434BBA-19EC-42D6-A887-9CE12153C013}"/>
    <cellStyle name="Millares 6 3 2 4" xfId="948" xr:uid="{DB4C20E1-679C-480B-BA90-F923BB4964AD}"/>
    <cellStyle name="Millares 6 3 2 4 2" xfId="1979" xr:uid="{6359BCCC-07A1-47CF-A053-5DB4F3F8876E}"/>
    <cellStyle name="Millares 6 3 2 4 2 2" xfId="4040" xr:uid="{5014C6AA-2985-4F0F-8450-B962E25951E7}"/>
    <cellStyle name="Millares 6 3 2 4 2 2 2" xfId="8263" xr:uid="{CD808B3F-5B17-4FC4-881B-241F6D05D01C}"/>
    <cellStyle name="Millares 6 3 2 4 2 3" xfId="6202" xr:uid="{30999B97-9740-47A3-9812-242160DABB6A}"/>
    <cellStyle name="Millares 6 3 2 4 3" xfId="3010" xr:uid="{6E8FBBB5-8465-4C0A-A466-BB44897A98D8}"/>
    <cellStyle name="Millares 6 3 2 4 3 2" xfId="7233" xr:uid="{4295F1A3-770B-4A97-865C-FF8123BD5CDD}"/>
    <cellStyle name="Millares 6 3 2 4 4" xfId="5172" xr:uid="{CC5E43D9-07BC-4AAD-827E-5CB8A5367D89}"/>
    <cellStyle name="Millares 6 3 2 5" xfId="1464" xr:uid="{14CE2E80-8784-4D6C-8015-4204620FB856}"/>
    <cellStyle name="Millares 6 3 2 5 2" xfId="3525" xr:uid="{25950CA7-CC6C-4F87-AD53-FE469A556395}"/>
    <cellStyle name="Millares 6 3 2 5 2 2" xfId="7748" xr:uid="{2A53E53F-040A-431A-BE4B-942AF36A906F}"/>
    <cellStyle name="Millares 6 3 2 5 3" xfId="5687" xr:uid="{E4E8BF45-F435-45C9-98DD-F61AA6D4580D}"/>
    <cellStyle name="Millares 6 3 2 6" xfId="2495" xr:uid="{32B65416-6097-4E17-95F9-32535FF4C925}"/>
    <cellStyle name="Millares 6 3 2 6 2" xfId="6718" xr:uid="{C7DAAB4B-E653-414F-974B-ABD842FAEB15}"/>
    <cellStyle name="Millares 6 3 2 7" xfId="4657" xr:uid="{2E1F90D8-0B70-42A9-91CB-AF9E7D4A08EE}"/>
    <cellStyle name="Millares 6 3 2 8" xfId="4557" xr:uid="{C7AD261D-1D78-41C5-8E44-ABF5A51C959B}"/>
    <cellStyle name="Millares 6 3 3" xfId="467" xr:uid="{00000000-0005-0000-0000-000016010000}"/>
    <cellStyle name="Millares 6 3 3 2" xfId="1015" xr:uid="{360D6FD4-37DB-4FC6-9F65-E4890CEF8E6B}"/>
    <cellStyle name="Millares 6 3 3 2 2" xfId="2046" xr:uid="{3CC1FE7C-2A00-4B87-B746-479DD21F3C3B}"/>
    <cellStyle name="Millares 6 3 3 2 2 2" xfId="4107" xr:uid="{528239BE-E2EE-4D7F-983D-3FAF3599E097}"/>
    <cellStyle name="Millares 6 3 3 2 2 2 2" xfId="8330" xr:uid="{D1D234B2-5529-40C9-BD8B-2E989072CAF4}"/>
    <cellStyle name="Millares 6 3 3 2 2 3" xfId="6269" xr:uid="{9B047EBF-841E-4EC0-A962-A8ABEEF5BD5F}"/>
    <cellStyle name="Millares 6 3 3 2 3" xfId="3077" xr:uid="{4C4789F6-5D03-4374-9157-F9379DA316F2}"/>
    <cellStyle name="Millares 6 3 3 2 3 2" xfId="7300" xr:uid="{F7CC685C-1B3B-44E8-9B37-EE90C4E5E435}"/>
    <cellStyle name="Millares 6 3 3 2 4" xfId="5239" xr:uid="{F613DDBE-A37B-4978-98B9-92CEA633BA64}"/>
    <cellStyle name="Millares 6 3 3 3" xfId="1531" xr:uid="{C9D2A8D1-3386-4CEC-81A9-5AF0B1556C31}"/>
    <cellStyle name="Millares 6 3 3 3 2" xfId="3592" xr:uid="{3B9DCB3F-5AC7-4232-B837-1AB894067E54}"/>
    <cellStyle name="Millares 6 3 3 3 2 2" xfId="7815" xr:uid="{40CD2A63-DA57-48EB-9422-E8CB2FB1B377}"/>
    <cellStyle name="Millares 6 3 3 3 3" xfId="5754" xr:uid="{4B2F79D6-6AFD-4048-855A-94CA8962560E}"/>
    <cellStyle name="Millares 6 3 3 4" xfId="2562" xr:uid="{5901EA04-E38B-4995-905B-91EDCECD3CF2}"/>
    <cellStyle name="Millares 6 3 3 4 2" xfId="6785" xr:uid="{012DCDE5-3A4C-4E42-9E75-22FDB7258423}"/>
    <cellStyle name="Millares 6 3 3 5" xfId="4724" xr:uid="{C6A15925-9E70-45C3-A9C9-A8F496F39E1D}"/>
    <cellStyle name="Millares 6 3 4" xfId="622" xr:uid="{FC03C12F-9669-4947-BACF-66763A6C8A8A}"/>
    <cellStyle name="Millares 6 3 4 2" xfId="1149" xr:uid="{EBD2633F-1FF4-43FC-A9BC-ADD7FEFC9CD5}"/>
    <cellStyle name="Millares 6 3 4 2 2" xfId="2179" xr:uid="{11382DD5-ECF1-4990-AEF8-B9CAA3934497}"/>
    <cellStyle name="Millares 6 3 4 2 2 2" xfId="4240" xr:uid="{F048AB98-0A59-45FF-9069-C2A962DA5C08}"/>
    <cellStyle name="Millares 6 3 4 2 2 2 2" xfId="8463" xr:uid="{51177632-B78D-491C-B67E-ED1F9930143C}"/>
    <cellStyle name="Millares 6 3 4 2 2 3" xfId="6402" xr:uid="{0BEE1E12-470E-4C67-9075-B42136A67F01}"/>
    <cellStyle name="Millares 6 3 4 2 3" xfId="3210" xr:uid="{4A05C78C-3A39-444A-B7AB-7CF16B043BD7}"/>
    <cellStyle name="Millares 6 3 4 2 3 2" xfId="7433" xr:uid="{D048F3B0-BDB8-472A-8B61-627842147208}"/>
    <cellStyle name="Millares 6 3 4 2 4" xfId="5372" xr:uid="{286A3FDF-1676-4E6D-84C0-7E7C27A14AC7}"/>
    <cellStyle name="Millares 6 3 4 3" xfId="1664" xr:uid="{4FD0619C-7968-41D2-B9E7-09C93A234C6C}"/>
    <cellStyle name="Millares 6 3 4 3 2" xfId="3725" xr:uid="{12E6FC0C-F96B-4BE2-9E49-736DF9230D72}"/>
    <cellStyle name="Millares 6 3 4 3 2 2" xfId="7948" xr:uid="{EB15C84D-D011-4DA9-9FA2-EB75A6D7BF50}"/>
    <cellStyle name="Millares 6 3 4 3 3" xfId="5887" xr:uid="{F87ADCB9-10A3-4030-BA0D-FBD980E33771}"/>
    <cellStyle name="Millares 6 3 4 4" xfId="2695" xr:uid="{C9BAE83E-0805-4231-892B-1860FC9DFA99}"/>
    <cellStyle name="Millares 6 3 4 4 2" xfId="6918" xr:uid="{3CB0DEEA-E068-4A36-BFAE-73BBD524922F}"/>
    <cellStyle name="Millares 6 3 4 5" xfId="4857" xr:uid="{4D4BD307-856D-4BF9-96C8-38D27C43644D}"/>
    <cellStyle name="Millares 6 3 5" xfId="917" xr:uid="{0169A26E-2F55-4EBA-99C1-BD4483CDE170}"/>
    <cellStyle name="Millares 6 3 5 2" xfId="1948" xr:uid="{61FDF09A-2A84-4D14-A884-14EDFEEA0233}"/>
    <cellStyle name="Millares 6 3 5 2 2" xfId="4009" xr:uid="{9867F05E-0557-46FF-9F72-22E6DCA91C96}"/>
    <cellStyle name="Millares 6 3 5 2 2 2" xfId="8232" xr:uid="{2B078D61-FCA7-414F-917F-325D2D868EB7}"/>
    <cellStyle name="Millares 6 3 5 2 3" xfId="6171" xr:uid="{61A5BE13-D900-4842-BD68-B47067DC8405}"/>
    <cellStyle name="Millares 6 3 5 3" xfId="2979" xr:uid="{E984745C-8F94-4A9F-AF16-B9F2F06E5889}"/>
    <cellStyle name="Millares 6 3 5 3 2" xfId="7202" xr:uid="{043F7EE7-EEED-4EF4-99F9-4C7603D2E8ED}"/>
    <cellStyle name="Millares 6 3 5 4" xfId="5141" xr:uid="{C0D78FD4-F0FB-4B55-B71D-8A646ADC27CE}"/>
    <cellStyle name="Millares 6 3 6" xfId="1433" xr:uid="{FFF04130-5E18-4D0D-9C38-C5FCB0296B73}"/>
    <cellStyle name="Millares 6 3 6 2" xfId="3494" xr:uid="{F16B6AA7-3261-494C-8619-5383FBDD2C1F}"/>
    <cellStyle name="Millares 6 3 6 2 2" xfId="7717" xr:uid="{3881D32F-FEA4-4549-8275-E7ABF1A3C283}"/>
    <cellStyle name="Millares 6 3 6 3" xfId="5656" xr:uid="{32686B44-E8AC-43EE-B6D7-34309920CECA}"/>
    <cellStyle name="Millares 6 3 7" xfId="2464" xr:uid="{C2E4C904-FDB2-4841-8711-B2361BD44BF4}"/>
    <cellStyle name="Millares 6 3 7 2" xfId="6687" xr:uid="{5BE8A563-7800-4124-9403-E6D51A8CED00}"/>
    <cellStyle name="Millares 6 3 8" xfId="4626" xr:uid="{D00DFD33-D33B-4175-B481-207177530570}"/>
    <cellStyle name="Millares 6 3 9" xfId="4526" xr:uid="{3B6F4FA8-EAC8-4740-AFF4-765A6C9E624D}"/>
    <cellStyle name="Millares 6 4" xfId="384" xr:uid="{00000000-0005-0000-0000-000017010000}"/>
    <cellStyle name="Millares 6 4 2" xfId="483" xr:uid="{00000000-0005-0000-0000-000018010000}"/>
    <cellStyle name="Millares 6 4 2 2" xfId="865" xr:uid="{77903FCD-7044-4376-AD4B-5864F9CE7A21}"/>
    <cellStyle name="Millares 6 4 2 2 2" xfId="1383" xr:uid="{738A1F7B-DC0F-4959-BA69-17861D8C3375}"/>
    <cellStyle name="Millares 6 4 2 2 2 2" xfId="2413" xr:uid="{CF0C82AB-D0B9-4392-86AD-43A7194A6810}"/>
    <cellStyle name="Millares 6 4 2 2 2 2 2" xfId="4474" xr:uid="{FB09B80A-A304-4B3A-B82D-E8EACA55E323}"/>
    <cellStyle name="Millares 6 4 2 2 2 2 2 2" xfId="8697" xr:uid="{6930544D-0623-4147-A951-0143C8E0F540}"/>
    <cellStyle name="Millares 6 4 2 2 2 2 3" xfId="6636" xr:uid="{5F6D8756-02E9-48EC-A067-82D761B1A79A}"/>
    <cellStyle name="Millares 6 4 2 2 2 3" xfId="3444" xr:uid="{59B075EC-A28D-4652-AD7D-2EACF718A864}"/>
    <cellStyle name="Millares 6 4 2 2 2 3 2" xfId="7667" xr:uid="{10B2A2E7-4C5E-4C84-95EF-16C44B147707}"/>
    <cellStyle name="Millares 6 4 2 2 2 4" xfId="5606" xr:uid="{8DEE32D6-CBBE-4E22-87F7-F1990D1AD557}"/>
    <cellStyle name="Millares 6 4 2 2 3" xfId="1898" xr:uid="{B907891D-2EB6-4C4E-8FAE-74ECBBFDC7F7}"/>
    <cellStyle name="Millares 6 4 2 2 3 2" xfId="3959" xr:uid="{9A2B2440-69DB-4206-BF23-87D651D7F737}"/>
    <cellStyle name="Millares 6 4 2 2 3 2 2" xfId="8182" xr:uid="{687232D0-4948-4B49-AE04-03910ECDC1BB}"/>
    <cellStyle name="Millares 6 4 2 2 3 3" xfId="6121" xr:uid="{32AB43F3-9399-4827-A0EF-27CD4A09E3CE}"/>
    <cellStyle name="Millares 6 4 2 2 4" xfId="2929" xr:uid="{A96356F5-5440-4CC9-B958-D9EAAF7E13AE}"/>
    <cellStyle name="Millares 6 4 2 2 4 2" xfId="7152" xr:uid="{5F6269E2-58AA-4EA1-9F18-545B2B6763F6}"/>
    <cellStyle name="Millares 6 4 2 2 5" xfId="5091" xr:uid="{F7FF21E1-A1F6-4308-84F1-AA8E98EF4F62}"/>
    <cellStyle name="Millares 6 4 2 3" xfId="1031" xr:uid="{B3D035C2-09F1-4102-9177-673988505D3C}"/>
    <cellStyle name="Millares 6 4 2 3 2" xfId="2062" xr:uid="{9E8B3037-F7F7-4442-89D9-C3E3DD8DC444}"/>
    <cellStyle name="Millares 6 4 2 3 2 2" xfId="4123" xr:uid="{01F2A45C-9DA5-49FC-8D59-423C2B674549}"/>
    <cellStyle name="Millares 6 4 2 3 2 2 2" xfId="8346" xr:uid="{D94FFB17-28E9-4E91-9BD0-C1C9E6A0C08D}"/>
    <cellStyle name="Millares 6 4 2 3 2 3" xfId="6285" xr:uid="{1644846F-59E8-4BBF-A233-E6A14448B7E6}"/>
    <cellStyle name="Millares 6 4 2 3 3" xfId="3093" xr:uid="{1E4DD74E-1447-4167-ABDC-6C2778A242E2}"/>
    <cellStyle name="Millares 6 4 2 3 3 2" xfId="7316" xr:uid="{54C1168E-C4D5-47F9-A0DB-F801B27D4589}"/>
    <cellStyle name="Millares 6 4 2 3 4" xfId="5255" xr:uid="{B8205BC8-01FC-413D-A574-702B4AAAA834}"/>
    <cellStyle name="Millares 6 4 2 4" xfId="1547" xr:uid="{09B134BD-38C0-4F6F-B74C-0B4E2914BD20}"/>
    <cellStyle name="Millares 6 4 2 4 2" xfId="3608" xr:uid="{F62F6E29-4193-49BC-B07C-D943EE76BC56}"/>
    <cellStyle name="Millares 6 4 2 4 2 2" xfId="7831" xr:uid="{6AFC61D3-AD23-43C1-A151-7138A47C6469}"/>
    <cellStyle name="Millares 6 4 2 4 3" xfId="5770" xr:uid="{E4A502F2-F95C-42DB-B228-DCA8CE93AEF3}"/>
    <cellStyle name="Millares 6 4 2 5" xfId="2578" xr:uid="{2680078B-E434-4FC4-92F2-362419A8EA50}"/>
    <cellStyle name="Millares 6 4 2 5 2" xfId="6801" xr:uid="{D40D9E25-DE79-4D32-A27F-3E47B61E57ED}"/>
    <cellStyle name="Millares 6 4 2 6" xfId="4740" xr:uid="{FED46993-6941-47D9-941F-C9E34CFDE0B7}"/>
    <cellStyle name="Millares 6 4 3" xfId="680" xr:uid="{5E5AF0AD-AFDB-4742-80F3-944FAC668BBD}"/>
    <cellStyle name="Millares 6 4 3 2" xfId="1207" xr:uid="{704B7688-DD75-4E8B-8691-62B4790312FB}"/>
    <cellStyle name="Millares 6 4 3 2 2" xfId="2237" xr:uid="{151719BC-2806-458D-BCA3-AA4ACA8BEA91}"/>
    <cellStyle name="Millares 6 4 3 2 2 2" xfId="4298" xr:uid="{19E45101-3FE1-4CCA-8140-65F02D7DE653}"/>
    <cellStyle name="Millares 6 4 3 2 2 2 2" xfId="8521" xr:uid="{4A55D9CA-498D-4292-81E5-A0B706049444}"/>
    <cellStyle name="Millares 6 4 3 2 2 3" xfId="6460" xr:uid="{076A3539-0A6F-4576-AE7C-0421C21F7DAF}"/>
    <cellStyle name="Millares 6 4 3 2 3" xfId="3268" xr:uid="{D1F8090D-5DE7-421E-B7A8-369D3357D219}"/>
    <cellStyle name="Millares 6 4 3 2 3 2" xfId="7491" xr:uid="{ECC8297F-8A74-45BE-9418-C71DDA9392FC}"/>
    <cellStyle name="Millares 6 4 3 2 4" xfId="5430" xr:uid="{0BBA1B87-4307-4012-8F8B-9FE5DA8942B7}"/>
    <cellStyle name="Millares 6 4 3 3" xfId="1722" xr:uid="{AD84166E-51FE-4F50-AE15-8CC5CFC2232B}"/>
    <cellStyle name="Millares 6 4 3 3 2" xfId="3783" xr:uid="{161E5988-5808-4948-8EFA-E6B01EB7D025}"/>
    <cellStyle name="Millares 6 4 3 3 2 2" xfId="8006" xr:uid="{BD566244-56F2-40B6-A3A0-2356AB77DB87}"/>
    <cellStyle name="Millares 6 4 3 3 3" xfId="5945" xr:uid="{D9FC700C-7605-4B77-BADF-F6E9D26304F9}"/>
    <cellStyle name="Millares 6 4 3 4" xfId="2753" xr:uid="{4DC00780-E862-4195-9027-93ED96922BC5}"/>
    <cellStyle name="Millares 6 4 3 4 2" xfId="6976" xr:uid="{97BC283F-E571-4DE4-95F8-7B960A56FF3C}"/>
    <cellStyle name="Millares 6 4 3 5" xfId="4915" xr:uid="{20D6D3D2-7CB5-4FD9-A1DE-00E7CF8883CD}"/>
    <cellStyle name="Millares 6 4 4" xfId="933" xr:uid="{30C53A95-1F59-4228-BB26-FD120D31A5DB}"/>
    <cellStyle name="Millares 6 4 4 2" xfId="1964" xr:uid="{F9A18D9F-C08B-4C2D-9CAB-CB054B6ABEF2}"/>
    <cellStyle name="Millares 6 4 4 2 2" xfId="4025" xr:uid="{4D6A9A86-CC54-4F31-B7AB-30371F81BBBB}"/>
    <cellStyle name="Millares 6 4 4 2 2 2" xfId="8248" xr:uid="{77E13636-BB82-48AB-9C50-D354874CC763}"/>
    <cellStyle name="Millares 6 4 4 2 3" xfId="6187" xr:uid="{826AFC6D-C7E0-441F-BFA7-CF4181EB9CC6}"/>
    <cellStyle name="Millares 6 4 4 3" xfId="2995" xr:uid="{0F430A9B-1ADA-467F-B263-FC88ACABE7D7}"/>
    <cellStyle name="Millares 6 4 4 3 2" xfId="7218" xr:uid="{EE15601D-8A55-4439-9C24-7F170A773775}"/>
    <cellStyle name="Millares 6 4 4 4" xfId="5157" xr:uid="{DA62B188-A455-492A-964C-D5E91FB5F856}"/>
    <cellStyle name="Millares 6 4 5" xfId="1449" xr:uid="{0703A5B3-CA6F-42ED-98AB-CDE62FE3FD09}"/>
    <cellStyle name="Millares 6 4 5 2" xfId="3510" xr:uid="{C8CDFE56-E541-4F70-B8C7-B4816000BB34}"/>
    <cellStyle name="Millares 6 4 5 2 2" xfId="7733" xr:uid="{D2E3EC93-AE90-4781-B354-2328AF57A3DF}"/>
    <cellStyle name="Millares 6 4 5 3" xfId="5672" xr:uid="{D041EF67-9F30-49EE-95DB-1EDC3E517040}"/>
    <cellStyle name="Millares 6 4 6" xfId="2480" xr:uid="{EF4545D0-F36F-4E65-9B4C-F1C7CB4B565D}"/>
    <cellStyle name="Millares 6 4 6 2" xfId="6703" xr:uid="{E6EE3B5B-0283-4491-A19C-6314333AD0DD}"/>
    <cellStyle name="Millares 6 4 7" xfId="4642" xr:uid="{F0D7B737-56A4-4E85-BCBD-7A0C41482DF5}"/>
    <cellStyle name="Millares 6 4 8" xfId="4542" xr:uid="{0277F3F0-2FB3-4CF3-B9DD-8E427268AB7E}"/>
    <cellStyle name="Millares 6 5" xfId="422" xr:uid="{00000000-0005-0000-0000-000019010000}"/>
    <cellStyle name="Millares 6 5 2" xfId="748" xr:uid="{9DA3A22A-3FB4-4F0A-9402-C9FC4DFCDCC7}"/>
    <cellStyle name="Millares 6 5 2 2" xfId="1266" xr:uid="{21F13377-E4B3-4DA6-974C-045C745AF62F}"/>
    <cellStyle name="Millares 6 5 2 2 2" xfId="2296" xr:uid="{0F992ECF-C033-424F-A650-F23D791C5D93}"/>
    <cellStyle name="Millares 6 5 2 2 2 2" xfId="4357" xr:uid="{C49BA59A-F247-42F5-936A-D4214E1B65E4}"/>
    <cellStyle name="Millares 6 5 2 2 2 2 2" xfId="8580" xr:uid="{8CBE66D8-EB42-44AD-B1E3-92958DFB6E25}"/>
    <cellStyle name="Millares 6 5 2 2 2 3" xfId="6519" xr:uid="{672090EC-9795-4976-96FB-A1AC0D7DBC70}"/>
    <cellStyle name="Millares 6 5 2 2 3" xfId="3327" xr:uid="{0B7B2E56-3852-4D18-B662-23D1BBD4452B}"/>
    <cellStyle name="Millares 6 5 2 2 3 2" xfId="7550" xr:uid="{86962250-1233-4792-A0F4-B1FCD5BFB778}"/>
    <cellStyle name="Millares 6 5 2 2 4" xfId="5489" xr:uid="{015237EF-8E49-496D-BD3F-6DB725722AE5}"/>
    <cellStyle name="Millares 6 5 2 3" xfId="1781" xr:uid="{466BE68A-5A98-47BE-AF57-BD1EF9820D93}"/>
    <cellStyle name="Millares 6 5 2 3 2" xfId="3842" xr:uid="{B5A819A3-3E4A-403E-B484-ED0DB5720ACA}"/>
    <cellStyle name="Millares 6 5 2 3 2 2" xfId="8065" xr:uid="{4119B4D3-E9CC-4420-B9A6-5C01AA1E95DF}"/>
    <cellStyle name="Millares 6 5 2 3 3" xfId="6004" xr:uid="{5D872638-0ACE-424D-B312-31C6EE8F6D26}"/>
    <cellStyle name="Millares 6 5 2 4" xfId="2812" xr:uid="{FAAABCB2-C41C-45D3-89F9-4324106F1A59}"/>
    <cellStyle name="Millares 6 5 2 4 2" xfId="7035" xr:uid="{60287E08-740F-4419-BA13-71F87FB46CF8}"/>
    <cellStyle name="Millares 6 5 2 5" xfId="4974" xr:uid="{D2418D88-FA35-42AF-857D-216F6B951091}"/>
    <cellStyle name="Millares 6 5 3" xfId="970" xr:uid="{34B8CD84-2792-47DC-A1B4-8342B95AA459}"/>
    <cellStyle name="Millares 6 5 3 2" xfId="2001" xr:uid="{50CCEC90-E0F5-4B1B-94A8-B27299EE0004}"/>
    <cellStyle name="Millares 6 5 3 2 2" xfId="4062" xr:uid="{65E7FE19-44CA-46D0-B6C6-63AF57637C8D}"/>
    <cellStyle name="Millares 6 5 3 2 2 2" xfId="8285" xr:uid="{E9CA10E3-F3AB-4DB8-A164-86D0E5C7982E}"/>
    <cellStyle name="Millares 6 5 3 2 3" xfId="6224" xr:uid="{37050419-ED28-4978-B42B-9A25AB6F74BF}"/>
    <cellStyle name="Millares 6 5 3 3" xfId="3032" xr:uid="{099C84A2-C3ED-4120-BED7-0343EA31C541}"/>
    <cellStyle name="Millares 6 5 3 3 2" xfId="7255" xr:uid="{941E9BE7-288E-41BA-A536-8E18A2DA5CEF}"/>
    <cellStyle name="Millares 6 5 3 4" xfId="5194" xr:uid="{A6E41B6E-1372-4F7F-9CE1-D1F44D3348DB}"/>
    <cellStyle name="Millares 6 5 4" xfId="1486" xr:uid="{6B1CC6F7-51A3-400C-971D-90FCB7C65955}"/>
    <cellStyle name="Millares 6 5 4 2" xfId="3547" xr:uid="{D84BB885-1E45-4585-A7BA-FD6CF24D2C31}"/>
    <cellStyle name="Millares 6 5 4 2 2" xfId="7770" xr:uid="{099D2416-775B-4E1E-9A8A-48726D0D2788}"/>
    <cellStyle name="Millares 6 5 4 3" xfId="5709" xr:uid="{15867A7B-60FE-436C-AFC0-46EB81DC9053}"/>
    <cellStyle name="Millares 6 5 5" xfId="2517" xr:uid="{281F00CC-5078-45E5-B788-7E08419A5E8F}"/>
    <cellStyle name="Millares 6 5 5 2" xfId="6740" xr:uid="{6F24CEE0-A728-4A2E-BC80-DCD0AAC6456A}"/>
    <cellStyle name="Millares 6 5 6" xfId="4679" xr:uid="{E79C8DB9-80E6-4EB9-B561-8B6934F4D875}"/>
    <cellStyle name="Millares 6 6" xfId="560" xr:uid="{54EEF829-105A-41E8-AD4D-53AB6B83A98B}"/>
    <cellStyle name="Millares 6 6 2" xfId="1090" xr:uid="{2280E1AF-21A4-42FD-ABBE-17ECC8767AEC}"/>
    <cellStyle name="Millares 6 6 2 2" xfId="2120" xr:uid="{DC37BFE9-3EA4-41C8-9290-EE9486E56FDE}"/>
    <cellStyle name="Millares 6 6 2 2 2" xfId="4181" xr:uid="{A9A62C02-D085-4E74-A935-410B5052F484}"/>
    <cellStyle name="Millares 6 6 2 2 2 2" xfId="8404" xr:uid="{337DDE0E-B96E-4B22-B9C0-C0DB01855E08}"/>
    <cellStyle name="Millares 6 6 2 2 3" xfId="6343" xr:uid="{F12D8883-3F9E-40F4-BAB5-A526260E4669}"/>
    <cellStyle name="Millares 6 6 2 3" xfId="3151" xr:uid="{9FBB74CD-E973-4BE5-BB0E-6D24853B87B9}"/>
    <cellStyle name="Millares 6 6 2 3 2" xfId="7374" xr:uid="{0A547B72-87DC-424B-9A4C-D9FAB56145BE}"/>
    <cellStyle name="Millares 6 6 2 4" xfId="5313" xr:uid="{138D715F-29BB-4B18-B743-FBAD5B9D716D}"/>
    <cellStyle name="Millares 6 6 3" xfId="1605" xr:uid="{759843C3-16B1-48F8-85E0-FADEE54204AF}"/>
    <cellStyle name="Millares 6 6 3 2" xfId="3666" xr:uid="{6A04B618-5AD7-4174-B0B1-990188F65E8A}"/>
    <cellStyle name="Millares 6 6 3 2 2" xfId="7889" xr:uid="{756650BB-BCA1-44A1-A7FB-B383B9BD878F}"/>
    <cellStyle name="Millares 6 6 3 3" xfId="5828" xr:uid="{E3D6FEF4-88F5-49BF-AD4F-6E28438A6EF0}"/>
    <cellStyle name="Millares 6 6 4" xfId="2636" xr:uid="{C9433CEB-5BAE-4E60-B62B-3EA65BB4B18F}"/>
    <cellStyle name="Millares 6 6 4 2" xfId="6859" xr:uid="{8A335077-1461-49F5-B63C-AE1D2DA7C54A}"/>
    <cellStyle name="Millares 6 6 5" xfId="4798" xr:uid="{C5ACFE2C-649A-46F3-B284-D00B8FC46F3B}"/>
    <cellStyle name="Millares 6 7" xfId="901" xr:uid="{4B6A9CA1-243D-4420-8CFA-C914DF284AA3}"/>
    <cellStyle name="Millares 6 7 2" xfId="1932" xr:uid="{B118978F-342C-4E65-97BC-FEF0D2EB6610}"/>
    <cellStyle name="Millares 6 7 2 2" xfId="3993" xr:uid="{AB492EAC-188B-4319-AE8B-72E9D9359EE4}"/>
    <cellStyle name="Millares 6 7 2 2 2" xfId="8216" xr:uid="{28BE45DC-A04A-4C3D-80AF-1041B861ADA4}"/>
    <cellStyle name="Millares 6 7 2 3" xfId="6155" xr:uid="{B978BA69-93B1-4C14-B925-AF7A42BE0000}"/>
    <cellStyle name="Millares 6 7 3" xfId="2963" xr:uid="{F511EDD0-B864-4864-BD65-5DE82241003E}"/>
    <cellStyle name="Millares 6 7 3 2" xfId="7186" xr:uid="{30104324-DFC7-43F9-86CE-2C91F5389DB3}"/>
    <cellStyle name="Millares 6 7 4" xfId="5125" xr:uid="{60F777EC-876D-4A1C-9569-C2DCCEF23E05}"/>
    <cellStyle name="Millares 6 8" xfId="1417" xr:uid="{9ADB1E0E-B0C5-42FC-A4E5-7C9ADD7890FB}"/>
    <cellStyle name="Millares 6 8 2" xfId="3478" xr:uid="{02A37E2A-22FF-4B06-BA4E-4B9F614E1F5C}"/>
    <cellStyle name="Millares 6 8 2 2" xfId="7701" xr:uid="{CD1C6F44-F5F5-42F6-B080-F171BC078349}"/>
    <cellStyle name="Millares 6 8 3" xfId="5640" xr:uid="{12242249-D002-45F2-BE46-CC3514D37C6C}"/>
    <cellStyle name="Millares 6 9" xfId="2448" xr:uid="{71235CFF-A5D8-48F8-BFF4-7E396A068FCE}"/>
    <cellStyle name="Millares 6 9 2" xfId="6671" xr:uid="{BF4BEEA7-7E59-49AB-8B04-E8C3D24915CD}"/>
    <cellStyle name="Millares 7" xfId="275" xr:uid="{00000000-0005-0000-0000-00001A010000}"/>
    <cellStyle name="Millares 7 10" xfId="4515" xr:uid="{6C65A73D-D8FF-4EE3-A746-C8BE31F62638}"/>
    <cellStyle name="Millares 7 2" xfId="370" xr:uid="{00000000-0005-0000-0000-00001B010000}"/>
    <cellStyle name="Millares 7 2 2" xfId="403" xr:uid="{00000000-0005-0000-0000-00001C010000}"/>
    <cellStyle name="Millares 7 2 2 2" xfId="502" xr:uid="{00000000-0005-0000-0000-00001D010000}"/>
    <cellStyle name="Millares 7 2 2 2 2" xfId="1050" xr:uid="{15EDBB96-30F5-4E7A-A948-C3E3C55B4D8C}"/>
    <cellStyle name="Millares 7 2 2 2 2 2" xfId="2081" xr:uid="{AEAE60DA-BC43-4AE7-90C9-1BDC5FEDBCB3}"/>
    <cellStyle name="Millares 7 2 2 2 2 2 2" xfId="4142" xr:uid="{A05D9A48-7354-4762-B7DF-823F8E1C7395}"/>
    <cellStyle name="Millares 7 2 2 2 2 2 2 2" xfId="8365" xr:uid="{9E246B0A-FEE0-46A5-ADF3-4085340310FC}"/>
    <cellStyle name="Millares 7 2 2 2 2 2 3" xfId="6304" xr:uid="{8C7815F5-8BA0-457C-98A9-6373CFEE64AE}"/>
    <cellStyle name="Millares 7 2 2 2 2 3" xfId="3112" xr:uid="{78732710-8789-4FB9-A8E9-415C30E76279}"/>
    <cellStyle name="Millares 7 2 2 2 2 3 2" xfId="7335" xr:uid="{B385785B-D064-47D9-BA1D-76D56D785EE3}"/>
    <cellStyle name="Millares 7 2 2 2 2 4" xfId="5274" xr:uid="{585A6537-3786-4AA4-9D10-E658B39D9F3B}"/>
    <cellStyle name="Millares 7 2 2 2 3" xfId="1566" xr:uid="{DCB0E359-DA05-42D0-926B-7DB5D1C1E2FB}"/>
    <cellStyle name="Millares 7 2 2 2 3 2" xfId="3627" xr:uid="{117C9FCE-DA17-483F-8DE7-50A7B4235157}"/>
    <cellStyle name="Millares 7 2 2 2 3 2 2" xfId="7850" xr:uid="{64CDB653-9B3D-4E57-93F1-2BC8A297D7ED}"/>
    <cellStyle name="Millares 7 2 2 2 3 3" xfId="5789" xr:uid="{55F48BEA-0C6C-4279-B3EE-BE0FB7D520B5}"/>
    <cellStyle name="Millares 7 2 2 2 4" xfId="2597" xr:uid="{009B593C-4F33-41AA-ABC2-6838118EB372}"/>
    <cellStyle name="Millares 7 2 2 2 4 2" xfId="6820" xr:uid="{0CB08B6C-D961-4749-93C1-5236428EE41C}"/>
    <cellStyle name="Millares 7 2 2 2 5" xfId="4759" xr:uid="{A69FD754-40B6-4039-B4B3-D3B2DD94331D}"/>
    <cellStyle name="Millares 7 2 2 3" xfId="808" xr:uid="{75117ED4-9FAA-4584-9EA6-F7A8353222DC}"/>
    <cellStyle name="Millares 7 2 2 3 2" xfId="1326" xr:uid="{94528D58-2C23-4A41-9E8F-3ED47C8396B9}"/>
    <cellStyle name="Millares 7 2 2 3 2 2" xfId="2356" xr:uid="{63D00E07-2440-43C3-BC25-08ACFF40D7E6}"/>
    <cellStyle name="Millares 7 2 2 3 2 2 2" xfId="4417" xr:uid="{9A51F733-3312-441A-A436-E69822696F66}"/>
    <cellStyle name="Millares 7 2 2 3 2 2 2 2" xfId="8640" xr:uid="{7E77E4AC-D953-4B90-91C9-80851174F1B9}"/>
    <cellStyle name="Millares 7 2 2 3 2 2 3" xfId="6579" xr:uid="{2B1DDC36-7A24-4C46-96BA-42AB9A2BD971}"/>
    <cellStyle name="Millares 7 2 2 3 2 3" xfId="3387" xr:uid="{A70BD3AA-52C6-49CA-BEC7-32D5E45171CC}"/>
    <cellStyle name="Millares 7 2 2 3 2 3 2" xfId="7610" xr:uid="{BAD21450-CDD3-4C81-A498-18FA75421812}"/>
    <cellStyle name="Millares 7 2 2 3 2 4" xfId="5549" xr:uid="{4EED6B5F-2A88-420D-B7E2-B851F75E1456}"/>
    <cellStyle name="Millares 7 2 2 3 3" xfId="1841" xr:uid="{98788EDB-E0BA-4B27-B143-3C1662F4FA1E}"/>
    <cellStyle name="Millares 7 2 2 3 3 2" xfId="3902" xr:uid="{85F12342-6B91-49A8-86DB-3F33986B4039}"/>
    <cellStyle name="Millares 7 2 2 3 3 2 2" xfId="8125" xr:uid="{80506721-B8C2-4509-A087-01DA6B4A7D3F}"/>
    <cellStyle name="Millares 7 2 2 3 3 3" xfId="6064" xr:uid="{9A2AF5AF-CA8D-4405-981E-E6227B7A9769}"/>
    <cellStyle name="Millares 7 2 2 3 4" xfId="2872" xr:uid="{C39EC864-9148-4949-AE1F-1E60E5D5CCF9}"/>
    <cellStyle name="Millares 7 2 2 3 4 2" xfId="7095" xr:uid="{D77FC441-D629-4658-ACBA-F507C178CBBC}"/>
    <cellStyle name="Millares 7 2 2 3 5" xfId="5034" xr:uid="{2669559F-9062-42E7-A26B-F7CC80FAD97B}"/>
    <cellStyle name="Millares 7 2 2 4" xfId="952" xr:uid="{D5C8D02E-65C3-46B1-B3FB-3770EF024F94}"/>
    <cellStyle name="Millares 7 2 2 4 2" xfId="1983" xr:uid="{80338CD2-9C75-4C9A-B27B-E0CEBDAB7A27}"/>
    <cellStyle name="Millares 7 2 2 4 2 2" xfId="4044" xr:uid="{5D6C501C-DF4F-40E7-9A85-51DB503718B4}"/>
    <cellStyle name="Millares 7 2 2 4 2 2 2" xfId="8267" xr:uid="{0763C6DB-6200-4163-A9A5-E07C8A7DACBE}"/>
    <cellStyle name="Millares 7 2 2 4 2 3" xfId="6206" xr:uid="{B59B0553-A02B-4566-BCF9-C28C78C375FB}"/>
    <cellStyle name="Millares 7 2 2 4 3" xfId="3014" xr:uid="{779A5E7D-3545-419D-B20D-BCD6E35B2159}"/>
    <cellStyle name="Millares 7 2 2 4 3 2" xfId="7237" xr:uid="{A632E6F9-30A8-4593-A314-1B1F0292DE19}"/>
    <cellStyle name="Millares 7 2 2 4 4" xfId="5176" xr:uid="{DC71A021-6AED-4DAD-915B-486EB1A8D35D}"/>
    <cellStyle name="Millares 7 2 2 5" xfId="1468" xr:uid="{C6819D36-981B-420C-8C4C-A90F4059BF09}"/>
    <cellStyle name="Millares 7 2 2 5 2" xfId="3529" xr:uid="{DD2B5DB6-A99B-4F3F-A5B1-B3CEE54834D1}"/>
    <cellStyle name="Millares 7 2 2 5 2 2" xfId="7752" xr:uid="{76A100D5-943C-47D4-B2C3-6D58B82E7187}"/>
    <cellStyle name="Millares 7 2 2 5 3" xfId="5691" xr:uid="{5DC0B60C-4B53-47D2-AB82-9A6D18BA96B2}"/>
    <cellStyle name="Millares 7 2 2 6" xfId="2499" xr:uid="{41E6D84F-D26C-4581-A72B-999194C42A6A}"/>
    <cellStyle name="Millares 7 2 2 6 2" xfId="6722" xr:uid="{AB484593-0F46-416C-9CD0-F6C03DB59B8E}"/>
    <cellStyle name="Millares 7 2 2 7" xfId="4661" xr:uid="{3DBB4A60-BAA4-45ED-916F-47723A7CF74A}"/>
    <cellStyle name="Millares 7 2 2 8" xfId="4561" xr:uid="{1683B5A8-4EC0-4E2E-8484-DBE1C5D59F7F}"/>
    <cellStyle name="Millares 7 2 3" xfId="471" xr:uid="{00000000-0005-0000-0000-00001E010000}"/>
    <cellStyle name="Millares 7 2 3 2" xfId="1019" xr:uid="{C8C4F090-645A-4A1F-AA2A-4FC5A3E0555F}"/>
    <cellStyle name="Millares 7 2 3 2 2" xfId="2050" xr:uid="{F448C298-AD5C-4588-88A5-841075F782E5}"/>
    <cellStyle name="Millares 7 2 3 2 2 2" xfId="4111" xr:uid="{F3A31F0A-3214-424C-AF44-202EFB838076}"/>
    <cellStyle name="Millares 7 2 3 2 2 2 2" xfId="8334" xr:uid="{FBA539F5-4E84-4B43-926D-9552A9B17E87}"/>
    <cellStyle name="Millares 7 2 3 2 2 3" xfId="6273" xr:uid="{5E782427-6EC8-4B18-BBDC-F53D69CAB59C}"/>
    <cellStyle name="Millares 7 2 3 2 3" xfId="3081" xr:uid="{C5EB0E96-6E1F-40BE-9F77-7416F32EA207}"/>
    <cellStyle name="Millares 7 2 3 2 3 2" xfId="7304" xr:uid="{0DCF879B-1ED6-4338-8894-5703A6369150}"/>
    <cellStyle name="Millares 7 2 3 2 4" xfId="5243" xr:uid="{2B8BE182-50B9-41AB-8132-A3C5C6694524}"/>
    <cellStyle name="Millares 7 2 3 3" xfId="1535" xr:uid="{35F49EBB-4A86-42F4-A128-0E2E0FB68244}"/>
    <cellStyle name="Millares 7 2 3 3 2" xfId="3596" xr:uid="{4493169D-25E2-4788-A5D6-20815051B1AD}"/>
    <cellStyle name="Millares 7 2 3 3 2 2" xfId="7819" xr:uid="{24E35D71-6D06-493D-B646-51041DE4864B}"/>
    <cellStyle name="Millares 7 2 3 3 3" xfId="5758" xr:uid="{C2A780AC-C83B-4E49-859F-0C9EE3B47AF0}"/>
    <cellStyle name="Millares 7 2 3 4" xfId="2566" xr:uid="{891E1F05-0CD2-4757-8E75-DD5D39E48564}"/>
    <cellStyle name="Millares 7 2 3 4 2" xfId="6789" xr:uid="{46B8DE23-12E8-4420-BF4D-80B9CD83A8AD}"/>
    <cellStyle name="Millares 7 2 3 5" xfId="4728" xr:uid="{602216D0-1505-4C66-8DFE-9698AD7FD9B1}"/>
    <cellStyle name="Millares 7 2 4" xfId="623" xr:uid="{24941ECC-E5B5-4F1E-AF13-7F4F1ADE57EB}"/>
    <cellStyle name="Millares 7 2 4 2" xfId="1150" xr:uid="{B1366D16-6A85-4729-92B7-AD0FAF06C4BA}"/>
    <cellStyle name="Millares 7 2 4 2 2" xfId="2180" xr:uid="{35D80602-41A3-4690-A775-F34E30EFF6D8}"/>
    <cellStyle name="Millares 7 2 4 2 2 2" xfId="4241" xr:uid="{1E598979-5222-4DF5-AB65-F4C21687F9E8}"/>
    <cellStyle name="Millares 7 2 4 2 2 2 2" xfId="8464" xr:uid="{6EAD6010-71A8-46A0-B843-D67AD962101F}"/>
    <cellStyle name="Millares 7 2 4 2 2 3" xfId="6403" xr:uid="{3C70EE39-72A5-45B8-B8DE-1AC942874779}"/>
    <cellStyle name="Millares 7 2 4 2 3" xfId="3211" xr:uid="{7FB57081-760F-44AF-AA5F-1BAD804CD783}"/>
    <cellStyle name="Millares 7 2 4 2 3 2" xfId="7434" xr:uid="{2848083B-E4BA-42D8-ADE0-5B814A883F0A}"/>
    <cellStyle name="Millares 7 2 4 2 4" xfId="5373" xr:uid="{203AC880-732E-44CA-A298-5C768E7A8E95}"/>
    <cellStyle name="Millares 7 2 4 3" xfId="1665" xr:uid="{75167CE0-2F12-4AA1-B937-9FBBB2C608AC}"/>
    <cellStyle name="Millares 7 2 4 3 2" xfId="3726" xr:uid="{FE157542-92D6-4D84-AE64-90C75D17D34B}"/>
    <cellStyle name="Millares 7 2 4 3 2 2" xfId="7949" xr:uid="{7AED590B-B164-450A-99FE-B1EFDB4C9B74}"/>
    <cellStyle name="Millares 7 2 4 3 3" xfId="5888" xr:uid="{19A3B557-525C-4165-9A7F-7E577C21467C}"/>
    <cellStyle name="Millares 7 2 4 4" xfId="2696" xr:uid="{002C0E58-F432-4398-B99C-FEDC7ABA1C6A}"/>
    <cellStyle name="Millares 7 2 4 4 2" xfId="6919" xr:uid="{E9633C92-07C4-490B-B192-8EA02B10E225}"/>
    <cellStyle name="Millares 7 2 4 5" xfId="4858" xr:uid="{2323AF36-C036-4903-B3E4-A5F108734449}"/>
    <cellStyle name="Millares 7 2 5" xfId="921" xr:uid="{A25D3BF4-A8BE-4CF3-97B2-7975A082E1BF}"/>
    <cellStyle name="Millares 7 2 5 2" xfId="1952" xr:uid="{D9E40CF7-F979-446D-B5D2-68A60385D1C0}"/>
    <cellStyle name="Millares 7 2 5 2 2" xfId="4013" xr:uid="{309C2042-1B74-4E72-AB54-2B031FD2EDEF}"/>
    <cellStyle name="Millares 7 2 5 2 2 2" xfId="8236" xr:uid="{FB8B262E-63E6-4241-A87F-675E730CA06F}"/>
    <cellStyle name="Millares 7 2 5 2 3" xfId="6175" xr:uid="{280D10AE-558D-4C6B-B154-8242EFFBFB1D}"/>
    <cellStyle name="Millares 7 2 5 3" xfId="2983" xr:uid="{B7DD1D9E-A78E-4F0C-BDF5-7E4407DA7E85}"/>
    <cellStyle name="Millares 7 2 5 3 2" xfId="7206" xr:uid="{E5D1119B-7EA7-4AAC-AB3A-9FDAB89A053B}"/>
    <cellStyle name="Millares 7 2 5 4" xfId="5145" xr:uid="{95434922-8EC8-48C3-BA17-6F18CBCB8F31}"/>
    <cellStyle name="Millares 7 2 6" xfId="1437" xr:uid="{A441F060-51FD-4EB0-BFAA-ACE30F69E1CE}"/>
    <cellStyle name="Millares 7 2 6 2" xfId="3498" xr:uid="{823EDC4F-FE17-49A4-806B-F8DCB881EEC8}"/>
    <cellStyle name="Millares 7 2 6 2 2" xfId="7721" xr:uid="{3443383B-60DF-42C7-BBE5-D7EC23D63068}"/>
    <cellStyle name="Millares 7 2 6 3" xfId="5660" xr:uid="{D99C6BF4-F40D-4FA4-9C26-C91CF6F8A3B8}"/>
    <cellStyle name="Millares 7 2 7" xfId="2468" xr:uid="{422590FE-30CC-46B6-A393-D240301B7578}"/>
    <cellStyle name="Millares 7 2 7 2" xfId="6691" xr:uid="{F96652C6-495D-4E08-9303-A567C9A9A571}"/>
    <cellStyle name="Millares 7 2 8" xfId="4630" xr:uid="{ACDDDB4F-00C2-4172-AD51-64226C206D37}"/>
    <cellStyle name="Millares 7 2 9" xfId="4530" xr:uid="{0E1C9E95-7EA7-4FEB-9E5D-FDB3DC61A5FB}"/>
    <cellStyle name="Millares 7 3" xfId="388" xr:uid="{00000000-0005-0000-0000-00001F010000}"/>
    <cellStyle name="Millares 7 3 2" xfId="487" xr:uid="{00000000-0005-0000-0000-000020010000}"/>
    <cellStyle name="Millares 7 3 2 2" xfId="1035" xr:uid="{9C208344-369C-415F-B386-F536195C2730}"/>
    <cellStyle name="Millares 7 3 2 2 2" xfId="2066" xr:uid="{FFF002F6-514C-4C2A-83FA-B9E46B42CAF8}"/>
    <cellStyle name="Millares 7 3 2 2 2 2" xfId="4127" xr:uid="{BB85DD43-A875-476E-87B0-25DBA249F822}"/>
    <cellStyle name="Millares 7 3 2 2 2 2 2" xfId="8350" xr:uid="{97F1BF9E-31B1-4F2A-A5CA-7F81438A5CFA}"/>
    <cellStyle name="Millares 7 3 2 2 2 3" xfId="6289" xr:uid="{3326725F-CD7A-4B0A-B711-F250A1A43CBF}"/>
    <cellStyle name="Millares 7 3 2 2 3" xfId="3097" xr:uid="{C0C77107-B65F-466E-973C-1AEAC63C5A4E}"/>
    <cellStyle name="Millares 7 3 2 2 3 2" xfId="7320" xr:uid="{459743FF-FAF3-4CB6-9904-D4D793A0F464}"/>
    <cellStyle name="Millares 7 3 2 2 4" xfId="5259" xr:uid="{F29DC22C-E945-4B00-9364-0E09FB04454D}"/>
    <cellStyle name="Millares 7 3 2 3" xfId="1551" xr:uid="{7B9C7BD3-E22B-4478-8ECE-D2D00547A0B6}"/>
    <cellStyle name="Millares 7 3 2 3 2" xfId="3612" xr:uid="{AEE0F087-CF0D-4DB5-84E0-8960C3554763}"/>
    <cellStyle name="Millares 7 3 2 3 2 2" xfId="7835" xr:uid="{7812EA9C-955B-4953-AB4E-0B691044F74E}"/>
    <cellStyle name="Millares 7 3 2 3 3" xfId="5774" xr:uid="{8DFD4C5C-7641-42BB-B2F3-A41F367962A9}"/>
    <cellStyle name="Millares 7 3 2 4" xfId="2582" xr:uid="{E4ED239A-58E8-4025-B793-5ECAD9AFA1C8}"/>
    <cellStyle name="Millares 7 3 2 4 2" xfId="6805" xr:uid="{D614F0BB-8ADD-4308-8AF8-4E4965482865}"/>
    <cellStyle name="Millares 7 3 2 5" xfId="4744" xr:uid="{9BE546B5-84DA-4F99-B95B-1A6FA7801F32}"/>
    <cellStyle name="Millares 7 3 3" xfId="749" xr:uid="{B1E93826-4E48-4C50-9D5C-CD2BBD417794}"/>
    <cellStyle name="Millares 7 3 3 2" xfId="1267" xr:uid="{9AE1E76B-5702-427F-852A-A69E4CE033F9}"/>
    <cellStyle name="Millares 7 3 3 2 2" xfId="2297" xr:uid="{C6612261-A125-420C-849E-987E076F50B1}"/>
    <cellStyle name="Millares 7 3 3 2 2 2" xfId="4358" xr:uid="{6D2200DF-D3A9-4525-BFD5-06FEE671EB05}"/>
    <cellStyle name="Millares 7 3 3 2 2 2 2" xfId="8581" xr:uid="{BCCD28B0-7CF8-4375-AB69-7258FF63B6CD}"/>
    <cellStyle name="Millares 7 3 3 2 2 3" xfId="6520" xr:uid="{AD8E2330-CAEB-4EAE-8AD7-153B2B823DA1}"/>
    <cellStyle name="Millares 7 3 3 2 3" xfId="3328" xr:uid="{38A3641C-CA15-4236-8BEB-0CA0E091BD4A}"/>
    <cellStyle name="Millares 7 3 3 2 3 2" xfId="7551" xr:uid="{EFA8B754-71A3-4570-894D-785DB9A1E8C9}"/>
    <cellStyle name="Millares 7 3 3 2 4" xfId="5490" xr:uid="{46D3E47F-3509-4106-A6AE-33A1E9EF711B}"/>
    <cellStyle name="Millares 7 3 3 3" xfId="1782" xr:uid="{23715B5E-2F90-4333-B920-7EBD926ED1FB}"/>
    <cellStyle name="Millares 7 3 3 3 2" xfId="3843" xr:uid="{D2D9B51A-F8C3-4F54-B713-CDD682BDE5CA}"/>
    <cellStyle name="Millares 7 3 3 3 2 2" xfId="8066" xr:uid="{D8715DD7-2623-4C36-99DD-C16BAE0B9368}"/>
    <cellStyle name="Millares 7 3 3 3 3" xfId="6005" xr:uid="{38F2B052-09E1-4395-91D2-812EFC9FF1BA}"/>
    <cellStyle name="Millares 7 3 3 4" xfId="2813" xr:uid="{0C24EFC3-AB90-43D6-AA7F-625FD1BEA490}"/>
    <cellStyle name="Millares 7 3 3 4 2" xfId="7036" xr:uid="{32F059B4-91F5-4728-A464-AE141DD3BD34}"/>
    <cellStyle name="Millares 7 3 3 5" xfId="4975" xr:uid="{EBC0D427-0DE9-4CC9-B3A9-2EE5F2CE0B1C}"/>
    <cellStyle name="Millares 7 3 4" xfId="937" xr:uid="{1DFAFAE1-8E1E-4A39-BD25-35149F7D9F0C}"/>
    <cellStyle name="Millares 7 3 4 2" xfId="1968" xr:uid="{E19284F9-EB06-497A-AA3B-6C72F800C530}"/>
    <cellStyle name="Millares 7 3 4 2 2" xfId="4029" xr:uid="{12B9F455-715D-4676-B069-A9861BE4A366}"/>
    <cellStyle name="Millares 7 3 4 2 2 2" xfId="8252" xr:uid="{6E5165A6-0946-4FBF-AFD8-D0D220BC7536}"/>
    <cellStyle name="Millares 7 3 4 2 3" xfId="6191" xr:uid="{E386A63A-E087-4F37-BE5B-46B5018FD026}"/>
    <cellStyle name="Millares 7 3 4 3" xfId="2999" xr:uid="{4B4D35EB-90CB-46F9-9D0D-8FAF4AD18E25}"/>
    <cellStyle name="Millares 7 3 4 3 2" xfId="7222" xr:uid="{0F46CD4B-D9D4-4650-AE48-BDCAFABB450F}"/>
    <cellStyle name="Millares 7 3 4 4" xfId="5161" xr:uid="{A1749B3C-C786-4B44-888F-FFB6C814778B}"/>
    <cellStyle name="Millares 7 3 5" xfId="1453" xr:uid="{4AC8D0BF-B396-4FF5-B0A5-81C5A24CC55B}"/>
    <cellStyle name="Millares 7 3 5 2" xfId="3514" xr:uid="{F0BFC47A-C342-49B9-8C1A-EAAA442A8B0B}"/>
    <cellStyle name="Millares 7 3 5 2 2" xfId="7737" xr:uid="{E8283EE8-7754-4C2F-BA6F-11349392682E}"/>
    <cellStyle name="Millares 7 3 5 3" xfId="5676" xr:uid="{15B6C152-1137-4020-9851-9C66386624BA}"/>
    <cellStyle name="Millares 7 3 6" xfId="2484" xr:uid="{BD61B5E8-9C47-4831-AEF4-CA8237A381B8}"/>
    <cellStyle name="Millares 7 3 6 2" xfId="6707" xr:uid="{9F0D64E5-0D9A-475F-BE9A-5D0785C90DE1}"/>
    <cellStyle name="Millares 7 3 7" xfId="4646" xr:uid="{576412F4-FF3D-4F59-938E-C7BACE65AF2E}"/>
    <cellStyle name="Millares 7 3 8" xfId="4546" xr:uid="{AC5FAE4F-D090-49C0-B4C7-E809005E566D}"/>
    <cellStyle name="Millares 7 4" xfId="427" xr:uid="{00000000-0005-0000-0000-000021010000}"/>
    <cellStyle name="Millares 7 4 2" xfId="975" xr:uid="{D93EEE4E-14DA-4B35-B7C7-168843BD32B7}"/>
    <cellStyle name="Millares 7 4 2 2" xfId="2006" xr:uid="{3C2B6244-1B18-48D1-93BE-7B487E09C4DD}"/>
    <cellStyle name="Millares 7 4 2 2 2" xfId="4067" xr:uid="{53873A6D-574A-460A-85BC-1346CF896D47}"/>
    <cellStyle name="Millares 7 4 2 2 2 2" xfId="8290" xr:uid="{253377FE-BDD4-47BE-B069-2F125D757362}"/>
    <cellStyle name="Millares 7 4 2 2 3" xfId="6229" xr:uid="{70B9B6E8-821C-4AF8-BEF7-2A5DCC730B61}"/>
    <cellStyle name="Millares 7 4 2 3" xfId="3037" xr:uid="{4BACDD46-FC10-4CE1-9771-5E70F61E208B}"/>
    <cellStyle name="Millares 7 4 2 3 2" xfId="7260" xr:uid="{7F333F9C-FE3E-4232-AC7B-D6C51DAF0514}"/>
    <cellStyle name="Millares 7 4 2 4" xfId="5199" xr:uid="{FA142A3C-E01C-46C1-BAF2-A909BDFEEDE9}"/>
    <cellStyle name="Millares 7 4 3" xfId="1491" xr:uid="{2EF6F4EF-D5BF-4951-BBF7-A5634ACA95E8}"/>
    <cellStyle name="Millares 7 4 3 2" xfId="3552" xr:uid="{B1FBD62A-B88A-4CC1-8D5E-2E1DBC7B2F91}"/>
    <cellStyle name="Millares 7 4 3 2 2" xfId="7775" xr:uid="{F4BF3F6C-1277-4719-A130-CB6F3FF28C00}"/>
    <cellStyle name="Millares 7 4 3 3" xfId="5714" xr:uid="{B43CC3C7-3219-4AD3-BDF3-B2535AD9EB88}"/>
    <cellStyle name="Millares 7 4 4" xfId="2522" xr:uid="{CA9F7622-8295-4708-93FB-02C1960BB9CE}"/>
    <cellStyle name="Millares 7 4 4 2" xfId="6745" xr:uid="{8A455085-3A2C-4981-A466-FBD8D62E319C}"/>
    <cellStyle name="Millares 7 4 5" xfId="4684" xr:uid="{B8FD906A-4F4B-4E61-B87A-44755C73554C}"/>
    <cellStyle name="Millares 7 5" xfId="564" xr:uid="{1E40BE00-9C46-45B9-9EF9-8CE3A394B1C4}"/>
    <cellStyle name="Millares 7 5 2" xfId="1091" xr:uid="{C10EC479-8D41-406C-8A67-A95D32B713FB}"/>
    <cellStyle name="Millares 7 5 2 2" xfId="2121" xr:uid="{B66E4C32-2C19-4077-A6C7-6D0E3BD16ADB}"/>
    <cellStyle name="Millares 7 5 2 2 2" xfId="4182" xr:uid="{5D44FD03-485B-431A-A221-532052DD13EC}"/>
    <cellStyle name="Millares 7 5 2 2 2 2" xfId="8405" xr:uid="{FF625FC1-E98C-4171-97A4-78E6A0D984DE}"/>
    <cellStyle name="Millares 7 5 2 2 3" xfId="6344" xr:uid="{4919BAB9-D9CF-445B-BD85-276BE3FAC4C1}"/>
    <cellStyle name="Millares 7 5 2 3" xfId="3152" xr:uid="{E64A1BCD-B407-485E-ADB0-E1836C26B228}"/>
    <cellStyle name="Millares 7 5 2 3 2" xfId="7375" xr:uid="{6B243EA3-9442-43B7-A0CF-BD203D6976D5}"/>
    <cellStyle name="Millares 7 5 2 4" xfId="5314" xr:uid="{4AE283FA-135D-4C4C-98B8-98457921C347}"/>
    <cellStyle name="Millares 7 5 3" xfId="1606" xr:uid="{742A06AC-13FD-4892-AB93-62E6C40EE86E}"/>
    <cellStyle name="Millares 7 5 3 2" xfId="3667" xr:uid="{F3E99750-AF2D-4C75-BB84-5BE3BF456A53}"/>
    <cellStyle name="Millares 7 5 3 2 2" xfId="7890" xr:uid="{4E5C74CB-68E6-4158-88BB-5D013DCC695D}"/>
    <cellStyle name="Millares 7 5 3 3" xfId="5829" xr:uid="{EB01B69E-E981-42F3-A268-9A598FD1DC60}"/>
    <cellStyle name="Millares 7 5 4" xfId="2637" xr:uid="{01E72CEB-1F68-41E4-8744-A3D093FDDB99}"/>
    <cellStyle name="Millares 7 5 4 2" xfId="6860" xr:uid="{8F7DBAB2-4B2D-42CF-BAC8-F2D375653EF1}"/>
    <cellStyle name="Millares 7 5 5" xfId="4799" xr:uid="{DCE36C68-35F5-4835-B34D-35A3C834C1C6}"/>
    <cellStyle name="Millares 7 6" xfId="905" xr:uid="{A09C8BAD-BC24-4864-8547-271C963264DD}"/>
    <cellStyle name="Millares 7 6 2" xfId="1936" xr:uid="{839C9A88-2FBD-41A4-B063-7730FC7C6A25}"/>
    <cellStyle name="Millares 7 6 2 2" xfId="3997" xr:uid="{99B30293-8360-4058-98DE-47E29103A275}"/>
    <cellStyle name="Millares 7 6 2 2 2" xfId="8220" xr:uid="{55D59F88-B1E2-4752-97A2-224099D34859}"/>
    <cellStyle name="Millares 7 6 2 3" xfId="6159" xr:uid="{B082F050-D8D3-4767-A369-7B12823B4180}"/>
    <cellStyle name="Millares 7 6 3" xfId="2967" xr:uid="{214195A8-32F0-4B6B-8A98-03C547DC8F44}"/>
    <cellStyle name="Millares 7 6 3 2" xfId="7190" xr:uid="{A4F37C13-EF9F-4C0F-996F-59F24546D161}"/>
    <cellStyle name="Millares 7 6 4" xfId="5129" xr:uid="{23D80D02-2205-49C5-A990-313A2C26302D}"/>
    <cellStyle name="Millares 7 7" xfId="1421" xr:uid="{B9A4667C-7536-4FEC-8E9D-BB7530AD7484}"/>
    <cellStyle name="Millares 7 7 2" xfId="3482" xr:uid="{4C6EB8D1-B059-40F1-8E74-F81F4E47EFA8}"/>
    <cellStyle name="Millares 7 7 2 2" xfId="7705" xr:uid="{166D5833-BEF8-4D93-936A-A87A72281E4B}"/>
    <cellStyle name="Millares 7 7 3" xfId="5644" xr:uid="{4BC0E496-430C-4163-9CD4-0522BAEFF014}"/>
    <cellStyle name="Millares 7 8" xfId="2452" xr:uid="{33D42A13-5526-49A9-A69B-86E164C70964}"/>
    <cellStyle name="Millares 7 8 2" xfId="6675" xr:uid="{3C082F0F-A632-4F89-A05C-5436939F7E9C}"/>
    <cellStyle name="Millares 7 9" xfId="4586" xr:uid="{E770DE99-819A-4317-BEA0-258890D17259}"/>
    <cellStyle name="Millares 8" xfId="306" xr:uid="{00000000-0005-0000-0000-000022010000}"/>
    <cellStyle name="Millares 8 2" xfId="441" xr:uid="{00000000-0005-0000-0000-000023010000}"/>
    <cellStyle name="Millares 8 2 2" xfId="778" xr:uid="{FBCE6696-9C99-4F71-83D5-C6317852EC87}"/>
    <cellStyle name="Millares 8 2 2 2" xfId="1296" xr:uid="{77EBB557-63E2-4532-9EF2-4F35BBE46C4B}"/>
    <cellStyle name="Millares 8 2 2 2 2" xfId="2326" xr:uid="{50EC4FCD-E133-4180-AE2B-8457259A10D3}"/>
    <cellStyle name="Millares 8 2 2 2 2 2" xfId="4387" xr:uid="{C4828691-D661-4CE4-96A2-81B5CA4F61A6}"/>
    <cellStyle name="Millares 8 2 2 2 2 2 2" xfId="8610" xr:uid="{684F4850-25C6-411E-ACD7-4E46A2EFDBDD}"/>
    <cellStyle name="Millares 8 2 2 2 2 3" xfId="6549" xr:uid="{6A54829E-4416-4BD8-A7CC-C71FFA5B3C9D}"/>
    <cellStyle name="Millares 8 2 2 2 3" xfId="3357" xr:uid="{0AA34343-1BB6-4619-B06D-1623BE071D57}"/>
    <cellStyle name="Millares 8 2 2 2 3 2" xfId="7580" xr:uid="{1B14F22C-87E0-44B5-A071-78A1D824B554}"/>
    <cellStyle name="Millares 8 2 2 2 4" xfId="5519" xr:uid="{EB676031-8DAE-4125-8226-211F90A72853}"/>
    <cellStyle name="Millares 8 2 2 3" xfId="1811" xr:uid="{78C82827-F737-4880-AFCF-6D9BE55B73AC}"/>
    <cellStyle name="Millares 8 2 2 3 2" xfId="3872" xr:uid="{956C8E17-E27A-4020-9707-A9A0137CF3C0}"/>
    <cellStyle name="Millares 8 2 2 3 2 2" xfId="8095" xr:uid="{45981710-FDE3-47CD-AB70-91BA27CAFB50}"/>
    <cellStyle name="Millares 8 2 2 3 3" xfId="6034" xr:uid="{06BDD767-D0B7-4117-9EDF-382A37E6F3CA}"/>
    <cellStyle name="Millares 8 2 2 4" xfId="2842" xr:uid="{8E8F597B-079C-4273-B86C-24B194022073}"/>
    <cellStyle name="Millares 8 2 2 4 2" xfId="7065" xr:uid="{FCAA3C34-2D41-4BA5-A2B9-6E113C9AF29C}"/>
    <cellStyle name="Millares 8 2 2 5" xfId="5004" xr:uid="{2DD60946-ABF7-48EC-94C7-B8898E86A2BA}"/>
    <cellStyle name="Millares 8 2 3" xfId="989" xr:uid="{698C1EC0-DFCD-43DB-9B39-757B3EC6E6BF}"/>
    <cellStyle name="Millares 8 2 3 2" xfId="2020" xr:uid="{00293E54-E71E-43D7-B0A6-F8E095244022}"/>
    <cellStyle name="Millares 8 2 3 2 2" xfId="4081" xr:uid="{9B9FA9D0-7FA6-469F-A407-852DE2B71625}"/>
    <cellStyle name="Millares 8 2 3 2 2 2" xfId="8304" xr:uid="{9B22B3A7-A4A8-4658-A993-86AD6FA9DA05}"/>
    <cellStyle name="Millares 8 2 3 2 3" xfId="6243" xr:uid="{0396FEDB-915A-4AB2-9D6D-C44F7B81B219}"/>
    <cellStyle name="Millares 8 2 3 3" xfId="3051" xr:uid="{26896EC2-6C09-4F13-BCE5-F1971680CAD3}"/>
    <cellStyle name="Millares 8 2 3 3 2" xfId="7274" xr:uid="{B294BBED-9919-4813-BD29-446ADCB66660}"/>
    <cellStyle name="Millares 8 2 3 4" xfId="5213" xr:uid="{B5EDFB55-664C-408F-BC96-C6D77C5669DE}"/>
    <cellStyle name="Millares 8 2 4" xfId="1505" xr:uid="{6DB5B68E-8B14-4E7B-8C9D-9A373F76AC39}"/>
    <cellStyle name="Millares 8 2 4 2" xfId="3566" xr:uid="{BC5488F2-E6C5-41DC-A549-782A2C20DA9E}"/>
    <cellStyle name="Millares 8 2 4 2 2" xfId="7789" xr:uid="{A7D6E1F8-6892-4418-85AE-DF4E07C056E9}"/>
    <cellStyle name="Millares 8 2 4 3" xfId="5728" xr:uid="{1B634D6E-49FA-4179-811B-5483BEE7365E}"/>
    <cellStyle name="Millares 8 2 5" xfId="2536" xr:uid="{2A5C21D9-2CAE-456D-8BDD-2C8D3101052D}"/>
    <cellStyle name="Millares 8 2 5 2" xfId="6759" xr:uid="{AAADCD9E-FABF-47E2-9BDC-0118EA6ED874}"/>
    <cellStyle name="Millares 8 2 6" xfId="4698" xr:uid="{0EFBC7F8-36D8-4888-B95C-916E40E90973}"/>
    <cellStyle name="Millares 8 3" xfId="593" xr:uid="{7183B770-D91F-4A17-8452-F13F78B8DF4B}"/>
    <cellStyle name="Millares 8 3 2" xfId="1120" xr:uid="{8C696C29-3DDC-40A5-B467-CAD226FF1359}"/>
    <cellStyle name="Millares 8 3 2 2" xfId="2150" xr:uid="{E5A048FD-D449-40F0-B179-D6E6FB9C7FFC}"/>
    <cellStyle name="Millares 8 3 2 2 2" xfId="4211" xr:uid="{3D4B1F34-3D04-4F8C-A065-CBA6EF24AEA0}"/>
    <cellStyle name="Millares 8 3 2 2 2 2" xfId="8434" xr:uid="{EF014C84-56AE-487E-B0EC-4454D2804CCE}"/>
    <cellStyle name="Millares 8 3 2 2 3" xfId="6373" xr:uid="{AA3B0B06-0998-40A9-8070-6C443936BCC6}"/>
    <cellStyle name="Millares 8 3 2 3" xfId="3181" xr:uid="{B6069E78-FF97-4F04-8DAC-7E5FC2BE9BCD}"/>
    <cellStyle name="Millares 8 3 2 3 2" xfId="7404" xr:uid="{FB08A9E3-A364-4393-8F0D-69A07044663F}"/>
    <cellStyle name="Millares 8 3 2 4" xfId="5343" xr:uid="{A64AC727-25FE-4E8E-81A3-3BF51362AB76}"/>
    <cellStyle name="Millares 8 3 3" xfId="1635" xr:uid="{9CC91B55-FE6B-414D-9DAA-0CD9DBF20357}"/>
    <cellStyle name="Millares 8 3 3 2" xfId="3696" xr:uid="{CE710A38-5D44-482B-9617-29AAA10C5843}"/>
    <cellStyle name="Millares 8 3 3 2 2" xfId="7919" xr:uid="{AC1AAB0D-35A7-4C8B-8D73-C95DDC5ED7C9}"/>
    <cellStyle name="Millares 8 3 3 3" xfId="5858" xr:uid="{3832F8A3-414D-4DC4-A77E-3F799FC76431}"/>
    <cellStyle name="Millares 8 3 4" xfId="2666" xr:uid="{3B23B007-A670-44FD-BCB5-2662B7177B36}"/>
    <cellStyle name="Millares 8 3 4 2" xfId="6889" xr:uid="{09D0913F-8EE4-4293-838F-DA35AF542BC8}"/>
    <cellStyle name="Millares 8 3 5" xfId="4828" xr:uid="{D225693B-CED0-4027-A0A9-FA6E4BB091EB}"/>
    <cellStyle name="Millares 8 4" xfId="4600" xr:uid="{E8C45126-DB37-4B98-8F80-57D436388B42}"/>
    <cellStyle name="Millares 9" xfId="414" xr:uid="{00000000-0005-0000-0000-000024010000}"/>
    <cellStyle name="Millares 9 2" xfId="513" xr:uid="{00000000-0005-0000-0000-000025010000}"/>
    <cellStyle name="Millares 9 2 2" xfId="783" xr:uid="{DA759944-59BB-4C1D-8B04-9A989F38F742}"/>
    <cellStyle name="Millares 9 2 2 2" xfId="1301" xr:uid="{74A1EAA3-1823-442C-A276-5C1D3481E5B3}"/>
    <cellStyle name="Millares 9 2 2 2 2" xfId="2331" xr:uid="{52C0BC06-212F-4D42-9DAA-840850122EFD}"/>
    <cellStyle name="Millares 9 2 2 2 2 2" xfId="4392" xr:uid="{C4A29D72-90E9-4787-8620-0178363466C0}"/>
    <cellStyle name="Millares 9 2 2 2 2 2 2" xfId="8615" xr:uid="{216B2194-1E3B-4C01-A9A4-E37180777D36}"/>
    <cellStyle name="Millares 9 2 2 2 2 3" xfId="6554" xr:uid="{AF57E55D-58DE-49D6-8936-BB2DE4903EEC}"/>
    <cellStyle name="Millares 9 2 2 2 3" xfId="3362" xr:uid="{14267423-CCC1-4376-9CA3-7F35B818E55F}"/>
    <cellStyle name="Millares 9 2 2 2 3 2" xfId="7585" xr:uid="{27570954-5619-4EE0-91C1-ECC43EC72A12}"/>
    <cellStyle name="Millares 9 2 2 2 4" xfId="5524" xr:uid="{60E0AE56-5FE2-4CDA-93FA-4A8EA46D056B}"/>
    <cellStyle name="Millares 9 2 2 3" xfId="1816" xr:uid="{A3A092D9-DAED-4F53-A0E9-98427B28588D}"/>
    <cellStyle name="Millares 9 2 2 3 2" xfId="3877" xr:uid="{60ADEC1B-E037-4AE1-B9E6-8EBA4159F0BE}"/>
    <cellStyle name="Millares 9 2 2 3 2 2" xfId="8100" xr:uid="{7EB4820D-949A-4B17-88E7-FB7144AEB673}"/>
    <cellStyle name="Millares 9 2 2 3 3" xfId="6039" xr:uid="{723358D4-A7EE-4B93-BD9E-FAA5567EC157}"/>
    <cellStyle name="Millares 9 2 2 4" xfId="2847" xr:uid="{46F3BC5C-3A37-420C-845C-31EC8A92E8D3}"/>
    <cellStyle name="Millares 9 2 2 4 2" xfId="7070" xr:uid="{39EFABD3-D954-438B-AAB5-FC53FD6D0C61}"/>
    <cellStyle name="Millares 9 2 2 5" xfId="5009" xr:uid="{98D18CE8-8BBA-4EAD-B94A-57634346B6F5}"/>
    <cellStyle name="Millares 9 2 3" xfId="1061" xr:uid="{E79BA864-CEFB-4A90-8796-9EDA3BCBFDD0}"/>
    <cellStyle name="Millares 9 2 3 2" xfId="2092" xr:uid="{DBDD33F0-48DE-49C3-B8F7-A54402981D14}"/>
    <cellStyle name="Millares 9 2 3 2 2" xfId="4153" xr:uid="{14BD6212-BD9D-4B4A-8A98-2EF4E8913425}"/>
    <cellStyle name="Millares 9 2 3 2 2 2" xfId="8376" xr:uid="{9D01E46F-EDF3-41D2-BCD7-7524273E5B68}"/>
    <cellStyle name="Millares 9 2 3 2 3" xfId="6315" xr:uid="{1F0A6941-2578-4450-8F39-D9FFC8721BBA}"/>
    <cellStyle name="Millares 9 2 3 3" xfId="3123" xr:uid="{054E411C-0985-4CD5-8398-CAC0B72D16C9}"/>
    <cellStyle name="Millares 9 2 3 3 2" xfId="7346" xr:uid="{D31477C3-F9CA-4CEC-9894-3BC7F5FE64DF}"/>
    <cellStyle name="Millares 9 2 3 4" xfId="5285" xr:uid="{6E7890C2-1516-4F84-A81A-0BFF0B019322}"/>
    <cellStyle name="Millares 9 2 4" xfId="1577" xr:uid="{2668E7C6-70FB-4E9E-8870-57E42123F89B}"/>
    <cellStyle name="Millares 9 2 4 2" xfId="3638" xr:uid="{53925A1E-6383-4EC8-824A-95FA0028DBFA}"/>
    <cellStyle name="Millares 9 2 4 2 2" xfId="7861" xr:uid="{3C3FCF56-7371-49DF-8D94-C564AAAD1E98}"/>
    <cellStyle name="Millares 9 2 4 3" xfId="5800" xr:uid="{A91AF3AD-86A0-4F08-BC1B-E232F6A8AB62}"/>
    <cellStyle name="Millares 9 2 5" xfId="2608" xr:uid="{3CAAB25E-9344-459C-990E-EABE620C3DC7}"/>
    <cellStyle name="Millares 9 2 5 2" xfId="6831" xr:uid="{A686580F-DC03-4F2D-80D5-1C45F236CCB6}"/>
    <cellStyle name="Millares 9 2 6" xfId="4770" xr:uid="{146A011E-D417-44BC-8592-E1D8AE514307}"/>
    <cellStyle name="Millares 9 3" xfId="598" xr:uid="{C5AAD3E0-6CC6-4D4F-8114-512C3432AB66}"/>
    <cellStyle name="Millares 9 3 2" xfId="1125" xr:uid="{447B1FEA-4600-4150-9366-4D06D00E98D4}"/>
    <cellStyle name="Millares 9 3 2 2" xfId="2155" xr:uid="{5C078F81-912F-4504-841C-349FF3CDA128}"/>
    <cellStyle name="Millares 9 3 2 2 2" xfId="4216" xr:uid="{55293CC5-7FCA-49A4-BD05-13ED7BDBDDBE}"/>
    <cellStyle name="Millares 9 3 2 2 2 2" xfId="8439" xr:uid="{444FC263-2161-4655-80C4-4E6C54DA5ED5}"/>
    <cellStyle name="Millares 9 3 2 2 3" xfId="6378" xr:uid="{9EED1DCD-37A2-4AB4-B543-A4C0BFB29A73}"/>
    <cellStyle name="Millares 9 3 2 3" xfId="3186" xr:uid="{4D6FCE48-BF77-46B3-92B0-BBFDF4D39C89}"/>
    <cellStyle name="Millares 9 3 2 3 2" xfId="7409" xr:uid="{70DB59B4-B25C-4C9C-BB09-68D8E1EB4E11}"/>
    <cellStyle name="Millares 9 3 2 4" xfId="5348" xr:uid="{2A45AFF1-2947-45F7-9483-F9375955ECE9}"/>
    <cellStyle name="Millares 9 3 3" xfId="1640" xr:uid="{9B4A703A-B4A8-4BB4-B445-8268901B39DF}"/>
    <cellStyle name="Millares 9 3 3 2" xfId="3701" xr:uid="{12093CC1-1E81-4478-904E-65042069435A}"/>
    <cellStyle name="Millares 9 3 3 2 2" xfId="7924" xr:uid="{04A86A8A-89DE-4009-9FCC-AED5698483B6}"/>
    <cellStyle name="Millares 9 3 3 3" xfId="5863" xr:uid="{CCAD3AA9-0FA0-431D-8DD4-DF5D899BDE4B}"/>
    <cellStyle name="Millares 9 3 4" xfId="2671" xr:uid="{6C682903-294A-4648-AD3B-A357CB1201F8}"/>
    <cellStyle name="Millares 9 3 4 2" xfId="6894" xr:uid="{F0E6FC08-C457-48F0-82BD-DA67860B716E}"/>
    <cellStyle name="Millares 9 3 5" xfId="4833" xr:uid="{DEE2E0BA-8EAF-4C2D-8DC5-069D223C9BAA}"/>
    <cellStyle name="Millares 9 4" xfId="963" xr:uid="{3BFD8ABD-6C62-4B2B-81DB-D7502B4EF0A6}"/>
    <cellStyle name="Millares 9 4 2" xfId="1994" xr:uid="{53A1FF6F-A939-4368-A7E7-0FE42D177BD3}"/>
    <cellStyle name="Millares 9 4 2 2" xfId="4055" xr:uid="{5795EC4B-F608-4844-A230-B837434F9B6D}"/>
    <cellStyle name="Millares 9 4 2 2 2" xfId="8278" xr:uid="{E8F15BB2-DA4A-4CE3-A86B-F6836211CB91}"/>
    <cellStyle name="Millares 9 4 2 3" xfId="6217" xr:uid="{1D425F32-67B8-41BE-859A-177DDF051780}"/>
    <cellStyle name="Millares 9 4 3" xfId="3025" xr:uid="{1F940E2B-2FF4-44AB-9924-378A12787858}"/>
    <cellStyle name="Millares 9 4 3 2" xfId="7248" xr:uid="{7851D1EF-D6B5-4840-8434-B12772DCA55A}"/>
    <cellStyle name="Millares 9 4 4" xfId="5187" xr:uid="{C6272E94-ABD1-4D4C-AE02-6A1AE9984BCD}"/>
    <cellStyle name="Millares 9 5" xfId="1479" xr:uid="{ABA8E972-D0B3-4875-8BE2-5F0553E7D040}"/>
    <cellStyle name="Millares 9 5 2" xfId="3540" xr:uid="{D0D28574-05E9-4C3D-97AF-9094E541AB29}"/>
    <cellStyle name="Millares 9 5 2 2" xfId="7763" xr:uid="{35DE26EE-1270-40EA-B0B9-6AF1A3E049E2}"/>
    <cellStyle name="Millares 9 5 3" xfId="5702" xr:uid="{2E456C14-550F-4E6E-A162-CF2C9AE91433}"/>
    <cellStyle name="Millares 9 6" xfId="2510" xr:uid="{CF8B5DEE-2027-4294-B657-3DD7E1084151}"/>
    <cellStyle name="Millares 9 6 2" xfId="6733" xr:uid="{245A9E11-7777-42C2-A355-0756D0E2D126}"/>
    <cellStyle name="Millares 9 7" xfId="4672" xr:uid="{35D44E13-59BB-441A-B750-04D41F690BAA}"/>
    <cellStyle name="Millares 9 8" xfId="4572" xr:uid="{EC351E42-DC0A-437B-8453-F79638C9D3AE}"/>
    <cellStyle name="Moneda [0] 2" xfId="686" xr:uid="{DB40B122-B001-4705-94EA-BFE1C42DC978}"/>
    <cellStyle name="Moneda [0] 2 2" xfId="870" xr:uid="{B485D0CB-4B54-421F-88A2-26B699782AD7}"/>
    <cellStyle name="Moneda [0] 2 2 2" xfId="1388" xr:uid="{2D66D830-CAD3-4492-81CE-1DA3B9FFCA6E}"/>
    <cellStyle name="Moneda [0] 2 2 2 2" xfId="2418" xr:uid="{1DF13FD8-DA09-4973-9E6B-57BD2A517D8A}"/>
    <cellStyle name="Moneda [0] 2 2 2 2 2" xfId="4479" xr:uid="{034BAF43-50D1-47A8-A351-DB0A63C744CA}"/>
    <cellStyle name="Moneda [0] 2 2 2 2 2 2" xfId="8702" xr:uid="{420F04A4-49F2-45C0-A3A0-04FB896F5C08}"/>
    <cellStyle name="Moneda [0] 2 2 2 2 3" xfId="6641" xr:uid="{558C4E4F-91AB-4E61-81C5-D47D17E2C7EE}"/>
    <cellStyle name="Moneda [0] 2 2 2 3" xfId="3449" xr:uid="{F5E754C6-E0AA-4D3A-A592-D87D782F0723}"/>
    <cellStyle name="Moneda [0] 2 2 2 3 2" xfId="7672" xr:uid="{7E109FC4-E752-4B41-9DFE-8A978AFAFA13}"/>
    <cellStyle name="Moneda [0] 2 2 2 4" xfId="5611" xr:uid="{9BC308B3-9EE8-4733-B16F-6BA5A786B204}"/>
    <cellStyle name="Moneda [0] 2 2 3" xfId="1903" xr:uid="{396BD606-FCFA-4C02-8133-57D9FC481294}"/>
    <cellStyle name="Moneda [0] 2 2 3 2" xfId="3964" xr:uid="{1CDEE10A-0C1D-4614-A18B-BCB35AB64EAA}"/>
    <cellStyle name="Moneda [0] 2 2 3 2 2" xfId="8187" xr:uid="{5F4F26EA-EA59-4278-9295-BD0F3A320C99}"/>
    <cellStyle name="Moneda [0] 2 2 3 3" xfId="6126" xr:uid="{06C63CCC-1638-4CBC-B282-C65F29B7A5EA}"/>
    <cellStyle name="Moneda [0] 2 2 4" xfId="2934" xr:uid="{803592A0-7AD5-467B-B8FD-1CD94093AD74}"/>
    <cellStyle name="Moneda [0] 2 2 4 2" xfId="7157" xr:uid="{BAD4CDAD-BFB3-446C-8CEB-40649DD5CC70}"/>
    <cellStyle name="Moneda [0] 2 2 5" xfId="5096" xr:uid="{776384F7-4464-420B-9B81-121B1780AB1F}"/>
    <cellStyle name="Moneda [0] 2 3" xfId="1212" xr:uid="{FF057887-3019-482F-AFA4-C07E43CAECAB}"/>
    <cellStyle name="Moneda [0] 2 3 2" xfId="2242" xr:uid="{C1715CDB-833C-4E79-BD68-3D071C6EFFDE}"/>
    <cellStyle name="Moneda [0] 2 3 2 2" xfId="4303" xr:uid="{74CE099A-333D-43C2-9B2D-BD30C7971CA6}"/>
    <cellStyle name="Moneda [0] 2 3 2 2 2" xfId="8526" xr:uid="{3DD6DE7B-8D93-47D6-9FD4-BC1BC7CD7509}"/>
    <cellStyle name="Moneda [0] 2 3 2 3" xfId="6465" xr:uid="{ED3C9283-155B-4548-B083-1E52C026ECEE}"/>
    <cellStyle name="Moneda [0] 2 3 3" xfId="3273" xr:uid="{09177A2F-F013-42BF-BE65-F6185DEE9F1D}"/>
    <cellStyle name="Moneda [0] 2 3 3 2" xfId="7496" xr:uid="{5ADC7F07-7C8E-4FD6-A1F7-04B1B4A32D25}"/>
    <cellStyle name="Moneda [0] 2 3 4" xfId="5435" xr:uid="{777E5907-BC14-4600-BD09-8FD6C362B466}"/>
    <cellStyle name="Moneda [0] 2 4" xfId="1727" xr:uid="{61E76C54-9A72-476E-A43A-DBDCD8F4BBA2}"/>
    <cellStyle name="Moneda [0] 2 4 2" xfId="3788" xr:uid="{43413C87-D45B-427B-A347-238CFA8C5440}"/>
    <cellStyle name="Moneda [0] 2 4 2 2" xfId="8011" xr:uid="{B1843840-1F9A-43EA-9166-30DACE1294B6}"/>
    <cellStyle name="Moneda [0] 2 4 3" xfId="5950" xr:uid="{1A82AB81-5FBD-43F9-8628-00618F4FD4D0}"/>
    <cellStyle name="Moneda [0] 2 5" xfId="2758" xr:uid="{CB80BE31-C844-4AC3-B503-41431A1A81D7}"/>
    <cellStyle name="Moneda [0] 2 5 2" xfId="6981" xr:uid="{47CF9F0A-2C3A-4062-BA84-4A5302D5AEBD}"/>
    <cellStyle name="Moneda [0] 2 6" xfId="4920" xr:uid="{23D6B728-90CB-42F0-825A-58955F66EBDC}"/>
    <cellStyle name="Moneda 2" xfId="320" xr:uid="{00000000-0005-0000-0000-000026010000}"/>
    <cellStyle name="Moneda 2 2" xfId="455" xr:uid="{00000000-0005-0000-0000-000027010000}"/>
    <cellStyle name="Moneda 2 2 10" xfId="4712" xr:uid="{7B6779D6-5B73-4B77-9396-A17A67F0459E}"/>
    <cellStyle name="Moneda 2 2 2" xfId="584" xr:uid="{EDF52FFF-F466-4D6E-93F0-9DC7059AF010}"/>
    <cellStyle name="Moneda 2 2 2 2" xfId="643" xr:uid="{398509FF-F29D-48EA-B882-2559AF58957F}"/>
    <cellStyle name="Moneda 2 2 2 2 2" xfId="828" xr:uid="{DD90B3AC-BEBE-4522-A49C-27D630013251}"/>
    <cellStyle name="Moneda 2 2 2 2 2 2" xfId="1346" xr:uid="{7B7F15B8-94FA-417E-8DBA-4D1ADE3A0595}"/>
    <cellStyle name="Moneda 2 2 2 2 2 2 2" xfId="2376" xr:uid="{38B27412-6585-4184-9CE8-3809563F9AED}"/>
    <cellStyle name="Moneda 2 2 2 2 2 2 2 2" xfId="4437" xr:uid="{F56DE70A-94AE-4636-B55A-2F88668A979E}"/>
    <cellStyle name="Moneda 2 2 2 2 2 2 2 2 2" xfId="8660" xr:uid="{A25C459E-3A28-4CFB-99D6-00AA24E568FE}"/>
    <cellStyle name="Moneda 2 2 2 2 2 2 2 3" xfId="6599" xr:uid="{E9CA8BDB-FE14-4334-98DC-1045F7DA498E}"/>
    <cellStyle name="Moneda 2 2 2 2 2 2 3" xfId="3407" xr:uid="{7AD4AD7D-D363-48FB-AADB-1ABDD436A373}"/>
    <cellStyle name="Moneda 2 2 2 2 2 2 3 2" xfId="7630" xr:uid="{E03ED5F0-BAD6-4D84-B256-A9BCB1C33969}"/>
    <cellStyle name="Moneda 2 2 2 2 2 2 4" xfId="5569" xr:uid="{9E3C9E0C-A49F-498B-BE38-5416BBFB812F}"/>
    <cellStyle name="Moneda 2 2 2 2 2 3" xfId="1861" xr:uid="{AB5B0A38-8BF2-42CD-9E45-373BB2AD71B8}"/>
    <cellStyle name="Moneda 2 2 2 2 2 3 2" xfId="3922" xr:uid="{6888FD5D-ABAE-49FE-82CF-D3636895D096}"/>
    <cellStyle name="Moneda 2 2 2 2 2 3 2 2" xfId="8145" xr:uid="{1C295216-1E1C-47F8-A898-AD3FEDF8403B}"/>
    <cellStyle name="Moneda 2 2 2 2 2 3 3" xfId="6084" xr:uid="{91B5B716-CE03-4BC7-8F85-9CF64081436A}"/>
    <cellStyle name="Moneda 2 2 2 2 2 4" xfId="2892" xr:uid="{BBB4019D-C79E-47F8-83E4-8E629D86E036}"/>
    <cellStyle name="Moneda 2 2 2 2 2 4 2" xfId="7115" xr:uid="{191A97D8-7A11-4D4D-B50E-C0408443C00C}"/>
    <cellStyle name="Moneda 2 2 2 2 2 5" xfId="5054" xr:uid="{EA00A831-0F56-48E9-9054-6499C9266CCB}"/>
    <cellStyle name="Moneda 2 2 2 2 3" xfId="1170" xr:uid="{66652B84-A990-4E99-9B0C-B5807610D575}"/>
    <cellStyle name="Moneda 2 2 2 2 3 2" xfId="2200" xr:uid="{45243143-B1C1-41BC-9A3F-1B6D16D7A1BA}"/>
    <cellStyle name="Moneda 2 2 2 2 3 2 2" xfId="4261" xr:uid="{1062C8B8-EEB1-4665-B8C3-4512D324D521}"/>
    <cellStyle name="Moneda 2 2 2 2 3 2 2 2" xfId="8484" xr:uid="{A91AE96A-6525-41F6-9DC4-7D3F14E3CB19}"/>
    <cellStyle name="Moneda 2 2 2 2 3 2 3" xfId="6423" xr:uid="{2FA50C6F-66BD-4389-BD9E-62F43A9894A7}"/>
    <cellStyle name="Moneda 2 2 2 2 3 3" xfId="3231" xr:uid="{98A3613F-DC43-4CF2-97E2-0EE8C305C01A}"/>
    <cellStyle name="Moneda 2 2 2 2 3 3 2" xfId="7454" xr:uid="{408D6305-A548-402A-B820-907F92BA5A1F}"/>
    <cellStyle name="Moneda 2 2 2 2 3 4" xfId="5393" xr:uid="{617E35C4-357D-4460-A179-27565DA8CE4B}"/>
    <cellStyle name="Moneda 2 2 2 2 4" xfId="1685" xr:uid="{09437922-0C19-475F-B47E-7BDB4995F688}"/>
    <cellStyle name="Moneda 2 2 2 2 4 2" xfId="3746" xr:uid="{6EF4EC02-FC39-4BDA-844B-E5B900477AF3}"/>
    <cellStyle name="Moneda 2 2 2 2 4 2 2" xfId="7969" xr:uid="{8245AE30-BFFE-4808-8CA0-9AEB156FA619}"/>
    <cellStyle name="Moneda 2 2 2 2 4 3" xfId="5908" xr:uid="{47E813AD-F787-430D-8A42-7C8442225F60}"/>
    <cellStyle name="Moneda 2 2 2 2 5" xfId="2716" xr:uid="{BD039CDB-139F-469E-B156-4970F439715A}"/>
    <cellStyle name="Moneda 2 2 2 2 5 2" xfId="6939" xr:uid="{5467DCF2-229F-49FE-97C3-1894600467B0}"/>
    <cellStyle name="Moneda 2 2 2 2 6" xfId="4878" xr:uid="{117A690B-AC01-4AD5-BD24-8E02D7278443}"/>
    <cellStyle name="Moneda 2 2 2 3" xfId="707" xr:uid="{C531DB7C-5863-4894-A376-8DAEAA6DAF5D}"/>
    <cellStyle name="Moneda 2 2 2 3 2" xfId="887" xr:uid="{B25ABC6E-57A7-41B1-B5BF-750EB0ACCD48}"/>
    <cellStyle name="Moneda 2 2 2 3 2 2" xfId="1404" xr:uid="{B42C9999-6BC8-4137-9FFD-0EDBC3F9AAE1}"/>
    <cellStyle name="Moneda 2 2 2 3 2 2 2" xfId="2434" xr:uid="{A76A9392-B53D-40CD-85A1-11CD0CEBD7BE}"/>
    <cellStyle name="Moneda 2 2 2 3 2 2 2 2" xfId="4495" xr:uid="{EF3D1797-E310-4B40-82CE-8604EE8AF0F7}"/>
    <cellStyle name="Moneda 2 2 2 3 2 2 2 2 2" xfId="8718" xr:uid="{DC8654A8-70E1-461D-93DC-7407A6BEBD70}"/>
    <cellStyle name="Moneda 2 2 2 3 2 2 2 3" xfId="6657" xr:uid="{A29A3902-B6A1-46CE-86AA-F49229477356}"/>
    <cellStyle name="Moneda 2 2 2 3 2 2 3" xfId="3465" xr:uid="{7492EF69-149C-4C8E-8A67-9982C069F067}"/>
    <cellStyle name="Moneda 2 2 2 3 2 2 3 2" xfId="7688" xr:uid="{E71F894C-B853-492D-841C-0B97DDA06FD6}"/>
    <cellStyle name="Moneda 2 2 2 3 2 2 4" xfId="5627" xr:uid="{6FE2C66D-AE32-4DE5-A220-093B6A69370F}"/>
    <cellStyle name="Moneda 2 2 2 3 2 3" xfId="1919" xr:uid="{E54F1902-24E4-49EB-B799-05DDDD3F6DC8}"/>
    <cellStyle name="Moneda 2 2 2 3 2 3 2" xfId="3980" xr:uid="{B71AE263-2ADB-40FE-8D52-5AD7E6AE854B}"/>
    <cellStyle name="Moneda 2 2 2 3 2 3 2 2" xfId="8203" xr:uid="{5E11B9F2-DD51-4F1F-9819-3856E4FD2B31}"/>
    <cellStyle name="Moneda 2 2 2 3 2 3 3" xfId="6142" xr:uid="{6655A932-6719-4D70-812D-8D6CB43D8C8A}"/>
    <cellStyle name="Moneda 2 2 2 3 2 4" xfId="2950" xr:uid="{4793D452-04E5-4A96-8B5C-43F9290C6E80}"/>
    <cellStyle name="Moneda 2 2 2 3 2 4 2" xfId="7173" xr:uid="{7CDFF3C9-78C8-47BB-9F52-13E23652852F}"/>
    <cellStyle name="Moneda 2 2 2 3 2 5" xfId="5112" xr:uid="{ED29600C-C748-4A13-B31F-B7712EF4D05E}"/>
    <cellStyle name="Moneda 2 2 2 3 3" xfId="1228" xr:uid="{EBF25F65-A8AE-4676-87D7-0D5A2503DEE9}"/>
    <cellStyle name="Moneda 2 2 2 3 3 2" xfId="2258" xr:uid="{F5276183-3B3B-4955-B0E9-7A48809579FE}"/>
    <cellStyle name="Moneda 2 2 2 3 3 2 2" xfId="4319" xr:uid="{4433413F-962C-4229-BC93-1DE418C151CB}"/>
    <cellStyle name="Moneda 2 2 2 3 3 2 2 2" xfId="8542" xr:uid="{DE72724A-08C9-4236-9703-D066EBE11FAD}"/>
    <cellStyle name="Moneda 2 2 2 3 3 2 3" xfId="6481" xr:uid="{3C2FEC9D-A503-420B-A500-5B4F735BEF66}"/>
    <cellStyle name="Moneda 2 2 2 3 3 3" xfId="3289" xr:uid="{9DDE5D2D-8539-4C0B-8624-A0B66D828256}"/>
    <cellStyle name="Moneda 2 2 2 3 3 3 2" xfId="7512" xr:uid="{3B253E56-47D4-490F-A14A-ADA69648B191}"/>
    <cellStyle name="Moneda 2 2 2 3 3 4" xfId="5451" xr:uid="{5FCE6040-9566-4FAD-93B1-19C9C552B695}"/>
    <cellStyle name="Moneda 2 2 2 3 4" xfId="1743" xr:uid="{2AB256EE-928F-4B59-8296-5D89991AA385}"/>
    <cellStyle name="Moneda 2 2 2 3 4 2" xfId="3804" xr:uid="{6B8D2246-4B8A-4F68-BADE-A6EFD179BBF0}"/>
    <cellStyle name="Moneda 2 2 2 3 4 2 2" xfId="8027" xr:uid="{FA2A4DD8-D7DA-4BB9-8A28-9090A163418C}"/>
    <cellStyle name="Moneda 2 2 2 3 4 3" xfId="5966" xr:uid="{2C3B9DBA-1ABB-432A-B3CA-4E2978BD0E44}"/>
    <cellStyle name="Moneda 2 2 2 3 5" xfId="2774" xr:uid="{2219418D-FDCF-420D-8D46-C754DCD034A1}"/>
    <cellStyle name="Moneda 2 2 2 3 5 2" xfId="6997" xr:uid="{CE1DCC3F-D9DD-4063-8C54-C44AD26C97B3}"/>
    <cellStyle name="Moneda 2 2 2 3 6" xfId="4936" xr:uid="{15EDE15F-D9A5-43F9-9932-AD1F34C46D53}"/>
    <cellStyle name="Moneda 2 2 2 4" xfId="769" xr:uid="{C5B346C8-726D-4C7F-94FC-4008F99496DE}"/>
    <cellStyle name="Moneda 2 2 2 4 2" xfId="1287" xr:uid="{28247A61-E2E8-4A30-BDBD-7BF2E2BB57F5}"/>
    <cellStyle name="Moneda 2 2 2 4 2 2" xfId="2317" xr:uid="{C51FF13B-1638-49DB-A13F-D9855AD0F2C4}"/>
    <cellStyle name="Moneda 2 2 2 4 2 2 2" xfId="4378" xr:uid="{539F0942-FE28-4E9D-86D8-3F4709F75B63}"/>
    <cellStyle name="Moneda 2 2 2 4 2 2 2 2" xfId="8601" xr:uid="{40B7CA80-466F-4B6C-BFD0-268DBAA096FB}"/>
    <cellStyle name="Moneda 2 2 2 4 2 2 3" xfId="6540" xr:uid="{6ED9B6D7-69B9-4E99-9CDF-AF1C06403A76}"/>
    <cellStyle name="Moneda 2 2 2 4 2 3" xfId="3348" xr:uid="{26C086A5-FA64-46E7-99A2-1A2F2D4223D9}"/>
    <cellStyle name="Moneda 2 2 2 4 2 3 2" xfId="7571" xr:uid="{E7FDA9D2-97EA-4798-8EE8-56253DD643BE}"/>
    <cellStyle name="Moneda 2 2 2 4 2 4" xfId="5510" xr:uid="{BBEFCB98-6157-4ED0-B00B-8BDEDD153645}"/>
    <cellStyle name="Moneda 2 2 2 4 3" xfId="1802" xr:uid="{A12197B1-DF67-405A-AD15-9EF9116F0524}"/>
    <cellStyle name="Moneda 2 2 2 4 3 2" xfId="3863" xr:uid="{17C0B723-E838-4908-BD08-43F997AC9694}"/>
    <cellStyle name="Moneda 2 2 2 4 3 2 2" xfId="8086" xr:uid="{583C7D8B-26E1-42C9-B2E1-2C100C685EEB}"/>
    <cellStyle name="Moneda 2 2 2 4 3 3" xfId="6025" xr:uid="{0C1F6FE0-E3AE-4620-9E5F-5417BE69A716}"/>
    <cellStyle name="Moneda 2 2 2 4 4" xfId="2833" xr:uid="{3BC3DD68-0248-4B3D-833A-C5B3C739E120}"/>
    <cellStyle name="Moneda 2 2 2 4 4 2" xfId="7056" xr:uid="{35803E9B-9D81-402D-AB15-E6951C465D14}"/>
    <cellStyle name="Moneda 2 2 2 4 5" xfId="4995" xr:uid="{757A1791-63DB-487C-A1E6-ACB92E830AD8}"/>
    <cellStyle name="Moneda 2 2 2 5" xfId="1111" xr:uid="{7116312E-B855-4DDF-A27B-BA75698C1B7F}"/>
    <cellStyle name="Moneda 2 2 2 5 2" xfId="2141" xr:uid="{471858FF-9A8A-4E2A-BC16-8076AB3B79D0}"/>
    <cellStyle name="Moneda 2 2 2 5 2 2" xfId="4202" xr:uid="{E2DD47BB-7932-45E0-8CBB-BA5150C8E9F2}"/>
    <cellStyle name="Moneda 2 2 2 5 2 2 2" xfId="8425" xr:uid="{663C81FC-BBEC-4EA8-A4AB-06402E914379}"/>
    <cellStyle name="Moneda 2 2 2 5 2 3" xfId="6364" xr:uid="{397406B2-FC8E-45D9-835F-05530BD26165}"/>
    <cellStyle name="Moneda 2 2 2 5 3" xfId="3172" xr:uid="{E2130F9E-68F4-4574-89ED-3A3899873973}"/>
    <cellStyle name="Moneda 2 2 2 5 3 2" xfId="7395" xr:uid="{3B52D5D1-F2AE-4C9E-B3AC-86C5152A23F9}"/>
    <cellStyle name="Moneda 2 2 2 5 4" xfId="5334" xr:uid="{9A0C16E5-C42D-4929-8B94-D120FDE2BC52}"/>
    <cellStyle name="Moneda 2 2 2 6" xfId="1626" xr:uid="{3E61CA26-FDAC-4BD4-AF52-F057F44F3A67}"/>
    <cellStyle name="Moneda 2 2 2 6 2" xfId="3687" xr:uid="{9ACFA14F-1701-462F-AC34-545089A84E26}"/>
    <cellStyle name="Moneda 2 2 2 6 2 2" xfId="7910" xr:uid="{2E66FD0D-DDB2-47D4-A0AE-6E709A566ACA}"/>
    <cellStyle name="Moneda 2 2 2 6 3" xfId="5849" xr:uid="{F610C02C-E57C-4BF5-AF23-CC0EAC12A491}"/>
    <cellStyle name="Moneda 2 2 2 7" xfId="2657" xr:uid="{68DE42DB-4449-46D6-9C7B-F83B7B50E4BD}"/>
    <cellStyle name="Moneda 2 2 2 7 2" xfId="6880" xr:uid="{EB0E2FC9-FE4E-4F5F-8B77-8AE2A4CFF9F2}"/>
    <cellStyle name="Moneda 2 2 2 8" xfId="4819" xr:uid="{95FE1E54-E241-4454-B205-412AF1A5DE6D}"/>
    <cellStyle name="Moneda 2 2 3" xfId="614" xr:uid="{FF7288AC-C438-404E-A1A7-1B63B777EC70}"/>
    <cellStyle name="Moneda 2 2 3 2" xfId="799" xr:uid="{196019B2-93FD-42FD-AC8C-6A1C6A674D7B}"/>
    <cellStyle name="Moneda 2 2 3 2 2" xfId="1317" xr:uid="{98FC41C0-8D98-4BFC-94A7-565495384F24}"/>
    <cellStyle name="Moneda 2 2 3 2 2 2" xfId="2347" xr:uid="{044BAE84-B947-4106-88BF-A0C9D037F8AB}"/>
    <cellStyle name="Moneda 2 2 3 2 2 2 2" xfId="4408" xr:uid="{3D556109-9DD4-4588-8164-9DB9E6F32E20}"/>
    <cellStyle name="Moneda 2 2 3 2 2 2 2 2" xfId="8631" xr:uid="{E950F9EF-A116-455D-A45A-0EBC23AB1873}"/>
    <cellStyle name="Moneda 2 2 3 2 2 2 3" xfId="6570" xr:uid="{7741EB5C-422D-4AC3-9394-51443EB7B92D}"/>
    <cellStyle name="Moneda 2 2 3 2 2 3" xfId="3378" xr:uid="{F4D95FA2-48FA-48A5-A4C1-36430E846027}"/>
    <cellStyle name="Moneda 2 2 3 2 2 3 2" xfId="7601" xr:uid="{BD7A3003-B911-4B2C-B62A-AF9B54F2E275}"/>
    <cellStyle name="Moneda 2 2 3 2 2 4" xfId="5540" xr:uid="{EA5D3290-AA4F-4E21-BCCF-9279B6682F9F}"/>
    <cellStyle name="Moneda 2 2 3 2 3" xfId="1832" xr:uid="{A3744A5D-8120-4BD1-A4D2-629828F370FA}"/>
    <cellStyle name="Moneda 2 2 3 2 3 2" xfId="3893" xr:uid="{F26FFC8F-39C4-4FDB-ADB6-25FF73A37367}"/>
    <cellStyle name="Moneda 2 2 3 2 3 2 2" xfId="8116" xr:uid="{4E6376DF-CD9F-4847-8E2E-B5F6E617B44C}"/>
    <cellStyle name="Moneda 2 2 3 2 3 3" xfId="6055" xr:uid="{F32F4F11-92D9-4E62-8EF5-CF45037C3D63}"/>
    <cellStyle name="Moneda 2 2 3 2 4" xfId="2863" xr:uid="{6E533588-0BEE-482A-8CEF-F65B70EE7627}"/>
    <cellStyle name="Moneda 2 2 3 2 4 2" xfId="7086" xr:uid="{46E6C5AC-F0B0-4EE1-96F4-53E0448CE1B8}"/>
    <cellStyle name="Moneda 2 2 3 2 5" xfId="5025" xr:uid="{EBB5B3DD-D228-48E6-8122-5F945B15FE16}"/>
    <cellStyle name="Moneda 2 2 3 3" xfId="1141" xr:uid="{DFEC6BBF-69A1-4F2F-9A66-4ECD61FBAC88}"/>
    <cellStyle name="Moneda 2 2 3 3 2" xfId="2171" xr:uid="{77BC44DB-6AF2-4A9E-868C-2B55D6BB0DBF}"/>
    <cellStyle name="Moneda 2 2 3 3 2 2" xfId="4232" xr:uid="{5311EACF-2E46-4FA8-AB7A-217787EA377C}"/>
    <cellStyle name="Moneda 2 2 3 3 2 2 2" xfId="8455" xr:uid="{08B4551F-319B-4E17-864D-9D0220BCF729}"/>
    <cellStyle name="Moneda 2 2 3 3 2 3" xfId="6394" xr:uid="{4B93EB7B-3566-4D5A-AD65-4D8DF52F2B7C}"/>
    <cellStyle name="Moneda 2 2 3 3 3" xfId="3202" xr:uid="{F90E8973-9893-4F80-A634-EE275714F52D}"/>
    <cellStyle name="Moneda 2 2 3 3 3 2" xfId="7425" xr:uid="{D548F1DB-C926-4E5C-83FA-307A428F1319}"/>
    <cellStyle name="Moneda 2 2 3 3 4" xfId="5364" xr:uid="{B41B6A06-5316-46B9-AC1F-CAB953FF72AA}"/>
    <cellStyle name="Moneda 2 2 3 4" xfId="1656" xr:uid="{96D0E194-2A1A-407A-88B6-A3D414731930}"/>
    <cellStyle name="Moneda 2 2 3 4 2" xfId="3717" xr:uid="{97E14E37-907A-4FC5-85E1-A2870D907F99}"/>
    <cellStyle name="Moneda 2 2 3 4 2 2" xfId="7940" xr:uid="{FAC10421-18FE-4172-A383-E2DBAA7DA073}"/>
    <cellStyle name="Moneda 2 2 3 4 3" xfId="5879" xr:uid="{6027B94E-D042-4AFD-864A-F8FE6124A608}"/>
    <cellStyle name="Moneda 2 2 3 5" xfId="2687" xr:uid="{24609723-99FF-4FFE-97D4-142A35BBD499}"/>
    <cellStyle name="Moneda 2 2 3 5 2" xfId="6910" xr:uid="{7C915C39-9DD6-49FE-A59D-4FD664D3F97B}"/>
    <cellStyle name="Moneda 2 2 3 6" xfId="4849" xr:uid="{E09E3031-7B4E-4731-9467-6B5237A17FF6}"/>
    <cellStyle name="Moneda 2 2 4" xfId="672" xr:uid="{738FB9BF-40F7-4815-A822-12DE888596F1}"/>
    <cellStyle name="Moneda 2 2 4 2" xfId="857" xr:uid="{3DCFA287-AFDC-4885-AA8B-BE61A19D50DD}"/>
    <cellStyle name="Moneda 2 2 4 2 2" xfId="1375" xr:uid="{407A183C-BDA3-473E-BEE4-8C092CF3E9F4}"/>
    <cellStyle name="Moneda 2 2 4 2 2 2" xfId="2405" xr:uid="{C7290D58-DA95-4FE8-A77E-9A449EF0F8CA}"/>
    <cellStyle name="Moneda 2 2 4 2 2 2 2" xfId="4466" xr:uid="{89997C81-EB8F-4B2C-A8D2-1AC8CB97A289}"/>
    <cellStyle name="Moneda 2 2 4 2 2 2 2 2" xfId="8689" xr:uid="{6F9CEB60-929B-4623-B70B-FB353D70FFCA}"/>
    <cellStyle name="Moneda 2 2 4 2 2 2 3" xfId="6628" xr:uid="{E9CCF4F2-9567-4C16-B3FE-47099454B824}"/>
    <cellStyle name="Moneda 2 2 4 2 2 3" xfId="3436" xr:uid="{C8BA3D53-84EB-4E45-9A49-9FAF69449CF3}"/>
    <cellStyle name="Moneda 2 2 4 2 2 3 2" xfId="7659" xr:uid="{51A1EFE5-FDC3-4CE1-9365-1B1790047802}"/>
    <cellStyle name="Moneda 2 2 4 2 2 4" xfId="5598" xr:uid="{73D69258-D0F2-4996-9AFA-9CF7FFFB8100}"/>
    <cellStyle name="Moneda 2 2 4 2 3" xfId="1890" xr:uid="{9E72C13D-C0A8-4166-B80B-5DC04D09327E}"/>
    <cellStyle name="Moneda 2 2 4 2 3 2" xfId="3951" xr:uid="{8FD95302-3D2B-44DC-85A8-795641B391FF}"/>
    <cellStyle name="Moneda 2 2 4 2 3 2 2" xfId="8174" xr:uid="{0E4A9F1C-4F8C-4E85-B44A-96B52A994428}"/>
    <cellStyle name="Moneda 2 2 4 2 3 3" xfId="6113" xr:uid="{3BF8D3FA-D86B-4746-8B75-D4B33D2A5ED4}"/>
    <cellStyle name="Moneda 2 2 4 2 4" xfId="2921" xr:uid="{3A38C29A-3EA6-43AF-9493-1B18EA2B6602}"/>
    <cellStyle name="Moneda 2 2 4 2 4 2" xfId="7144" xr:uid="{F7A11BC3-381C-44C1-A434-EBDF1D490A6B}"/>
    <cellStyle name="Moneda 2 2 4 2 5" xfId="5083" xr:uid="{A50CB25A-A4CD-4FDB-9C3E-30EF41E83604}"/>
    <cellStyle name="Moneda 2 2 4 3" xfId="1199" xr:uid="{9555F84D-43C5-4554-A983-1765E939DDF9}"/>
    <cellStyle name="Moneda 2 2 4 3 2" xfId="2229" xr:uid="{3823B1E0-59D6-48AC-B9C8-0FCAA2165866}"/>
    <cellStyle name="Moneda 2 2 4 3 2 2" xfId="4290" xr:uid="{DFBD8DBA-E011-454C-A9B5-1D9DC45D4673}"/>
    <cellStyle name="Moneda 2 2 4 3 2 2 2" xfId="8513" xr:uid="{6D525D0B-F779-4D02-A061-292389E496FC}"/>
    <cellStyle name="Moneda 2 2 4 3 2 3" xfId="6452" xr:uid="{436095B4-4B18-4B9C-AFFD-A8942E3924EC}"/>
    <cellStyle name="Moneda 2 2 4 3 3" xfId="3260" xr:uid="{0E219C0F-9B88-49C9-8508-64CB07E3A419}"/>
    <cellStyle name="Moneda 2 2 4 3 3 2" xfId="7483" xr:uid="{F5A01103-5E26-4BE5-B614-E47379EE9E9B}"/>
    <cellStyle name="Moneda 2 2 4 3 4" xfId="5422" xr:uid="{F3DED6DB-C31A-4567-81AA-FF68FCB6DE4C}"/>
    <cellStyle name="Moneda 2 2 4 4" xfId="1714" xr:uid="{53955E46-FBCE-4816-B3A2-CAD5674526DF}"/>
    <cellStyle name="Moneda 2 2 4 4 2" xfId="3775" xr:uid="{7D39E2A7-868C-4202-B466-20F5A5FA1D93}"/>
    <cellStyle name="Moneda 2 2 4 4 2 2" xfId="7998" xr:uid="{F6D1E52D-F9A8-46B9-A47F-AB7A3D071FF6}"/>
    <cellStyle name="Moneda 2 2 4 4 3" xfId="5937" xr:uid="{59DAA999-5859-4465-A03C-687408BB612C}"/>
    <cellStyle name="Moneda 2 2 4 5" xfId="2745" xr:uid="{446FB040-EDB4-4162-ACD0-A3B1E2FCF8BF}"/>
    <cellStyle name="Moneda 2 2 4 5 2" xfId="6968" xr:uid="{CB6E01BF-6F32-4319-9C2E-DE2BA65A8BBC}"/>
    <cellStyle name="Moneda 2 2 4 6" xfId="4907" xr:uid="{761F6352-0A06-45E0-A3D8-CC0902BA3ABD}"/>
    <cellStyle name="Moneda 2 2 5" xfId="740" xr:uid="{AB3531CB-175D-4F0D-8FDA-986FA902A770}"/>
    <cellStyle name="Moneda 2 2 5 2" xfId="1258" xr:uid="{4C03CD09-9279-4D28-99DC-D1A3D41405C6}"/>
    <cellStyle name="Moneda 2 2 5 2 2" xfId="2288" xr:uid="{20D9B97F-4FBA-4AF8-B61D-E90760A774A5}"/>
    <cellStyle name="Moneda 2 2 5 2 2 2" xfId="4349" xr:uid="{2F41C303-6D36-437D-8A5A-B436B1715C16}"/>
    <cellStyle name="Moneda 2 2 5 2 2 2 2" xfId="8572" xr:uid="{09CB664E-924B-4D5A-81D9-DF65268FCBF7}"/>
    <cellStyle name="Moneda 2 2 5 2 2 3" xfId="6511" xr:uid="{2081837C-FC40-479C-8E49-5286D2F4023B}"/>
    <cellStyle name="Moneda 2 2 5 2 3" xfId="3319" xr:uid="{B46C7518-568F-4F23-A078-8C36F63393DE}"/>
    <cellStyle name="Moneda 2 2 5 2 3 2" xfId="7542" xr:uid="{6C0E3DF2-F0EC-42CF-93E6-5D4565297292}"/>
    <cellStyle name="Moneda 2 2 5 2 4" xfId="5481" xr:uid="{711F5E84-3189-4A9F-8255-C00FFDDC6147}"/>
    <cellStyle name="Moneda 2 2 5 3" xfId="1773" xr:uid="{B1F827DD-8897-4BC4-BE32-E23E32C9A4D3}"/>
    <cellStyle name="Moneda 2 2 5 3 2" xfId="3834" xr:uid="{737A9387-2866-445A-8709-9CF0BDB0ECEE}"/>
    <cellStyle name="Moneda 2 2 5 3 2 2" xfId="8057" xr:uid="{7C5612EC-38E5-4E2B-B7E6-EE9C967B7AD5}"/>
    <cellStyle name="Moneda 2 2 5 3 3" xfId="5996" xr:uid="{1F258CAA-2CD5-4FCC-BDE8-08ED8F06FAF0}"/>
    <cellStyle name="Moneda 2 2 5 4" xfId="2804" xr:uid="{67999149-1CC4-4778-9028-BC493757CED8}"/>
    <cellStyle name="Moneda 2 2 5 4 2" xfId="7027" xr:uid="{DF242EB3-AEF8-4CC6-9C6A-19BC23E9AED3}"/>
    <cellStyle name="Moneda 2 2 5 5" xfId="4966" xr:uid="{62791543-FA3E-4B68-B3F4-B6ECB301E191}"/>
    <cellStyle name="Moneda 2 2 6" xfId="551" xr:uid="{28D18B48-35D2-4E81-8A08-D3BA26643F4D}"/>
    <cellStyle name="Moneda 2 2 6 2" xfId="1082" xr:uid="{45002110-009D-413B-AF0D-6131E0A30184}"/>
    <cellStyle name="Moneda 2 2 6 2 2" xfId="2112" xr:uid="{08A0E8E2-53E6-4A62-A89C-15AA92E01D64}"/>
    <cellStyle name="Moneda 2 2 6 2 2 2" xfId="4173" xr:uid="{0F74C9B0-A89F-4087-8B26-F276C1EF288B}"/>
    <cellStyle name="Moneda 2 2 6 2 2 2 2" xfId="8396" xr:uid="{815578BF-B562-4210-B2BC-E5AD7C3921C0}"/>
    <cellStyle name="Moneda 2 2 6 2 2 3" xfId="6335" xr:uid="{530DB2D0-A83F-49D9-9FD0-AEEA191376F3}"/>
    <cellStyle name="Moneda 2 2 6 2 3" xfId="3143" xr:uid="{AD186A61-58EB-4441-AA1E-92639C9C04DD}"/>
    <cellStyle name="Moneda 2 2 6 2 3 2" xfId="7366" xr:uid="{2DCCC583-5757-4865-B089-C8050E9AF845}"/>
    <cellStyle name="Moneda 2 2 6 2 4" xfId="5305" xr:uid="{71B933C6-8DE3-48D0-B80A-B3B931DC303F}"/>
    <cellStyle name="Moneda 2 2 6 3" xfId="1597" xr:uid="{E769A43E-258A-42DD-BF7B-B3435CB0492B}"/>
    <cellStyle name="Moneda 2 2 6 3 2" xfId="3658" xr:uid="{5BFFEE4B-655E-4EBC-8713-B8167B64C968}"/>
    <cellStyle name="Moneda 2 2 6 3 2 2" xfId="7881" xr:uid="{A1D7B675-6829-4C65-A5BA-00393ED8F3C0}"/>
    <cellStyle name="Moneda 2 2 6 3 3" xfId="5820" xr:uid="{3487BFB2-9FB6-43F1-8FD0-045804E0BD72}"/>
    <cellStyle name="Moneda 2 2 6 4" xfId="2628" xr:uid="{1999E788-D9A2-4386-8110-94EE2F0658C7}"/>
    <cellStyle name="Moneda 2 2 6 4 2" xfId="6851" xr:uid="{6A11808F-3A02-4DA1-9BE8-07E11361B532}"/>
    <cellStyle name="Moneda 2 2 6 5" xfId="4790" xr:uid="{D0136E5C-48F1-4D33-B768-AEE3AAC0C404}"/>
    <cellStyle name="Moneda 2 2 7" xfId="1003" xr:uid="{5E105180-97DF-4CE0-8225-1E7848893D4D}"/>
    <cellStyle name="Moneda 2 2 7 2" xfId="2034" xr:uid="{BAAD6579-7007-4F92-A152-BE824E234CA7}"/>
    <cellStyle name="Moneda 2 2 7 2 2" xfId="4095" xr:uid="{CECD5997-0E2E-42AB-937B-F65662E82E71}"/>
    <cellStyle name="Moneda 2 2 7 2 2 2" xfId="8318" xr:uid="{1240162E-3BEC-44F7-BDB2-C84D8AFFD62B}"/>
    <cellStyle name="Moneda 2 2 7 2 3" xfId="6257" xr:uid="{84FAD775-B4C1-430E-BE1D-DEDA35B7CA28}"/>
    <cellStyle name="Moneda 2 2 7 3" xfId="3065" xr:uid="{7E8EC134-5F1E-4FDB-BAC6-43AD51E8E2C6}"/>
    <cellStyle name="Moneda 2 2 7 3 2" xfId="7288" xr:uid="{F492C347-9101-4880-9F0C-7FD5D81E0881}"/>
    <cellStyle name="Moneda 2 2 7 4" xfId="5227" xr:uid="{5988470D-036C-48D0-9FAB-2ED0A5CB15CE}"/>
    <cellStyle name="Moneda 2 2 8" xfId="1519" xr:uid="{102F03F4-1C63-4CB2-B5C8-9B10326ADA84}"/>
    <cellStyle name="Moneda 2 2 8 2" xfId="3580" xr:uid="{3D8F6B20-B2F8-4B43-9197-5F94479A3BE4}"/>
    <cellStyle name="Moneda 2 2 8 2 2" xfId="7803" xr:uid="{852FB813-45EC-4F24-8E02-64AA036E2B76}"/>
    <cellStyle name="Moneda 2 2 8 3" xfId="5742" xr:uid="{E70C9E22-3BE4-4D0E-AE30-1B317D0B13F7}"/>
    <cellStyle name="Moneda 2 2 9" xfId="2550" xr:uid="{711E5705-778B-49DF-AAFA-EE1AAB0A9B81}"/>
    <cellStyle name="Moneda 2 2 9 2" xfId="6773" xr:uid="{4222E274-614F-491B-889D-7A02C99354A1}"/>
    <cellStyle name="Moneda 2 3" xfId="568" xr:uid="{258FF0CC-78AE-48A6-BDD4-0195549B168C}"/>
    <cellStyle name="Moneda 2 3 2" xfId="627" xr:uid="{46A5F243-2183-47BA-8772-17FF742255A1}"/>
    <cellStyle name="Moneda 2 3 2 2" xfId="812" xr:uid="{D698844A-01E9-4F22-9E5F-8136DEB2C65A}"/>
    <cellStyle name="Moneda 2 3 2 2 2" xfId="1330" xr:uid="{7623F268-A3A7-4DA7-996E-C11B4DEE50A5}"/>
    <cellStyle name="Moneda 2 3 2 2 2 2" xfId="2360" xr:uid="{AEDD5CBF-5577-4D0F-A780-366F217974D5}"/>
    <cellStyle name="Moneda 2 3 2 2 2 2 2" xfId="4421" xr:uid="{73BB1F15-1DF7-46EB-92ED-4B8BC4B967C0}"/>
    <cellStyle name="Moneda 2 3 2 2 2 2 2 2" xfId="8644" xr:uid="{21668020-3CDA-4D28-B64D-442F9B8082AA}"/>
    <cellStyle name="Moneda 2 3 2 2 2 2 3" xfId="6583" xr:uid="{6D8C7AC6-1EC2-4A84-B1EC-AA0E134F2CCF}"/>
    <cellStyle name="Moneda 2 3 2 2 2 3" xfId="3391" xr:uid="{E20B0451-56BC-438B-8E60-86D996B8FE88}"/>
    <cellStyle name="Moneda 2 3 2 2 2 3 2" xfId="7614" xr:uid="{62AF378E-0952-4B52-BDB8-675A1085B865}"/>
    <cellStyle name="Moneda 2 3 2 2 2 4" xfId="5553" xr:uid="{F4C89A58-C6E0-4FB7-A19B-E9200BD61FD5}"/>
    <cellStyle name="Moneda 2 3 2 2 3" xfId="1845" xr:uid="{B6C1615E-D4D8-44F0-A5D7-DA4864220F0E}"/>
    <cellStyle name="Moneda 2 3 2 2 3 2" xfId="3906" xr:uid="{445F6790-1ED6-4CA4-81B7-B807D36720CD}"/>
    <cellStyle name="Moneda 2 3 2 2 3 2 2" xfId="8129" xr:uid="{ACD07F8E-5E93-42DB-B8EB-9ABFA24F8943}"/>
    <cellStyle name="Moneda 2 3 2 2 3 3" xfId="6068" xr:uid="{FC194B0E-8772-41D7-B584-A751C6A7178A}"/>
    <cellStyle name="Moneda 2 3 2 2 4" xfId="2876" xr:uid="{AAE5F01D-8B70-443A-970A-2DA3603224BD}"/>
    <cellStyle name="Moneda 2 3 2 2 4 2" xfId="7099" xr:uid="{77657D48-49B3-44D2-86D4-4969C89AC5FF}"/>
    <cellStyle name="Moneda 2 3 2 2 5" xfId="5038" xr:uid="{4B645474-5074-47F5-AB39-8BB1F03A9D5A}"/>
    <cellStyle name="Moneda 2 3 2 3" xfId="1154" xr:uid="{3D6BA552-7BA9-4A76-AC1A-6B5D27BDF3F0}"/>
    <cellStyle name="Moneda 2 3 2 3 2" xfId="2184" xr:uid="{5F685366-C9B3-49A2-8DEF-65B9CFB50417}"/>
    <cellStyle name="Moneda 2 3 2 3 2 2" xfId="4245" xr:uid="{61D8FAFC-DF29-47A8-BB9F-4A99F2BAFBC4}"/>
    <cellStyle name="Moneda 2 3 2 3 2 2 2" xfId="8468" xr:uid="{31725A88-2F2A-4227-ABC1-1041D27BFD9E}"/>
    <cellStyle name="Moneda 2 3 2 3 2 3" xfId="6407" xr:uid="{4EE09242-C1B3-431D-97E1-CF56C1400411}"/>
    <cellStyle name="Moneda 2 3 2 3 3" xfId="3215" xr:uid="{4C7563DA-4865-4977-B315-9575F9C92AC8}"/>
    <cellStyle name="Moneda 2 3 2 3 3 2" xfId="7438" xr:uid="{72B6721A-CB18-4E09-9484-3D14CEC526A4}"/>
    <cellStyle name="Moneda 2 3 2 3 4" xfId="5377" xr:uid="{610A2007-90B1-4730-9D48-223D0A0FD164}"/>
    <cellStyle name="Moneda 2 3 2 4" xfId="1669" xr:uid="{9AF6B934-984F-438D-84FC-E2C54F71EC1F}"/>
    <cellStyle name="Moneda 2 3 2 4 2" xfId="3730" xr:uid="{5C2E837F-8C9E-43D3-9238-80441A33731D}"/>
    <cellStyle name="Moneda 2 3 2 4 2 2" xfId="7953" xr:uid="{1CCE6A96-0FB2-47D2-9C7A-E8A7B8408519}"/>
    <cellStyle name="Moneda 2 3 2 4 3" xfId="5892" xr:uid="{9017EB6F-5A96-442A-9B29-2138F609B2EC}"/>
    <cellStyle name="Moneda 2 3 2 5" xfId="2700" xr:uid="{E1984FBD-B18B-4374-9500-F49E3BBB9E62}"/>
    <cellStyle name="Moneda 2 3 2 5 2" xfId="6923" xr:uid="{141A44A2-13C7-4DA6-9F58-B0126E69A572}"/>
    <cellStyle name="Moneda 2 3 2 6" xfId="4862" xr:uid="{4BD99341-A466-498C-A63F-63EC3FF9728B}"/>
    <cellStyle name="Moneda 2 3 3" xfId="696" xr:uid="{7ED6BDE0-E0C8-4CD4-A5D4-A76943DA4C4B}"/>
    <cellStyle name="Moneda 2 3 3 2" xfId="876" xr:uid="{1364E33C-81FE-4AAD-AED2-B01125AF7563}"/>
    <cellStyle name="Moneda 2 3 3 2 2" xfId="1393" xr:uid="{1B736444-BC7D-41AF-81F3-57D75BB06CD5}"/>
    <cellStyle name="Moneda 2 3 3 2 2 2" xfId="2423" xr:uid="{C973FA62-3EC1-4145-A9E5-C3E6E7EE756B}"/>
    <cellStyle name="Moneda 2 3 3 2 2 2 2" xfId="4484" xr:uid="{CE09DA07-A0BD-49B3-A52E-9094654DA259}"/>
    <cellStyle name="Moneda 2 3 3 2 2 2 2 2" xfId="8707" xr:uid="{9ED53066-AE00-4AF8-9D4C-0579084E7A34}"/>
    <cellStyle name="Moneda 2 3 3 2 2 2 3" xfId="6646" xr:uid="{2DE8CE43-08DE-4D04-846F-1630BB73C791}"/>
    <cellStyle name="Moneda 2 3 3 2 2 3" xfId="3454" xr:uid="{0E92F4A8-3FE0-4DF6-88CA-36222B1ADA37}"/>
    <cellStyle name="Moneda 2 3 3 2 2 3 2" xfId="7677" xr:uid="{9FB9FCB1-8EA2-4046-AA47-5D755BB6CD2B}"/>
    <cellStyle name="Moneda 2 3 3 2 2 4" xfId="5616" xr:uid="{143B99AC-FE8E-431D-94EE-85337C9E3B84}"/>
    <cellStyle name="Moneda 2 3 3 2 3" xfId="1908" xr:uid="{4544FCCE-6870-4886-BDF8-73C94931DCB9}"/>
    <cellStyle name="Moneda 2 3 3 2 3 2" xfId="3969" xr:uid="{61730A80-C048-42CB-BA44-72AAF9E191E5}"/>
    <cellStyle name="Moneda 2 3 3 2 3 2 2" xfId="8192" xr:uid="{6BB05CA9-4739-4137-A73E-7D4D4A98F325}"/>
    <cellStyle name="Moneda 2 3 3 2 3 3" xfId="6131" xr:uid="{8702D0B0-BAB1-4559-8E37-E572FC8A6C30}"/>
    <cellStyle name="Moneda 2 3 3 2 4" xfId="2939" xr:uid="{D0D4D69D-FE62-477D-BDC7-204BA6D921CF}"/>
    <cellStyle name="Moneda 2 3 3 2 4 2" xfId="7162" xr:uid="{A0DFAD3C-78B6-473D-88A0-793F3766F5DA}"/>
    <cellStyle name="Moneda 2 3 3 2 5" xfId="5101" xr:uid="{86CF7B1D-B481-4F6C-9C5B-2411BA60AC99}"/>
    <cellStyle name="Moneda 2 3 3 3" xfId="1217" xr:uid="{0CD2E150-C6B4-4A54-8745-59AAB4C4965B}"/>
    <cellStyle name="Moneda 2 3 3 3 2" xfId="2247" xr:uid="{E61B7FCD-6462-4556-87E1-912E3E690AA4}"/>
    <cellStyle name="Moneda 2 3 3 3 2 2" xfId="4308" xr:uid="{2D996250-54B8-476E-9940-A574342E511E}"/>
    <cellStyle name="Moneda 2 3 3 3 2 2 2" xfId="8531" xr:uid="{6964BF51-E1E9-42E6-B4E1-E607797C69D3}"/>
    <cellStyle name="Moneda 2 3 3 3 2 3" xfId="6470" xr:uid="{0882AB46-4C2F-4C80-8413-EC1EA7AB6907}"/>
    <cellStyle name="Moneda 2 3 3 3 3" xfId="3278" xr:uid="{1A0FA920-FBAE-4E71-B4E1-BA6551C89B03}"/>
    <cellStyle name="Moneda 2 3 3 3 3 2" xfId="7501" xr:uid="{1399DCE5-38C9-4A94-8CFD-059E9E7ACB6F}"/>
    <cellStyle name="Moneda 2 3 3 3 4" xfId="5440" xr:uid="{37BF4D8D-5523-4F93-833A-DFC7F4A2E5D2}"/>
    <cellStyle name="Moneda 2 3 3 4" xfId="1732" xr:uid="{82F7C0EC-9847-4EAF-9625-6373D2604D96}"/>
    <cellStyle name="Moneda 2 3 3 4 2" xfId="3793" xr:uid="{5405BF69-4BC6-4724-B555-B95373FACC18}"/>
    <cellStyle name="Moneda 2 3 3 4 2 2" xfId="8016" xr:uid="{A11561D6-57EB-4047-972D-21EF0DB3FD08}"/>
    <cellStyle name="Moneda 2 3 3 4 3" xfId="5955" xr:uid="{23FCB9F6-6113-4D41-9571-D502DA5A8E0E}"/>
    <cellStyle name="Moneda 2 3 3 5" xfId="2763" xr:uid="{4F8F8A8B-4068-4C55-91D2-C98B8D078965}"/>
    <cellStyle name="Moneda 2 3 3 5 2" xfId="6986" xr:uid="{CF44BA3D-7883-43FB-BDE9-7C8C3C6AA2F4}"/>
    <cellStyle name="Moneda 2 3 3 6" xfId="4925" xr:uid="{411C22EA-2452-47D4-BFF5-0ED84FC207EF}"/>
    <cellStyle name="Moneda 2 3 4" xfId="753" xr:uid="{9FEA6FF9-FCE0-45A7-831E-385FB96B9C58}"/>
    <cellStyle name="Moneda 2 3 4 2" xfId="1271" xr:uid="{9321A905-EDD2-48FB-94FF-2EA18E1658FC}"/>
    <cellStyle name="Moneda 2 3 4 2 2" xfId="2301" xr:uid="{CB84DC70-DA6D-4CE7-B4A5-DA12CC65B2BD}"/>
    <cellStyle name="Moneda 2 3 4 2 2 2" xfId="4362" xr:uid="{DE9A31D2-92A2-4C9B-BBF7-DB75AFFB16A1}"/>
    <cellStyle name="Moneda 2 3 4 2 2 2 2" xfId="8585" xr:uid="{8C11D584-3D8B-462D-9A8E-AE3773C6282B}"/>
    <cellStyle name="Moneda 2 3 4 2 2 3" xfId="6524" xr:uid="{198A0B63-1FFD-4388-8A81-A0A324EB5802}"/>
    <cellStyle name="Moneda 2 3 4 2 3" xfId="3332" xr:uid="{F1CC2FED-AA9D-42A0-A8B7-F445041FA729}"/>
    <cellStyle name="Moneda 2 3 4 2 3 2" xfId="7555" xr:uid="{AA11B0AB-B131-40FF-96FB-5DC8BB07EE5A}"/>
    <cellStyle name="Moneda 2 3 4 2 4" xfId="5494" xr:uid="{32982B33-6B39-4F74-A500-C89FA82911D2}"/>
    <cellStyle name="Moneda 2 3 4 3" xfId="1786" xr:uid="{9726B0E1-6AC1-466A-AE75-FECE51E137AD}"/>
    <cellStyle name="Moneda 2 3 4 3 2" xfId="3847" xr:uid="{79D1BD9B-64AF-49BD-873E-4DC04BD9CF9B}"/>
    <cellStyle name="Moneda 2 3 4 3 2 2" xfId="8070" xr:uid="{3ED7D38E-B884-4442-AAFB-DB6CCE1284C8}"/>
    <cellStyle name="Moneda 2 3 4 3 3" xfId="6009" xr:uid="{A6087667-4C79-49E6-AB33-F91006C102C9}"/>
    <cellStyle name="Moneda 2 3 4 4" xfId="2817" xr:uid="{812809B2-DDA8-4438-8128-EFAFDEEA829C}"/>
    <cellStyle name="Moneda 2 3 4 4 2" xfId="7040" xr:uid="{F76EDFCE-318E-4543-BE2B-1E2C1BE981BB}"/>
    <cellStyle name="Moneda 2 3 4 5" xfId="4979" xr:uid="{32A3A483-C5E9-41D5-851E-7B1AC409978A}"/>
    <cellStyle name="Moneda 2 3 5" xfId="1095" xr:uid="{0583BBC9-F705-495C-AA29-2C4DA074501E}"/>
    <cellStyle name="Moneda 2 3 5 2" xfId="2125" xr:uid="{AA391604-F937-46E2-9BFC-3BC215B62EE0}"/>
    <cellStyle name="Moneda 2 3 5 2 2" xfId="4186" xr:uid="{C0E75ECF-7997-4838-A02E-65E92E8D6677}"/>
    <cellStyle name="Moneda 2 3 5 2 2 2" xfId="8409" xr:uid="{F82E780F-3E9B-42E4-BB12-64AF02DB0471}"/>
    <cellStyle name="Moneda 2 3 5 2 3" xfId="6348" xr:uid="{AC6D40E2-B9F0-458F-B773-3D42E6D77E65}"/>
    <cellStyle name="Moneda 2 3 5 3" xfId="3156" xr:uid="{0F346918-F162-4284-9FB4-569C18E835F0}"/>
    <cellStyle name="Moneda 2 3 5 3 2" xfId="7379" xr:uid="{0F578FFE-3026-4CE9-A5C9-7F14BE5BED3F}"/>
    <cellStyle name="Moneda 2 3 5 4" xfId="5318" xr:uid="{90CE52F6-257A-4352-B9FD-6BE735BDF6E7}"/>
    <cellStyle name="Moneda 2 3 6" xfId="1610" xr:uid="{08B89A75-1566-4800-BBCB-35821C0F9CE4}"/>
    <cellStyle name="Moneda 2 3 6 2" xfId="3671" xr:uid="{2902AA87-7D9B-4E6E-B524-E0AC4D8FB003}"/>
    <cellStyle name="Moneda 2 3 6 2 2" xfId="7894" xr:uid="{91EFD77E-9E1F-4B22-BBAA-248711E463A4}"/>
    <cellStyle name="Moneda 2 3 6 3" xfId="5833" xr:uid="{6D999857-13E9-4063-BAA0-FCBD329E592D}"/>
    <cellStyle name="Moneda 2 3 7" xfId="2641" xr:uid="{8E3811C5-7115-4400-89EE-612BDBB5598C}"/>
    <cellStyle name="Moneda 2 3 7 2" xfId="6864" xr:uid="{9EEB627E-F6C1-4765-9F41-B05ACCCD9918}"/>
    <cellStyle name="Moneda 2 3 8" xfId="4803" xr:uid="{6CD4C1FD-63FB-4219-B139-8271DB5CFBCD}"/>
    <cellStyle name="Moneda 2 4" xfId="597" xr:uid="{397FE374-A6D9-4028-807E-CC4C924B6779}"/>
    <cellStyle name="Moneda 2 4 2" xfId="782" xr:uid="{2654B8F8-1BBC-435E-BEE8-CD3F8E9F39FC}"/>
    <cellStyle name="Moneda 2 4 2 2" xfId="1300" xr:uid="{489ECD2C-D5C1-433B-87CF-93CB4B33C187}"/>
    <cellStyle name="Moneda 2 4 2 2 2" xfId="2330" xr:uid="{3DBF370F-CF94-47FC-930A-9915B12348A6}"/>
    <cellStyle name="Moneda 2 4 2 2 2 2" xfId="4391" xr:uid="{954D1636-B09C-42C7-A981-E382EBCBDB82}"/>
    <cellStyle name="Moneda 2 4 2 2 2 2 2" xfId="8614" xr:uid="{6939B789-805D-471A-B371-D3960C1BCB4E}"/>
    <cellStyle name="Moneda 2 4 2 2 2 3" xfId="6553" xr:uid="{12D8B147-992A-45B8-8BD8-666314EB7A13}"/>
    <cellStyle name="Moneda 2 4 2 2 3" xfId="3361" xr:uid="{13925E26-816F-45EA-8807-59068042EBB0}"/>
    <cellStyle name="Moneda 2 4 2 2 3 2" xfId="7584" xr:uid="{857D07F1-A5BC-43DA-A8D1-A61740799B66}"/>
    <cellStyle name="Moneda 2 4 2 2 4" xfId="5523" xr:uid="{DB7605E7-1FA7-4E28-8433-58A10C4EBEEF}"/>
    <cellStyle name="Moneda 2 4 2 3" xfId="1815" xr:uid="{5FB0F960-4A33-43D4-994E-0B966A574293}"/>
    <cellStyle name="Moneda 2 4 2 3 2" xfId="3876" xr:uid="{4D7C5ECC-F343-4F3B-AC9E-64099DFE9902}"/>
    <cellStyle name="Moneda 2 4 2 3 2 2" xfId="8099" xr:uid="{3BC64E32-3C87-46BA-94D4-49701869C6CF}"/>
    <cellStyle name="Moneda 2 4 2 3 3" xfId="6038" xr:uid="{C0313837-D356-44C9-A77E-211B73B17C81}"/>
    <cellStyle name="Moneda 2 4 2 4" xfId="2846" xr:uid="{AB4ED1A9-AB4D-4A7C-A2DA-986EE0A704C3}"/>
    <cellStyle name="Moneda 2 4 2 4 2" xfId="7069" xr:uid="{B773DBA3-CF16-4738-949C-7D1A5FE660D1}"/>
    <cellStyle name="Moneda 2 4 2 5" xfId="5008" xr:uid="{302561AC-3B0F-43DD-AA38-55804348E1A3}"/>
    <cellStyle name="Moneda 2 4 3" xfId="1124" xr:uid="{772EFCD3-9C9F-4967-B027-9901E8017846}"/>
    <cellStyle name="Moneda 2 4 3 2" xfId="2154" xr:uid="{6A928642-6AD0-4C2A-BD4F-69F52022B910}"/>
    <cellStyle name="Moneda 2 4 3 2 2" xfId="4215" xr:uid="{52383CAB-21EA-4BB0-AC3B-125C579F00A9}"/>
    <cellStyle name="Moneda 2 4 3 2 2 2" xfId="8438" xr:uid="{321CBFE2-2499-42F9-92C0-43E10D360FAE}"/>
    <cellStyle name="Moneda 2 4 3 2 3" xfId="6377" xr:uid="{F9048098-C40F-4938-9521-E79721030D4C}"/>
    <cellStyle name="Moneda 2 4 3 3" xfId="3185" xr:uid="{BE4493D5-3671-4B8B-8145-EF943D1F63F4}"/>
    <cellStyle name="Moneda 2 4 3 3 2" xfId="7408" xr:uid="{3A3E5C03-2CDB-4792-BF69-753EED37D5E4}"/>
    <cellStyle name="Moneda 2 4 3 4" xfId="5347" xr:uid="{431F57E3-2ECC-4806-AD65-DB06EB121B05}"/>
    <cellStyle name="Moneda 2 4 4" xfId="1639" xr:uid="{1292F234-9D0B-40F4-ABE7-96FBF27C5DB1}"/>
    <cellStyle name="Moneda 2 4 4 2" xfId="3700" xr:uid="{F0BCC09F-157F-4575-AFE3-8EB054E07480}"/>
    <cellStyle name="Moneda 2 4 4 2 2" xfId="7923" xr:uid="{677AED28-517A-4443-946D-37A6D65A61C1}"/>
    <cellStyle name="Moneda 2 4 4 3" xfId="5862" xr:uid="{50B0502A-857A-48C3-90AD-1EEDC88DD9BD}"/>
    <cellStyle name="Moneda 2 4 5" xfId="2670" xr:uid="{0416C26D-C933-42DB-BAB0-ABE02276A071}"/>
    <cellStyle name="Moneda 2 4 5 2" xfId="6893" xr:uid="{3093B99C-3825-4D07-8530-7B375233A2D4}"/>
    <cellStyle name="Moneda 2 4 6" xfId="4832" xr:uid="{F404CDB8-B5A1-4A3D-9C3C-36C19E5F0214}"/>
    <cellStyle name="Moneda 2 5" xfId="656" xr:uid="{3552893F-DA10-43FC-81FC-AFA6AA5B109A}"/>
    <cellStyle name="Moneda 2 5 2" xfId="841" xr:uid="{18BD1164-A7D0-40EC-90A9-B7E7724A4770}"/>
    <cellStyle name="Moneda 2 5 2 2" xfId="1359" xr:uid="{1C50B03B-AC30-42FC-A2EA-2A59D5073BA7}"/>
    <cellStyle name="Moneda 2 5 2 2 2" xfId="2389" xr:uid="{C64DF206-C271-4675-8F34-E724E3BC896A}"/>
    <cellStyle name="Moneda 2 5 2 2 2 2" xfId="4450" xr:uid="{7F270BE6-8B37-485B-808B-9F68F4D77DC2}"/>
    <cellStyle name="Moneda 2 5 2 2 2 2 2" xfId="8673" xr:uid="{89BAF195-8BB3-49CD-B5A4-65D3351FB029}"/>
    <cellStyle name="Moneda 2 5 2 2 2 3" xfId="6612" xr:uid="{60B1D344-4004-4705-ABC0-AB60F19FDFD9}"/>
    <cellStyle name="Moneda 2 5 2 2 3" xfId="3420" xr:uid="{62C0C75C-19C4-4166-B9A6-1258E1C64D07}"/>
    <cellStyle name="Moneda 2 5 2 2 3 2" xfId="7643" xr:uid="{FA7EE6AD-34AD-4711-B882-113F15FDDE8E}"/>
    <cellStyle name="Moneda 2 5 2 2 4" xfId="5582" xr:uid="{240ED186-09EA-4360-B3D7-9643D6A1A6FC}"/>
    <cellStyle name="Moneda 2 5 2 3" xfId="1874" xr:uid="{8441E200-0081-4FAA-AFC3-B926275B631E}"/>
    <cellStyle name="Moneda 2 5 2 3 2" xfId="3935" xr:uid="{83F01961-EDBD-46B7-89EB-E96C1B2C4CBD}"/>
    <cellStyle name="Moneda 2 5 2 3 2 2" xfId="8158" xr:uid="{5FB8EC0F-09BD-4D0C-8224-DF2C905A2991}"/>
    <cellStyle name="Moneda 2 5 2 3 3" xfId="6097" xr:uid="{3C0B88C0-DA35-4495-B25F-8CF3593A9461}"/>
    <cellStyle name="Moneda 2 5 2 4" xfId="2905" xr:uid="{16D9F209-D5BC-41BA-ACAC-3039FB9AFBE8}"/>
    <cellStyle name="Moneda 2 5 2 4 2" xfId="7128" xr:uid="{4AB776EC-1FF8-47FB-A69B-7151E517F56C}"/>
    <cellStyle name="Moneda 2 5 2 5" xfId="5067" xr:uid="{AD2A88A2-49B2-4C0E-BB11-89BABFEEA6BB}"/>
    <cellStyle name="Moneda 2 5 3" xfId="1183" xr:uid="{E264C432-9261-4D3E-A02C-4AFF59432D66}"/>
    <cellStyle name="Moneda 2 5 3 2" xfId="2213" xr:uid="{6DEDDDE5-F2C5-461A-8844-FDFAC12388BA}"/>
    <cellStyle name="Moneda 2 5 3 2 2" xfId="4274" xr:uid="{B77B70A3-AD23-4A31-B9DD-82456944C23D}"/>
    <cellStyle name="Moneda 2 5 3 2 2 2" xfId="8497" xr:uid="{C763DC55-A39E-4CF3-976A-5A94EDFCF6FF}"/>
    <cellStyle name="Moneda 2 5 3 2 3" xfId="6436" xr:uid="{1B75F6D1-7DDD-4BB0-8DFD-A9D1A11F9F41}"/>
    <cellStyle name="Moneda 2 5 3 3" xfId="3244" xr:uid="{58024D6E-D84D-405B-9F1A-5B099FD58458}"/>
    <cellStyle name="Moneda 2 5 3 3 2" xfId="7467" xr:uid="{7FA37885-C23B-4196-ABD2-81613A41B67B}"/>
    <cellStyle name="Moneda 2 5 3 4" xfId="5406" xr:uid="{BC434B09-EFE3-4A03-9389-567F209DC5E3}"/>
    <cellStyle name="Moneda 2 5 4" xfId="1698" xr:uid="{DCFA0057-6F49-4CBE-9E94-AD0464BBD3FC}"/>
    <cellStyle name="Moneda 2 5 4 2" xfId="3759" xr:uid="{513DD7A7-7A86-4429-A892-A70519CC01F1}"/>
    <cellStyle name="Moneda 2 5 4 2 2" xfId="7982" xr:uid="{DDFCA9EE-9978-4B33-BA2C-27675B351130}"/>
    <cellStyle name="Moneda 2 5 4 3" xfId="5921" xr:uid="{5B33B51E-AE10-47FE-99C4-35199F3CD7A6}"/>
    <cellStyle name="Moneda 2 5 5" xfId="2729" xr:uid="{2D7AB1E5-44C3-4C61-BB2A-8790CC864BC5}"/>
    <cellStyle name="Moneda 2 5 5 2" xfId="6952" xr:uid="{8B1A56B6-CEB4-4E7F-8AD9-FF17FE8B96B0}"/>
    <cellStyle name="Moneda 2 5 6" xfId="4891" xr:uid="{66297E2D-00D5-412F-90FD-71B8D49C48E9}"/>
    <cellStyle name="Moneda 2 6" xfId="724" xr:uid="{8A5715B2-3EE8-4770-A331-B334CB3C1865}"/>
    <cellStyle name="Moneda 2 6 2" xfId="1242" xr:uid="{D92A0FA1-F30C-4749-8FD8-1A891B695E42}"/>
    <cellStyle name="Moneda 2 6 2 2" xfId="2272" xr:uid="{58C8FD75-DFE3-42DB-8DCA-4680F7A6AB59}"/>
    <cellStyle name="Moneda 2 6 2 2 2" xfId="4333" xr:uid="{FF48D539-2CF8-4D23-B79D-2DA2C9A22216}"/>
    <cellStyle name="Moneda 2 6 2 2 2 2" xfId="8556" xr:uid="{565F4314-2AC4-4231-A27B-8A6E923830F5}"/>
    <cellStyle name="Moneda 2 6 2 2 3" xfId="6495" xr:uid="{1D874008-1270-4F3C-A52D-884132975FF6}"/>
    <cellStyle name="Moneda 2 6 2 3" xfId="3303" xr:uid="{2D328358-923E-42B1-8D34-31F9A8953FA5}"/>
    <cellStyle name="Moneda 2 6 2 3 2" xfId="7526" xr:uid="{27878AA5-C59C-4C9F-9DE0-CE630551ABB1}"/>
    <cellStyle name="Moneda 2 6 2 4" xfId="5465" xr:uid="{0D3BEACF-BA38-4A31-A227-D75454A37FA1}"/>
    <cellStyle name="Moneda 2 6 3" xfId="1757" xr:uid="{253FF293-B7A5-4D1C-90A7-4FD428BCA5A4}"/>
    <cellStyle name="Moneda 2 6 3 2" xfId="3818" xr:uid="{3401D40D-069F-4D12-96D0-940AA3A24FB6}"/>
    <cellStyle name="Moneda 2 6 3 2 2" xfId="8041" xr:uid="{90A8C701-0158-464B-BD76-6D97EBDC9803}"/>
    <cellStyle name="Moneda 2 6 3 3" xfId="5980" xr:uid="{E59225E2-1A27-4A86-800D-5766E1A9E830}"/>
    <cellStyle name="Moneda 2 6 4" xfId="2788" xr:uid="{6022A5F1-63E4-4076-AABE-D7B0E19B7B67}"/>
    <cellStyle name="Moneda 2 6 4 2" xfId="7011" xr:uid="{85A9E60D-212E-4BBF-A45D-C55818656049}"/>
    <cellStyle name="Moneda 2 6 5" xfId="4950" xr:uid="{313CD036-9008-41FD-9940-B0A31B259324}"/>
    <cellStyle name="Moneda 2 7" xfId="522" xr:uid="{D084307C-1737-4C82-A4B4-463695CEEEE1}"/>
    <cellStyle name="Moneda 2 7 2" xfId="1066" xr:uid="{566FE4DE-D47E-4CB8-BB3A-73008251242C}"/>
    <cellStyle name="Moneda 2 7 2 2" xfId="2096" xr:uid="{F25EE7E8-622A-4638-9405-076A74D82C84}"/>
    <cellStyle name="Moneda 2 7 2 2 2" xfId="4157" xr:uid="{00C7401F-CE0F-447F-A8D4-351207784F13}"/>
    <cellStyle name="Moneda 2 7 2 2 2 2" xfId="8380" xr:uid="{ECEE1C8C-711E-4D96-845F-4303460EDFE0}"/>
    <cellStyle name="Moneda 2 7 2 2 3" xfId="6319" xr:uid="{A48B05D6-ABED-420D-A9AB-40D6DDB1F49A}"/>
    <cellStyle name="Moneda 2 7 2 3" xfId="3127" xr:uid="{288E60D2-14B9-4DF5-8A11-9B714CAB895B}"/>
    <cellStyle name="Moneda 2 7 2 3 2" xfId="7350" xr:uid="{2E60C013-AEBF-4998-ABCF-E734161F9B23}"/>
    <cellStyle name="Moneda 2 7 2 4" xfId="5289" xr:uid="{31C89853-0B6A-448B-B917-D4F895FA12E0}"/>
    <cellStyle name="Moneda 2 7 3" xfId="1581" xr:uid="{AFAA85E7-8CC6-4839-A64E-072679F69471}"/>
    <cellStyle name="Moneda 2 7 3 2" xfId="3642" xr:uid="{12E67CE2-102D-46B9-BD83-5DD2D01A9060}"/>
    <cellStyle name="Moneda 2 7 3 2 2" xfId="7865" xr:uid="{D7D0942B-9495-4346-B738-28BD454BE892}"/>
    <cellStyle name="Moneda 2 7 3 3" xfId="5804" xr:uid="{B093E268-8524-40C5-9EAB-FA4821DB2C5A}"/>
    <cellStyle name="Moneda 2 7 4" xfId="2612" xr:uid="{670F5383-88AD-4B38-846D-4730CC4DBD86}"/>
    <cellStyle name="Moneda 2 7 4 2" xfId="6835" xr:uid="{16870261-14F9-4EC8-848F-F01AEE577908}"/>
    <cellStyle name="Moneda 2 7 5" xfId="4774" xr:uid="{EDFC8CF4-44C2-4CCA-96C8-5773465D9239}"/>
    <cellStyle name="Moneda 2 8" xfId="4614" xr:uid="{CEA9AE42-287D-4A6A-AA13-882C01531238}"/>
    <cellStyle name="Moneda 3" xfId="350" xr:uid="{00000000-0005-0000-0000-000028010000}"/>
    <cellStyle name="Moneda 3 2" xfId="463" xr:uid="{00000000-0005-0000-0000-000029010000}"/>
    <cellStyle name="Moneda 3 2 10" xfId="4720" xr:uid="{3BD8238C-E5F7-4562-A6B2-F340F8D2BDFC}"/>
    <cellStyle name="Moneda 3 2 2" xfId="588" xr:uid="{DF61C09A-B669-46F0-860C-869519DC1546}"/>
    <cellStyle name="Moneda 3 2 2 2" xfId="647" xr:uid="{2CF91734-1905-4D43-9B04-96720894EF56}"/>
    <cellStyle name="Moneda 3 2 2 2 2" xfId="832" xr:uid="{0FB27075-47F6-4515-ABB4-C2FB23BAEBDE}"/>
    <cellStyle name="Moneda 3 2 2 2 2 2" xfId="1350" xr:uid="{D62F189A-5103-40AA-A5F6-A521C1BBB4C9}"/>
    <cellStyle name="Moneda 3 2 2 2 2 2 2" xfId="2380" xr:uid="{9B995282-1780-4287-A629-AA2F1F54C0F5}"/>
    <cellStyle name="Moneda 3 2 2 2 2 2 2 2" xfId="4441" xr:uid="{62AB4F29-3596-430A-97DB-1DAEFC591A8C}"/>
    <cellStyle name="Moneda 3 2 2 2 2 2 2 2 2" xfId="8664" xr:uid="{6FCC4B48-C899-442D-B88D-89F6DC69911E}"/>
    <cellStyle name="Moneda 3 2 2 2 2 2 2 3" xfId="6603" xr:uid="{712B36E0-E633-4FAE-A60C-5995858BEFC7}"/>
    <cellStyle name="Moneda 3 2 2 2 2 2 3" xfId="3411" xr:uid="{75FD6740-7265-4D39-9D12-0CF69A5E2067}"/>
    <cellStyle name="Moneda 3 2 2 2 2 2 3 2" xfId="7634" xr:uid="{CA7C42B6-2835-4706-9610-B93775A7E096}"/>
    <cellStyle name="Moneda 3 2 2 2 2 2 4" xfId="5573" xr:uid="{E2AC443E-3304-49C3-ABC3-F0DCBDED35B4}"/>
    <cellStyle name="Moneda 3 2 2 2 2 3" xfId="1865" xr:uid="{F5981BA3-6915-4680-958D-FC162715620B}"/>
    <cellStyle name="Moneda 3 2 2 2 2 3 2" xfId="3926" xr:uid="{BD2C2267-2002-4352-8F9C-A6264549EB13}"/>
    <cellStyle name="Moneda 3 2 2 2 2 3 2 2" xfId="8149" xr:uid="{F67E3B37-DF68-46FC-B571-C929ED940F65}"/>
    <cellStyle name="Moneda 3 2 2 2 2 3 3" xfId="6088" xr:uid="{C6D0437F-AE4A-48A0-B8C3-47D14D3690FC}"/>
    <cellStyle name="Moneda 3 2 2 2 2 4" xfId="2896" xr:uid="{3726594A-67F7-4D75-89E8-45FCA6F7DE0C}"/>
    <cellStyle name="Moneda 3 2 2 2 2 4 2" xfId="7119" xr:uid="{3C4656F4-A865-4FAE-9AEE-7C8295C22A60}"/>
    <cellStyle name="Moneda 3 2 2 2 2 5" xfId="5058" xr:uid="{CAAAEDDA-CEDA-4F17-BD97-ED22580A2148}"/>
    <cellStyle name="Moneda 3 2 2 2 3" xfId="1174" xr:uid="{D7AB39F3-4E40-4676-8220-276D2FB9177D}"/>
    <cellStyle name="Moneda 3 2 2 2 3 2" xfId="2204" xr:uid="{0BD46532-EFAA-4062-9C1F-B86C5B450E47}"/>
    <cellStyle name="Moneda 3 2 2 2 3 2 2" xfId="4265" xr:uid="{8BE355CB-96AD-486A-801B-8BBE89C7458B}"/>
    <cellStyle name="Moneda 3 2 2 2 3 2 2 2" xfId="8488" xr:uid="{4693B02A-75F4-4498-AEF1-4A248F4EBE98}"/>
    <cellStyle name="Moneda 3 2 2 2 3 2 3" xfId="6427" xr:uid="{EBBC2318-D205-4E3E-BF99-265FBCA04671}"/>
    <cellStyle name="Moneda 3 2 2 2 3 3" xfId="3235" xr:uid="{3AB5F9FE-2961-4166-BBAE-9D0423221120}"/>
    <cellStyle name="Moneda 3 2 2 2 3 3 2" xfId="7458" xr:uid="{AB96CE24-572B-4F36-9AFB-6AF6D0393F21}"/>
    <cellStyle name="Moneda 3 2 2 2 3 4" xfId="5397" xr:uid="{3EB39EE4-1D1F-4522-80D6-AE72DA2A42F6}"/>
    <cellStyle name="Moneda 3 2 2 2 4" xfId="1689" xr:uid="{0635F02F-4038-4F58-8D9B-F4BAC605644F}"/>
    <cellStyle name="Moneda 3 2 2 2 4 2" xfId="3750" xr:uid="{13BFCAEB-94D9-43F4-B8D2-17CD5065CAA6}"/>
    <cellStyle name="Moneda 3 2 2 2 4 2 2" xfId="7973" xr:uid="{0F8D0F03-7E29-45F2-9A06-68AA546EEF47}"/>
    <cellStyle name="Moneda 3 2 2 2 4 3" xfId="5912" xr:uid="{C05BE4CB-CA50-441C-AE53-F0EFA430D0CF}"/>
    <cellStyle name="Moneda 3 2 2 2 5" xfId="2720" xr:uid="{46CAA995-DFDD-4844-8DD1-1957746CAE37}"/>
    <cellStyle name="Moneda 3 2 2 2 5 2" xfId="6943" xr:uid="{D1D191AB-F9E1-4A80-B355-C0567DBE83CB}"/>
    <cellStyle name="Moneda 3 2 2 2 6" xfId="4882" xr:uid="{E0E2834E-5FD5-417B-8F1A-5F9F154D1196}"/>
    <cellStyle name="Moneda 3 2 2 3" xfId="711" xr:uid="{66A0A652-1FCE-4F27-8B82-2AFB2D8AD939}"/>
    <cellStyle name="Moneda 3 2 2 3 2" xfId="891" xr:uid="{5D490765-A2A4-43D5-A30E-5F618E93A37A}"/>
    <cellStyle name="Moneda 3 2 2 3 2 2" xfId="1408" xr:uid="{A865C9AE-273A-4B26-A708-408453436B95}"/>
    <cellStyle name="Moneda 3 2 2 3 2 2 2" xfId="2438" xr:uid="{81AEB4C0-DA77-4ABD-BF14-D65380DE2F85}"/>
    <cellStyle name="Moneda 3 2 2 3 2 2 2 2" xfId="4499" xr:uid="{637B658D-C8D4-43D3-99CE-69609C6AAA91}"/>
    <cellStyle name="Moneda 3 2 2 3 2 2 2 2 2" xfId="8722" xr:uid="{7535BE90-39D3-41FD-B038-D8C9AB9A4012}"/>
    <cellStyle name="Moneda 3 2 2 3 2 2 2 3" xfId="6661" xr:uid="{6653321E-2BFD-4191-B078-5A6A280DA51D}"/>
    <cellStyle name="Moneda 3 2 2 3 2 2 3" xfId="3469" xr:uid="{2736569E-C2A5-4794-9D8A-772A524E789A}"/>
    <cellStyle name="Moneda 3 2 2 3 2 2 3 2" xfId="7692" xr:uid="{F07E8B4F-90EB-4A9A-B99D-292291B8E3DB}"/>
    <cellStyle name="Moneda 3 2 2 3 2 2 4" xfId="5631" xr:uid="{D32E2B55-B1DB-49FE-B60F-1976BCF4C87A}"/>
    <cellStyle name="Moneda 3 2 2 3 2 3" xfId="1923" xr:uid="{5031219D-1014-49C0-9246-4D9005AC8B70}"/>
    <cellStyle name="Moneda 3 2 2 3 2 3 2" xfId="3984" xr:uid="{D5E3D543-93A9-4B71-BCA6-BDF1C2121743}"/>
    <cellStyle name="Moneda 3 2 2 3 2 3 2 2" xfId="8207" xr:uid="{596C9185-5696-42A1-B4F8-5F30205607FA}"/>
    <cellStyle name="Moneda 3 2 2 3 2 3 3" xfId="6146" xr:uid="{EC038CF7-2438-4DD1-8BD3-445161F7C858}"/>
    <cellStyle name="Moneda 3 2 2 3 2 4" xfId="2954" xr:uid="{341BC440-96BD-4785-9C26-70DD56533E97}"/>
    <cellStyle name="Moneda 3 2 2 3 2 4 2" xfId="7177" xr:uid="{35C13E0C-4CF1-4040-90F4-2E8377000F1B}"/>
    <cellStyle name="Moneda 3 2 2 3 2 5" xfId="5116" xr:uid="{8167A98B-C45B-4DC2-BA59-EBCA724CA7C3}"/>
    <cellStyle name="Moneda 3 2 2 3 3" xfId="1232" xr:uid="{C3A3B660-D039-4C85-A882-790EBC4847FD}"/>
    <cellStyle name="Moneda 3 2 2 3 3 2" xfId="2262" xr:uid="{8FAF8C6B-0618-4022-8013-7234965673A6}"/>
    <cellStyle name="Moneda 3 2 2 3 3 2 2" xfId="4323" xr:uid="{ADAAF86B-DC14-4632-8CDE-7A053662F1B9}"/>
    <cellStyle name="Moneda 3 2 2 3 3 2 2 2" xfId="8546" xr:uid="{1D10AADE-83E6-46F1-AAB1-85F51CD2601E}"/>
    <cellStyle name="Moneda 3 2 2 3 3 2 3" xfId="6485" xr:uid="{B82F060F-52B1-463F-9155-26EE0CD30968}"/>
    <cellStyle name="Moneda 3 2 2 3 3 3" xfId="3293" xr:uid="{CB143F38-7B48-4CA4-B698-E5A93421454B}"/>
    <cellStyle name="Moneda 3 2 2 3 3 3 2" xfId="7516" xr:uid="{F6DFB750-26C3-4602-BA96-8C881A92448C}"/>
    <cellStyle name="Moneda 3 2 2 3 3 4" xfId="5455" xr:uid="{5905CFA8-D9C8-4855-8C53-B03E8EBA7B84}"/>
    <cellStyle name="Moneda 3 2 2 3 4" xfId="1747" xr:uid="{413D2252-3BB1-42FE-B70B-5720077676BB}"/>
    <cellStyle name="Moneda 3 2 2 3 4 2" xfId="3808" xr:uid="{EA38D8FA-62E5-4407-BB34-5C2A8DA88284}"/>
    <cellStyle name="Moneda 3 2 2 3 4 2 2" xfId="8031" xr:uid="{A4F0C559-B13D-423D-8BC8-1363A1D8539A}"/>
    <cellStyle name="Moneda 3 2 2 3 4 3" xfId="5970" xr:uid="{CB7E6EA6-A25B-4F59-8AA1-7D34E0A0E007}"/>
    <cellStyle name="Moneda 3 2 2 3 5" xfId="2778" xr:uid="{53B2A518-A209-4C9C-BF3C-64B1092594D6}"/>
    <cellStyle name="Moneda 3 2 2 3 5 2" xfId="7001" xr:uid="{D2E11912-4547-4A87-BC5C-948C80244A54}"/>
    <cellStyle name="Moneda 3 2 2 3 6" xfId="4940" xr:uid="{C3C3B232-A9F4-493D-A659-937E0F4F9589}"/>
    <cellStyle name="Moneda 3 2 2 4" xfId="773" xr:uid="{CB953657-0949-462D-A1CD-54B7AB592724}"/>
    <cellStyle name="Moneda 3 2 2 4 2" xfId="1291" xr:uid="{6A2BF8E0-5F3C-4AF4-85C0-E36F53F2D867}"/>
    <cellStyle name="Moneda 3 2 2 4 2 2" xfId="2321" xr:uid="{B176C641-C756-4F77-8F62-6246AFA5C591}"/>
    <cellStyle name="Moneda 3 2 2 4 2 2 2" xfId="4382" xr:uid="{82C0DAA2-34F3-4C6C-A326-39EC8AA09FF8}"/>
    <cellStyle name="Moneda 3 2 2 4 2 2 2 2" xfId="8605" xr:uid="{877E242F-6E89-4EED-B99D-83E66F0A852B}"/>
    <cellStyle name="Moneda 3 2 2 4 2 2 3" xfId="6544" xr:uid="{4F616059-61C9-48D6-948C-FB513144C9CF}"/>
    <cellStyle name="Moneda 3 2 2 4 2 3" xfId="3352" xr:uid="{A9AD8E4E-0D79-48A3-A387-8BB5663E2237}"/>
    <cellStyle name="Moneda 3 2 2 4 2 3 2" xfId="7575" xr:uid="{74622AFE-4ECF-4D50-9952-C2398545DA02}"/>
    <cellStyle name="Moneda 3 2 2 4 2 4" xfId="5514" xr:uid="{D24D5886-33B3-4512-BCA2-BEE83FD6E711}"/>
    <cellStyle name="Moneda 3 2 2 4 3" xfId="1806" xr:uid="{C61106BA-B048-4FAD-A053-3E75CEFACD67}"/>
    <cellStyle name="Moneda 3 2 2 4 3 2" xfId="3867" xr:uid="{B30DC853-02FA-4156-9999-F2B15FC9DF62}"/>
    <cellStyle name="Moneda 3 2 2 4 3 2 2" xfId="8090" xr:uid="{5866C2CD-E453-46F2-8B6B-56364D289A83}"/>
    <cellStyle name="Moneda 3 2 2 4 3 3" xfId="6029" xr:uid="{351C8EE2-4128-4F13-B8FA-5331048B173F}"/>
    <cellStyle name="Moneda 3 2 2 4 4" xfId="2837" xr:uid="{E3044AAF-8129-45B1-87DB-AB7B005C7792}"/>
    <cellStyle name="Moneda 3 2 2 4 4 2" xfId="7060" xr:uid="{7DA15E17-A974-4135-A243-3B4C0A26AFB0}"/>
    <cellStyle name="Moneda 3 2 2 4 5" xfId="4999" xr:uid="{DEFC8B5D-2FEA-4323-B46F-540C72A433EE}"/>
    <cellStyle name="Moneda 3 2 2 5" xfId="1115" xr:uid="{82A4DCDB-5894-4471-B83D-190A91EB1C73}"/>
    <cellStyle name="Moneda 3 2 2 5 2" xfId="2145" xr:uid="{348D7250-7F7E-47C8-ACFA-3CB4A32699AF}"/>
    <cellStyle name="Moneda 3 2 2 5 2 2" xfId="4206" xr:uid="{422C28DC-F5A4-49A6-A971-88607A017A17}"/>
    <cellStyle name="Moneda 3 2 2 5 2 2 2" xfId="8429" xr:uid="{660BE023-4392-4921-9D94-93E1DCC62C63}"/>
    <cellStyle name="Moneda 3 2 2 5 2 3" xfId="6368" xr:uid="{74B549A6-436D-4D54-84D4-8ED40B6B324D}"/>
    <cellStyle name="Moneda 3 2 2 5 3" xfId="3176" xr:uid="{5FA3F8A3-7618-4970-9988-1EDE849BA1AD}"/>
    <cellStyle name="Moneda 3 2 2 5 3 2" xfId="7399" xr:uid="{4411DBB8-A200-4448-9705-D5201A001C86}"/>
    <cellStyle name="Moneda 3 2 2 5 4" xfId="5338" xr:uid="{E2E4303F-1A2E-4530-8E80-43CF339A3573}"/>
    <cellStyle name="Moneda 3 2 2 6" xfId="1630" xr:uid="{2D20392F-1C3C-4283-AEDB-AFA33A70A694}"/>
    <cellStyle name="Moneda 3 2 2 6 2" xfId="3691" xr:uid="{5B58C629-2DFA-4067-A798-39B6E4F96574}"/>
    <cellStyle name="Moneda 3 2 2 6 2 2" xfId="7914" xr:uid="{88410584-2CC7-4AE8-BF26-FD19C6BE53E2}"/>
    <cellStyle name="Moneda 3 2 2 6 3" xfId="5853" xr:uid="{F6539BB4-BF10-4E7E-A044-DA557029012F}"/>
    <cellStyle name="Moneda 3 2 2 7" xfId="2661" xr:uid="{0D4BA7EE-8274-42D3-855F-56D8643B47B7}"/>
    <cellStyle name="Moneda 3 2 2 7 2" xfId="6884" xr:uid="{DDB1540F-8718-4419-91DE-F4675E69C65C}"/>
    <cellStyle name="Moneda 3 2 2 8" xfId="4823" xr:uid="{E338CB09-C09E-466F-939A-E1C0DDC31A24}"/>
    <cellStyle name="Moneda 3 2 3" xfId="618" xr:uid="{C5E27A91-5C14-49D7-A2E5-F3FD287B03CA}"/>
    <cellStyle name="Moneda 3 2 3 2" xfId="803" xr:uid="{DE029A9E-0EA7-4D42-989C-72C45DD359BD}"/>
    <cellStyle name="Moneda 3 2 3 2 2" xfId="1321" xr:uid="{0FD83817-DEF9-49DA-BD21-5336C521EDFF}"/>
    <cellStyle name="Moneda 3 2 3 2 2 2" xfId="2351" xr:uid="{B016B125-4341-4646-8EC6-018D03DBD6E0}"/>
    <cellStyle name="Moneda 3 2 3 2 2 2 2" xfId="4412" xr:uid="{1D906558-E31B-42F7-92BE-219C5BB69E10}"/>
    <cellStyle name="Moneda 3 2 3 2 2 2 2 2" xfId="8635" xr:uid="{E0C6AA56-D95B-448C-95AC-AF19989D982C}"/>
    <cellStyle name="Moneda 3 2 3 2 2 2 3" xfId="6574" xr:uid="{8593C1E2-4D34-484B-AB4E-0129CDC1C824}"/>
    <cellStyle name="Moneda 3 2 3 2 2 3" xfId="3382" xr:uid="{6C22B04A-FB45-4707-8C68-42650BB306BF}"/>
    <cellStyle name="Moneda 3 2 3 2 2 3 2" xfId="7605" xr:uid="{D9557D41-C930-4198-A6E1-1CFB14C9621D}"/>
    <cellStyle name="Moneda 3 2 3 2 2 4" xfId="5544" xr:uid="{5FFF0992-AC5C-47F6-9DCD-4A15802943D1}"/>
    <cellStyle name="Moneda 3 2 3 2 3" xfId="1836" xr:uid="{B2F47259-5F2D-4C9D-B06E-8BCA92E0EAB7}"/>
    <cellStyle name="Moneda 3 2 3 2 3 2" xfId="3897" xr:uid="{228E8807-A524-4091-B13F-4C4FF71E6AE2}"/>
    <cellStyle name="Moneda 3 2 3 2 3 2 2" xfId="8120" xr:uid="{F453B6F4-82D1-4BDC-A7DA-FBDF66B035F4}"/>
    <cellStyle name="Moneda 3 2 3 2 3 3" xfId="6059" xr:uid="{05533A3E-9D01-4CBF-8B37-85F01B087C02}"/>
    <cellStyle name="Moneda 3 2 3 2 4" xfId="2867" xr:uid="{D0D2B145-99F3-40F4-A2F4-44ABB0DB76C9}"/>
    <cellStyle name="Moneda 3 2 3 2 4 2" xfId="7090" xr:uid="{9533A808-62A2-48A3-8994-63ADD4569A82}"/>
    <cellStyle name="Moneda 3 2 3 2 5" xfId="5029" xr:uid="{4ED8B78A-E4AF-4C02-9621-928AD3ADD494}"/>
    <cellStyle name="Moneda 3 2 3 3" xfId="1145" xr:uid="{0C007905-967C-4D58-808E-F1C9618F9AE1}"/>
    <cellStyle name="Moneda 3 2 3 3 2" xfId="2175" xr:uid="{B672FC21-3808-447E-97DC-E606E3762C93}"/>
    <cellStyle name="Moneda 3 2 3 3 2 2" xfId="4236" xr:uid="{576C975A-D595-4329-9D11-6EE1E77B6091}"/>
    <cellStyle name="Moneda 3 2 3 3 2 2 2" xfId="8459" xr:uid="{E9DCE572-FBC6-48A0-A785-067EED31D6EB}"/>
    <cellStyle name="Moneda 3 2 3 3 2 3" xfId="6398" xr:uid="{FEB9E5D1-30C8-4FE1-A188-2A9593CE47FA}"/>
    <cellStyle name="Moneda 3 2 3 3 3" xfId="3206" xr:uid="{488512F2-287F-450C-B833-008DC1B8D0D6}"/>
    <cellStyle name="Moneda 3 2 3 3 3 2" xfId="7429" xr:uid="{87D9364A-F3AC-4B32-B6F7-252F567855B2}"/>
    <cellStyle name="Moneda 3 2 3 3 4" xfId="5368" xr:uid="{88A2E925-CB8B-4B59-AEDF-2B6C5DEB62B0}"/>
    <cellStyle name="Moneda 3 2 3 4" xfId="1660" xr:uid="{20BEABBB-C292-4170-87CE-897941FFD884}"/>
    <cellStyle name="Moneda 3 2 3 4 2" xfId="3721" xr:uid="{6B686072-83C0-49D4-9367-DDBB91D1FD90}"/>
    <cellStyle name="Moneda 3 2 3 4 2 2" xfId="7944" xr:uid="{320FC742-5CA5-4D71-AAF8-22DC0998E72C}"/>
    <cellStyle name="Moneda 3 2 3 4 3" xfId="5883" xr:uid="{44016977-28F8-4AC7-90D0-5441A39866C0}"/>
    <cellStyle name="Moneda 3 2 3 5" xfId="2691" xr:uid="{6DEE5D27-80E5-4E86-8607-71C3182BA035}"/>
    <cellStyle name="Moneda 3 2 3 5 2" xfId="6914" xr:uid="{65A252B0-F83C-4A2C-B913-13C59185D95E}"/>
    <cellStyle name="Moneda 3 2 3 6" xfId="4853" xr:uid="{2D035226-ECA8-42FF-AC6F-09FE1C432A78}"/>
    <cellStyle name="Moneda 3 2 4" xfId="676" xr:uid="{0D2DC6D5-3E1B-4AFA-83D1-0481A86B6B53}"/>
    <cellStyle name="Moneda 3 2 4 2" xfId="861" xr:uid="{458154D4-AA20-4D6B-A1F7-63B75A48DEB7}"/>
    <cellStyle name="Moneda 3 2 4 2 2" xfId="1379" xr:uid="{D6C00EEE-7017-450E-A5D2-CF5796EA2574}"/>
    <cellStyle name="Moneda 3 2 4 2 2 2" xfId="2409" xr:uid="{12C3BC74-2937-459F-AA98-D4B69E61A85B}"/>
    <cellStyle name="Moneda 3 2 4 2 2 2 2" xfId="4470" xr:uid="{8B4D3159-75EB-4329-89FC-39DE7ED731F9}"/>
    <cellStyle name="Moneda 3 2 4 2 2 2 2 2" xfId="8693" xr:uid="{905CED87-90CA-4E44-ADBD-E2B704827716}"/>
    <cellStyle name="Moneda 3 2 4 2 2 2 3" xfId="6632" xr:uid="{5DF8EEF9-31C8-445F-8A14-B947D90BDB26}"/>
    <cellStyle name="Moneda 3 2 4 2 2 3" xfId="3440" xr:uid="{D9DF3ADE-D1B1-4CF3-8F2F-D0275323A4F8}"/>
    <cellStyle name="Moneda 3 2 4 2 2 3 2" xfId="7663" xr:uid="{D5ADC00C-74C3-45A1-BF94-1A1543E3E743}"/>
    <cellStyle name="Moneda 3 2 4 2 2 4" xfId="5602" xr:uid="{7253E149-B834-4881-9242-5901822A0353}"/>
    <cellStyle name="Moneda 3 2 4 2 3" xfId="1894" xr:uid="{4EE452E7-6EEB-430D-9288-1059F12DEAFF}"/>
    <cellStyle name="Moneda 3 2 4 2 3 2" xfId="3955" xr:uid="{70ACFFD9-D7FA-4377-B4AB-2EB57116E42D}"/>
    <cellStyle name="Moneda 3 2 4 2 3 2 2" xfId="8178" xr:uid="{9828170A-FBB2-4CD8-A8B1-1D31D7ECD264}"/>
    <cellStyle name="Moneda 3 2 4 2 3 3" xfId="6117" xr:uid="{E0B7338D-A439-4077-AC3D-9C9644531402}"/>
    <cellStyle name="Moneda 3 2 4 2 4" xfId="2925" xr:uid="{494B1F70-D2AF-4B43-85D3-60F032CDD91B}"/>
    <cellStyle name="Moneda 3 2 4 2 4 2" xfId="7148" xr:uid="{EC6599FC-DE05-4D1C-964D-90C0D2FD203C}"/>
    <cellStyle name="Moneda 3 2 4 2 5" xfId="5087" xr:uid="{D0383BD2-3046-4D76-8B81-BE1EB160273B}"/>
    <cellStyle name="Moneda 3 2 4 3" xfId="1203" xr:uid="{34B889F0-7BFA-4EDF-A1F6-7031DE69A05C}"/>
    <cellStyle name="Moneda 3 2 4 3 2" xfId="2233" xr:uid="{F0C9BFFF-6A51-4DB3-8AFE-16586076B843}"/>
    <cellStyle name="Moneda 3 2 4 3 2 2" xfId="4294" xr:uid="{F1132353-0F24-4CD4-823B-7009BC449ACE}"/>
    <cellStyle name="Moneda 3 2 4 3 2 2 2" xfId="8517" xr:uid="{0FBD751C-CBDC-4507-BD2E-085B0C2E8910}"/>
    <cellStyle name="Moneda 3 2 4 3 2 3" xfId="6456" xr:uid="{DF0F326A-20A3-45F2-A2AB-8C529BB1DC8A}"/>
    <cellStyle name="Moneda 3 2 4 3 3" xfId="3264" xr:uid="{46213917-168E-448B-96A6-F1F6D5AD897F}"/>
    <cellStyle name="Moneda 3 2 4 3 3 2" xfId="7487" xr:uid="{4D3A7E26-F07D-46BC-9BD0-223964B4F55A}"/>
    <cellStyle name="Moneda 3 2 4 3 4" xfId="5426" xr:uid="{341ACBC4-E2FC-40FB-93BE-A9013AD6945F}"/>
    <cellStyle name="Moneda 3 2 4 4" xfId="1718" xr:uid="{E4221C2E-D2A7-44F8-AC27-10272054957E}"/>
    <cellStyle name="Moneda 3 2 4 4 2" xfId="3779" xr:uid="{C64A1218-954E-4365-B45C-6D83C1D29639}"/>
    <cellStyle name="Moneda 3 2 4 4 2 2" xfId="8002" xr:uid="{5063D29F-93EB-493C-AEFF-6A0D4A0B3BED}"/>
    <cellStyle name="Moneda 3 2 4 4 3" xfId="5941" xr:uid="{D342DA72-D8E3-4517-8B89-317FE1AD61D2}"/>
    <cellStyle name="Moneda 3 2 4 5" xfId="2749" xr:uid="{32B84F84-6FFE-4C97-BDEE-C5A7A81E415A}"/>
    <cellStyle name="Moneda 3 2 4 5 2" xfId="6972" xr:uid="{3C668050-A4B4-4FCB-95A4-D8A1D5004745}"/>
    <cellStyle name="Moneda 3 2 4 6" xfId="4911" xr:uid="{ED07109D-E36E-4414-8821-6405EE59E5BE}"/>
    <cellStyle name="Moneda 3 2 5" xfId="744" xr:uid="{7AE9776E-3637-43A2-AE51-74CBF6A5ECDB}"/>
    <cellStyle name="Moneda 3 2 5 2" xfId="1262" xr:uid="{D0A86241-85DD-4CB6-9556-57B1D2EE606A}"/>
    <cellStyle name="Moneda 3 2 5 2 2" xfId="2292" xr:uid="{D0201ADB-8AE7-4B29-85E6-5C87B993F4CA}"/>
    <cellStyle name="Moneda 3 2 5 2 2 2" xfId="4353" xr:uid="{19780ACA-7FDB-4839-BC61-40B5C02451D5}"/>
    <cellStyle name="Moneda 3 2 5 2 2 2 2" xfId="8576" xr:uid="{6C769035-5A9C-4A7A-BC1B-FB809C4A89B6}"/>
    <cellStyle name="Moneda 3 2 5 2 2 3" xfId="6515" xr:uid="{DA9B270D-EEDF-40EA-8067-4262C7B0B897}"/>
    <cellStyle name="Moneda 3 2 5 2 3" xfId="3323" xr:uid="{DC3DE1B8-669A-4FC7-95D1-2AACE5F2B3B9}"/>
    <cellStyle name="Moneda 3 2 5 2 3 2" xfId="7546" xr:uid="{F772CE5B-9810-48A7-9223-C03D379B564D}"/>
    <cellStyle name="Moneda 3 2 5 2 4" xfId="5485" xr:uid="{D442653C-DF53-4EAA-804F-B1C744A3FC9C}"/>
    <cellStyle name="Moneda 3 2 5 3" xfId="1777" xr:uid="{BB2D3F03-6A46-4A0D-847C-A6FECF409946}"/>
    <cellStyle name="Moneda 3 2 5 3 2" xfId="3838" xr:uid="{7F895C2F-0D5B-49B1-AD11-2A8F178A2CA7}"/>
    <cellStyle name="Moneda 3 2 5 3 2 2" xfId="8061" xr:uid="{1838254A-07BC-4D6A-A0B8-66D51DEACE6B}"/>
    <cellStyle name="Moneda 3 2 5 3 3" xfId="6000" xr:uid="{953BAE7B-18F2-47B0-88E8-4EE7CC08CB21}"/>
    <cellStyle name="Moneda 3 2 5 4" xfId="2808" xr:uid="{35F037F1-A2C4-477C-AF3F-B05732A1D214}"/>
    <cellStyle name="Moneda 3 2 5 4 2" xfId="7031" xr:uid="{083256B3-A6F0-41DC-8279-ADCE22CEA994}"/>
    <cellStyle name="Moneda 3 2 5 5" xfId="4970" xr:uid="{6F904319-BBCC-42C7-9078-9F4394A82D6C}"/>
    <cellStyle name="Moneda 3 2 6" xfId="555" xr:uid="{0E202743-5638-49D2-B2A6-A1FEB6852F7D}"/>
    <cellStyle name="Moneda 3 2 6 2" xfId="1086" xr:uid="{A9D261B7-0B05-4013-8586-4080F282EB75}"/>
    <cellStyle name="Moneda 3 2 6 2 2" xfId="2116" xr:uid="{533B4CE0-3F87-4FF3-BFD4-B2B61636C36A}"/>
    <cellStyle name="Moneda 3 2 6 2 2 2" xfId="4177" xr:uid="{B1134F30-DE31-46F1-870D-C395E82E6EE5}"/>
    <cellStyle name="Moneda 3 2 6 2 2 2 2" xfId="8400" xr:uid="{2FC5AB1F-B6C3-4ACD-9A93-F90DC6F1323E}"/>
    <cellStyle name="Moneda 3 2 6 2 2 3" xfId="6339" xr:uid="{8E4002CC-2A9E-4D4D-9E36-4E1337A22DCB}"/>
    <cellStyle name="Moneda 3 2 6 2 3" xfId="3147" xr:uid="{D08C8DA1-D29C-4DCE-9A4D-61328BA2E336}"/>
    <cellStyle name="Moneda 3 2 6 2 3 2" xfId="7370" xr:uid="{8898323B-60D7-4DFC-AABD-64EFFEA07527}"/>
    <cellStyle name="Moneda 3 2 6 2 4" xfId="5309" xr:uid="{8A07F497-D0E1-4CA1-A04D-7EB38C5C716F}"/>
    <cellStyle name="Moneda 3 2 6 3" xfId="1601" xr:uid="{11A603BB-A4A2-438D-A795-2F88273E7501}"/>
    <cellStyle name="Moneda 3 2 6 3 2" xfId="3662" xr:uid="{20D28B9B-6E01-4CB7-BF82-3E7D7F7460D0}"/>
    <cellStyle name="Moneda 3 2 6 3 2 2" xfId="7885" xr:uid="{DC94D416-385B-449D-B732-43EAFDD0AB25}"/>
    <cellStyle name="Moneda 3 2 6 3 3" xfId="5824" xr:uid="{B3927F6D-99B8-4FBE-A391-ED51F38F067B}"/>
    <cellStyle name="Moneda 3 2 6 4" xfId="2632" xr:uid="{36C696E8-16CC-4BAC-9398-6F2D89CD412C}"/>
    <cellStyle name="Moneda 3 2 6 4 2" xfId="6855" xr:uid="{35637DF6-D40C-4D1D-AF5E-CF849045E4CF}"/>
    <cellStyle name="Moneda 3 2 6 5" xfId="4794" xr:uid="{F2C04D38-9370-4040-AE10-6A5DC9BD3C5F}"/>
    <cellStyle name="Moneda 3 2 7" xfId="1011" xr:uid="{C6167D36-B20D-4214-9117-0AAA1D6BE693}"/>
    <cellStyle name="Moneda 3 2 7 2" xfId="2042" xr:uid="{A499E58C-93BC-48F1-85AA-ADF515FB014F}"/>
    <cellStyle name="Moneda 3 2 7 2 2" xfId="4103" xr:uid="{A0F7C0CF-89E7-4040-BDE0-2F45B1C81236}"/>
    <cellStyle name="Moneda 3 2 7 2 2 2" xfId="8326" xr:uid="{E7CF1FAF-146F-4DF3-BD1D-9B507FA1335E}"/>
    <cellStyle name="Moneda 3 2 7 2 3" xfId="6265" xr:uid="{39B8BCC1-503B-443A-B1DD-4E4C62D0C0EB}"/>
    <cellStyle name="Moneda 3 2 7 3" xfId="3073" xr:uid="{68671F25-D5E0-4C85-9885-1C1629CA616B}"/>
    <cellStyle name="Moneda 3 2 7 3 2" xfId="7296" xr:uid="{8B462F7E-8A3E-43F6-B2C0-5D8017C2DE44}"/>
    <cellStyle name="Moneda 3 2 7 4" xfId="5235" xr:uid="{584D86B2-0097-4FDE-B192-0DC3C5FF5A2F}"/>
    <cellStyle name="Moneda 3 2 8" xfId="1527" xr:uid="{ABC652D9-F84F-4EDD-8856-96F27A1F23ED}"/>
    <cellStyle name="Moneda 3 2 8 2" xfId="3588" xr:uid="{BE836CAD-C10E-40B4-ACC1-F00F6544BE39}"/>
    <cellStyle name="Moneda 3 2 8 2 2" xfId="7811" xr:uid="{9F73FB47-C612-4AA5-AB09-797ECCE3891A}"/>
    <cellStyle name="Moneda 3 2 8 3" xfId="5750" xr:uid="{DC62C6C1-001C-4653-BF8D-8C1CD03DD79A}"/>
    <cellStyle name="Moneda 3 2 9" xfId="2558" xr:uid="{A3FCEB68-8B6E-4405-9C06-3873A6EFE8E0}"/>
    <cellStyle name="Moneda 3 2 9 2" xfId="6781" xr:uid="{684A77C1-8DC8-475D-A058-9F46D5436A8B}"/>
    <cellStyle name="Moneda 3 3" xfId="572" xr:uid="{02454392-1FCA-443A-8311-9D0B5723C784}"/>
    <cellStyle name="Moneda 3 3 2" xfId="631" xr:uid="{BBC81934-828C-4BF6-B679-BFC09CC76B49}"/>
    <cellStyle name="Moneda 3 3 2 2" xfId="816" xr:uid="{FF713F65-9F34-4D53-9FDA-AFC487EB4842}"/>
    <cellStyle name="Moneda 3 3 2 2 2" xfId="1334" xr:uid="{CB39881B-F302-46C2-9700-65FB6C860771}"/>
    <cellStyle name="Moneda 3 3 2 2 2 2" xfId="2364" xr:uid="{29E4B776-E86E-4DD8-BF56-4D6AD9F842D5}"/>
    <cellStyle name="Moneda 3 3 2 2 2 2 2" xfId="4425" xr:uid="{48AAE564-0E84-4292-9F2D-0B38E3FD3CB7}"/>
    <cellStyle name="Moneda 3 3 2 2 2 2 2 2" xfId="8648" xr:uid="{EBE8592E-C3C4-4BCB-8C92-C56208AB3C04}"/>
    <cellStyle name="Moneda 3 3 2 2 2 2 3" xfId="6587" xr:uid="{63C8DFFD-20C2-42F8-9C79-A564C6840E96}"/>
    <cellStyle name="Moneda 3 3 2 2 2 3" xfId="3395" xr:uid="{CE19F009-94C1-40F9-A7FD-633B09782976}"/>
    <cellStyle name="Moneda 3 3 2 2 2 3 2" xfId="7618" xr:uid="{3CF1AC08-4A49-48FB-8813-D87AE85BD530}"/>
    <cellStyle name="Moneda 3 3 2 2 2 4" xfId="5557" xr:uid="{078E3378-9AA8-41D4-B7A3-2065C8B4EDAD}"/>
    <cellStyle name="Moneda 3 3 2 2 3" xfId="1849" xr:uid="{8A4F2B31-0C0E-4BAB-936A-3BEC1CE17DE4}"/>
    <cellStyle name="Moneda 3 3 2 2 3 2" xfId="3910" xr:uid="{0EA98419-2394-4F14-90C8-1AAA9461A53E}"/>
    <cellStyle name="Moneda 3 3 2 2 3 2 2" xfId="8133" xr:uid="{98DE073C-0216-4223-BF82-EC9BF1A57CD0}"/>
    <cellStyle name="Moneda 3 3 2 2 3 3" xfId="6072" xr:uid="{FA0D94E6-E586-4E6C-AB69-4D2C9C6E7084}"/>
    <cellStyle name="Moneda 3 3 2 2 4" xfId="2880" xr:uid="{FBE80E4B-FEE8-4677-A012-86268F5231AB}"/>
    <cellStyle name="Moneda 3 3 2 2 4 2" xfId="7103" xr:uid="{A3484689-0886-473E-9108-25C02D80ED89}"/>
    <cellStyle name="Moneda 3 3 2 2 5" xfId="5042" xr:uid="{84236521-290F-41A6-AB5C-CEBA4486A9E5}"/>
    <cellStyle name="Moneda 3 3 2 3" xfId="1158" xr:uid="{742EB93D-46A7-4C4C-A795-6591600359C1}"/>
    <cellStyle name="Moneda 3 3 2 3 2" xfId="2188" xr:uid="{9E960E1D-3A3D-4B8A-9AB6-BCF32041688F}"/>
    <cellStyle name="Moneda 3 3 2 3 2 2" xfId="4249" xr:uid="{794A6265-24E8-4B86-AF7E-A6BDAC693E8B}"/>
    <cellStyle name="Moneda 3 3 2 3 2 2 2" xfId="8472" xr:uid="{9DED8331-C876-4A20-B828-E250CFFEE13E}"/>
    <cellStyle name="Moneda 3 3 2 3 2 3" xfId="6411" xr:uid="{CCE5F6AB-B63B-45C9-85A1-362483C5FD2C}"/>
    <cellStyle name="Moneda 3 3 2 3 3" xfId="3219" xr:uid="{C3143EE6-135C-4C06-9D39-1EA1B8C66D48}"/>
    <cellStyle name="Moneda 3 3 2 3 3 2" xfId="7442" xr:uid="{7DD5EF18-0ACE-4509-AE4B-74DF827C7BA1}"/>
    <cellStyle name="Moneda 3 3 2 3 4" xfId="5381" xr:uid="{CD379795-C649-444E-A81D-CEFEF18333BF}"/>
    <cellStyle name="Moneda 3 3 2 4" xfId="1673" xr:uid="{A807EFFE-F3A1-47C7-B04B-AB9B197D28FD}"/>
    <cellStyle name="Moneda 3 3 2 4 2" xfId="3734" xr:uid="{74E5D163-457D-4ED1-BF71-F55BA5C41109}"/>
    <cellStyle name="Moneda 3 3 2 4 2 2" xfId="7957" xr:uid="{69A3B780-2A61-4AD3-8F0C-EA0997AC92C5}"/>
    <cellStyle name="Moneda 3 3 2 4 3" xfId="5896" xr:uid="{EA0D3F6C-6DF3-4FE3-97E9-2AAF339C8956}"/>
    <cellStyle name="Moneda 3 3 2 5" xfId="2704" xr:uid="{01CB3437-192C-498F-8DC6-7A5B3CFBCFF9}"/>
    <cellStyle name="Moneda 3 3 2 5 2" xfId="6927" xr:uid="{B1F320CF-B5E4-44D7-BFDC-DF7BE7BF335A}"/>
    <cellStyle name="Moneda 3 3 2 6" xfId="4866" xr:uid="{ED2B5D0A-5748-432D-B11E-F13249CA38C1}"/>
    <cellStyle name="Moneda 3 3 3" xfId="700" xr:uid="{D24AD3E0-B485-4B21-A1F6-3E3E4516286C}"/>
    <cellStyle name="Moneda 3 3 3 2" xfId="880" xr:uid="{A37070A1-810D-4632-8C69-6B29733631B1}"/>
    <cellStyle name="Moneda 3 3 3 2 2" xfId="1397" xr:uid="{3AE311D5-7CBD-49AC-A658-3AD4BE8718A9}"/>
    <cellStyle name="Moneda 3 3 3 2 2 2" xfId="2427" xr:uid="{D6D7202F-AA20-4C5B-9AA1-1F841E33739E}"/>
    <cellStyle name="Moneda 3 3 3 2 2 2 2" xfId="4488" xr:uid="{096F98D3-1DC7-468F-B632-E7CEB41CC65B}"/>
    <cellStyle name="Moneda 3 3 3 2 2 2 2 2" xfId="8711" xr:uid="{1E7317F3-7407-4874-BF56-E60086848A6A}"/>
    <cellStyle name="Moneda 3 3 3 2 2 2 3" xfId="6650" xr:uid="{F3D80C1E-1190-423A-9068-2123488FD027}"/>
    <cellStyle name="Moneda 3 3 3 2 2 3" xfId="3458" xr:uid="{A0720222-A9BC-4A18-B1C2-FF147E6966F9}"/>
    <cellStyle name="Moneda 3 3 3 2 2 3 2" xfId="7681" xr:uid="{1095C5D2-4977-40C9-A6D2-DF79BE9718D1}"/>
    <cellStyle name="Moneda 3 3 3 2 2 4" xfId="5620" xr:uid="{7BAB99B1-6CB5-4359-8294-209CDDB9C11F}"/>
    <cellStyle name="Moneda 3 3 3 2 3" xfId="1912" xr:uid="{31BEFFDE-C7CE-4A5D-A285-417941D3EA60}"/>
    <cellStyle name="Moneda 3 3 3 2 3 2" xfId="3973" xr:uid="{F690FB2C-DC8F-44FB-BFB0-36ACC48E9CEF}"/>
    <cellStyle name="Moneda 3 3 3 2 3 2 2" xfId="8196" xr:uid="{04AEBE72-3C28-491B-9CB6-95CA1470C6F5}"/>
    <cellStyle name="Moneda 3 3 3 2 3 3" xfId="6135" xr:uid="{3823BBA3-7E34-40DF-8B31-6D0AB5F8AA27}"/>
    <cellStyle name="Moneda 3 3 3 2 4" xfId="2943" xr:uid="{A06A02D2-ED8F-47CD-A2BB-FE088B7DD92C}"/>
    <cellStyle name="Moneda 3 3 3 2 4 2" xfId="7166" xr:uid="{463C1E50-4983-4FDC-A1DF-479CE9C22870}"/>
    <cellStyle name="Moneda 3 3 3 2 5" xfId="5105" xr:uid="{A76CA493-924D-411C-9A87-22580CA80B31}"/>
    <cellStyle name="Moneda 3 3 3 3" xfId="1221" xr:uid="{C8C782E0-9CD9-45E8-B2C2-D59B9792FDE3}"/>
    <cellStyle name="Moneda 3 3 3 3 2" xfId="2251" xr:uid="{1AB1C89C-1412-4B04-8D74-8AAAC266DBDD}"/>
    <cellStyle name="Moneda 3 3 3 3 2 2" xfId="4312" xr:uid="{ECE2917B-81B1-4610-A5EE-6E3CEF0EC002}"/>
    <cellStyle name="Moneda 3 3 3 3 2 2 2" xfId="8535" xr:uid="{FBAC593B-DCDD-462C-89EB-7D23129281ED}"/>
    <cellStyle name="Moneda 3 3 3 3 2 3" xfId="6474" xr:uid="{1B929400-F03A-4B96-8F72-BDDEBC3636DF}"/>
    <cellStyle name="Moneda 3 3 3 3 3" xfId="3282" xr:uid="{6571678F-5A44-4CE1-8599-AF1CB6E91C94}"/>
    <cellStyle name="Moneda 3 3 3 3 3 2" xfId="7505" xr:uid="{B43DF144-8EF2-4B0E-9115-F3F2D86E32EA}"/>
    <cellStyle name="Moneda 3 3 3 3 4" xfId="5444" xr:uid="{E2DE0B2C-AE7C-4188-A475-3E82BD6F7EDF}"/>
    <cellStyle name="Moneda 3 3 3 4" xfId="1736" xr:uid="{9F73AFAD-B920-4D83-8FAA-9951A8ED6F13}"/>
    <cellStyle name="Moneda 3 3 3 4 2" xfId="3797" xr:uid="{6D26B840-5798-4B67-BA0C-896C0F99DC4C}"/>
    <cellStyle name="Moneda 3 3 3 4 2 2" xfId="8020" xr:uid="{02AE3CD8-B04B-4E5D-9652-30ABA0700F30}"/>
    <cellStyle name="Moneda 3 3 3 4 3" xfId="5959" xr:uid="{D68ACF15-D9BE-4781-A599-9B574ABD538F}"/>
    <cellStyle name="Moneda 3 3 3 5" xfId="2767" xr:uid="{AB6397C1-74FE-4A64-88C1-00878D15EAD5}"/>
    <cellStyle name="Moneda 3 3 3 5 2" xfId="6990" xr:uid="{27EAA549-9C1F-4023-A6A7-4A1E35EA01DD}"/>
    <cellStyle name="Moneda 3 3 3 6" xfId="4929" xr:uid="{709438A5-386C-4F90-9010-C49D53377566}"/>
    <cellStyle name="Moneda 3 3 4" xfId="757" xr:uid="{57F1AC50-A94C-4CEC-AB46-5FD236306B12}"/>
    <cellStyle name="Moneda 3 3 4 2" xfId="1275" xr:uid="{348B358A-73DC-4054-9A84-678BE5663744}"/>
    <cellStyle name="Moneda 3 3 4 2 2" xfId="2305" xr:uid="{3A2709A1-8DBF-475F-A12D-1647FA594FDF}"/>
    <cellStyle name="Moneda 3 3 4 2 2 2" xfId="4366" xr:uid="{07D87AA8-289A-4DD2-BEAD-05DA6B6D5B3D}"/>
    <cellStyle name="Moneda 3 3 4 2 2 2 2" xfId="8589" xr:uid="{43FF5A3C-09D8-4B49-A076-15376FE43169}"/>
    <cellStyle name="Moneda 3 3 4 2 2 3" xfId="6528" xr:uid="{D610D5CF-C406-414E-A73B-9BB2E6FFC14E}"/>
    <cellStyle name="Moneda 3 3 4 2 3" xfId="3336" xr:uid="{45B6FDCB-D482-42B3-9250-A3E99370C86E}"/>
    <cellStyle name="Moneda 3 3 4 2 3 2" xfId="7559" xr:uid="{B24C4647-A2F5-48E5-B8AC-67672CEC70B1}"/>
    <cellStyle name="Moneda 3 3 4 2 4" xfId="5498" xr:uid="{43A28ABE-2193-4E49-BBD1-1449685B5A81}"/>
    <cellStyle name="Moneda 3 3 4 3" xfId="1790" xr:uid="{977DA7EE-FDF9-43BD-9C3E-EF987AFD7CB5}"/>
    <cellStyle name="Moneda 3 3 4 3 2" xfId="3851" xr:uid="{3A59D4D8-293B-4030-B63C-76209694C20C}"/>
    <cellStyle name="Moneda 3 3 4 3 2 2" xfId="8074" xr:uid="{B32F460A-BF58-46E1-B989-A8C90B6D85B3}"/>
    <cellStyle name="Moneda 3 3 4 3 3" xfId="6013" xr:uid="{4D323B9A-1F5D-4AC1-A4FB-06B61767B9F1}"/>
    <cellStyle name="Moneda 3 3 4 4" xfId="2821" xr:uid="{484F5378-34E1-40DA-8E85-D2FDA96E54F7}"/>
    <cellStyle name="Moneda 3 3 4 4 2" xfId="7044" xr:uid="{F8E1D7F4-4618-41EA-A0A2-B73DC55E283D}"/>
    <cellStyle name="Moneda 3 3 4 5" xfId="4983" xr:uid="{32107444-BBDB-4D5F-A4DA-703CA6963217}"/>
    <cellStyle name="Moneda 3 3 5" xfId="1099" xr:uid="{2D30909D-140D-4CC1-9539-4CB7DEE99822}"/>
    <cellStyle name="Moneda 3 3 5 2" xfId="2129" xr:uid="{C515ECA8-D541-4FD7-AEEE-4DEA8C845CAE}"/>
    <cellStyle name="Moneda 3 3 5 2 2" xfId="4190" xr:uid="{092711BF-84D9-415D-8B11-2732978D596B}"/>
    <cellStyle name="Moneda 3 3 5 2 2 2" xfId="8413" xr:uid="{52EDCCC4-3948-4F44-B8F5-326DBB8F7A8E}"/>
    <cellStyle name="Moneda 3 3 5 2 3" xfId="6352" xr:uid="{AD880C42-F625-4E97-945F-DA3B85818F5B}"/>
    <cellStyle name="Moneda 3 3 5 3" xfId="3160" xr:uid="{5AEA9AE9-2D91-411F-8DCD-8B0C8DD6FC50}"/>
    <cellStyle name="Moneda 3 3 5 3 2" xfId="7383" xr:uid="{483A2425-187B-424B-AF2C-8F13BEF77629}"/>
    <cellStyle name="Moneda 3 3 5 4" xfId="5322" xr:uid="{D87A3197-BFB1-450F-A786-42A87BB606CA}"/>
    <cellStyle name="Moneda 3 3 6" xfId="1614" xr:uid="{F7D462FF-CF4C-49EA-B863-ECA7A9AADA98}"/>
    <cellStyle name="Moneda 3 3 6 2" xfId="3675" xr:uid="{46F054F8-F445-4C98-AFF0-96E5DDB12415}"/>
    <cellStyle name="Moneda 3 3 6 2 2" xfId="7898" xr:uid="{81532427-9A7E-44FE-B2F5-9722C1F08122}"/>
    <cellStyle name="Moneda 3 3 6 3" xfId="5837" xr:uid="{0B0448EF-79BA-4AD7-B863-8E44DD3C8E3F}"/>
    <cellStyle name="Moneda 3 3 7" xfId="2645" xr:uid="{745BA851-0DEA-447C-8BCF-C062DBDC1C77}"/>
    <cellStyle name="Moneda 3 3 7 2" xfId="6868" xr:uid="{C6A56F0D-CE27-4410-B0EF-B8EFA1FED763}"/>
    <cellStyle name="Moneda 3 3 8" xfId="4807" xr:uid="{13EC7686-FEC1-44BB-989E-41E4F2634BD6}"/>
    <cellStyle name="Moneda 3 4" xfId="602" xr:uid="{3A35A60F-F34C-43E4-953C-8B6134C198BA}"/>
    <cellStyle name="Moneda 3 4 2" xfId="787" xr:uid="{8B242C39-04F1-45E4-B0F5-FE9E66D5195E}"/>
    <cellStyle name="Moneda 3 4 2 2" xfId="1305" xr:uid="{3436193D-95AE-484B-AA7C-D6FCA6D2147D}"/>
    <cellStyle name="Moneda 3 4 2 2 2" xfId="2335" xr:uid="{DE9DD1EC-EEDD-4FA8-8BFA-E408E9D0A87A}"/>
    <cellStyle name="Moneda 3 4 2 2 2 2" xfId="4396" xr:uid="{A27A5866-0B38-4F54-BB9E-9CC27CF1324B}"/>
    <cellStyle name="Moneda 3 4 2 2 2 2 2" xfId="8619" xr:uid="{073FFBB6-D27D-4E0E-A9C6-A8D743209DD5}"/>
    <cellStyle name="Moneda 3 4 2 2 2 3" xfId="6558" xr:uid="{DA64A3DA-4948-4FA0-98C2-54C89DC030D2}"/>
    <cellStyle name="Moneda 3 4 2 2 3" xfId="3366" xr:uid="{3C19560D-388D-4AF4-8A5A-4163FBCB7E49}"/>
    <cellStyle name="Moneda 3 4 2 2 3 2" xfId="7589" xr:uid="{5A879BE0-03B5-49EB-B0C9-8195E9CD514F}"/>
    <cellStyle name="Moneda 3 4 2 2 4" xfId="5528" xr:uid="{363D3612-B1FF-4490-BA4A-CDBF1AB8C6EE}"/>
    <cellStyle name="Moneda 3 4 2 3" xfId="1820" xr:uid="{0FFE154F-3A14-45B9-A679-AF8C3D3B93CE}"/>
    <cellStyle name="Moneda 3 4 2 3 2" xfId="3881" xr:uid="{96FAC118-DDEE-4EA7-876C-49CF684AAC62}"/>
    <cellStyle name="Moneda 3 4 2 3 2 2" xfId="8104" xr:uid="{99F1CF38-698D-4650-A3ED-7EBE7222EB56}"/>
    <cellStyle name="Moneda 3 4 2 3 3" xfId="6043" xr:uid="{0419AFB5-76A4-4D97-AD77-D85E061D185D}"/>
    <cellStyle name="Moneda 3 4 2 4" xfId="2851" xr:uid="{0AEE74CB-FEEB-4DDA-ADFD-82C2A8283D1F}"/>
    <cellStyle name="Moneda 3 4 2 4 2" xfId="7074" xr:uid="{E7098719-A8FC-4818-A5B7-DE16E30015CC}"/>
    <cellStyle name="Moneda 3 4 2 5" xfId="5013" xr:uid="{29481531-F76C-429B-87B4-72F834520D00}"/>
    <cellStyle name="Moneda 3 4 3" xfId="1129" xr:uid="{944AADE4-AE37-481D-9F3F-7272A5BF7745}"/>
    <cellStyle name="Moneda 3 4 3 2" xfId="2159" xr:uid="{23227F16-BF1C-4A7D-8285-D328D0FCA6DC}"/>
    <cellStyle name="Moneda 3 4 3 2 2" xfId="4220" xr:uid="{A3DA8EB7-B6EE-41B2-8A7B-3F871EF01D44}"/>
    <cellStyle name="Moneda 3 4 3 2 2 2" xfId="8443" xr:uid="{9BCA1767-30E5-4796-8FD2-15CF03C6024E}"/>
    <cellStyle name="Moneda 3 4 3 2 3" xfId="6382" xr:uid="{FF82B3C6-E0EA-4AC8-AE59-2F181F54FD10}"/>
    <cellStyle name="Moneda 3 4 3 3" xfId="3190" xr:uid="{7A65B851-BBB2-43AB-B372-C547FAFFB2F5}"/>
    <cellStyle name="Moneda 3 4 3 3 2" xfId="7413" xr:uid="{28ADB424-D34C-4502-A3C5-234F152E8FE6}"/>
    <cellStyle name="Moneda 3 4 3 4" xfId="5352" xr:uid="{23243595-CDB6-4F58-B3B2-3CAF4760EC8A}"/>
    <cellStyle name="Moneda 3 4 4" xfId="1644" xr:uid="{EBAA6A53-EB84-441D-BAD4-7B28A0BFBF27}"/>
    <cellStyle name="Moneda 3 4 4 2" xfId="3705" xr:uid="{DE2013E7-BB3F-48F2-9616-E723C645ED8B}"/>
    <cellStyle name="Moneda 3 4 4 2 2" xfId="7928" xr:uid="{D28F2C6C-2494-4AF9-B044-D8AF13CFF3E9}"/>
    <cellStyle name="Moneda 3 4 4 3" xfId="5867" xr:uid="{DF93FB9E-17BB-4224-B2F1-66D9D2DE8F55}"/>
    <cellStyle name="Moneda 3 4 5" xfId="2675" xr:uid="{7A5E861A-C44A-4740-96CC-5B241D83520C}"/>
    <cellStyle name="Moneda 3 4 5 2" xfId="6898" xr:uid="{4951B38F-E41A-4051-8779-1B876224C3E7}"/>
    <cellStyle name="Moneda 3 4 6" xfId="4837" xr:uid="{D7AB7817-9DBF-493C-95F7-31450785BA29}"/>
    <cellStyle name="Moneda 3 5" xfId="660" xr:uid="{0E6D2811-2BAB-443E-B693-B5766F425455}"/>
    <cellStyle name="Moneda 3 5 2" xfId="845" xr:uid="{693F35BF-CA43-4835-82E6-FFF512C890C3}"/>
    <cellStyle name="Moneda 3 5 2 2" xfId="1363" xr:uid="{86E0219E-46AE-43FD-8E7E-0864D1C6B88E}"/>
    <cellStyle name="Moneda 3 5 2 2 2" xfId="2393" xr:uid="{70A3DDED-E5B4-44E0-9B45-FA54D6AB4D94}"/>
    <cellStyle name="Moneda 3 5 2 2 2 2" xfId="4454" xr:uid="{BA5E1CCA-D86B-44EE-8FB8-971BB0333A22}"/>
    <cellStyle name="Moneda 3 5 2 2 2 2 2" xfId="8677" xr:uid="{F5EE71F5-9474-483F-AB48-46518B43B2F7}"/>
    <cellStyle name="Moneda 3 5 2 2 2 3" xfId="6616" xr:uid="{55EC8B02-46BC-4CA5-819F-16D637A919AC}"/>
    <cellStyle name="Moneda 3 5 2 2 3" xfId="3424" xr:uid="{6A6A79E4-57FA-4854-95C3-6D0F60E65A7F}"/>
    <cellStyle name="Moneda 3 5 2 2 3 2" xfId="7647" xr:uid="{43B1D363-CB36-43AE-8491-EE880A2ED859}"/>
    <cellStyle name="Moneda 3 5 2 2 4" xfId="5586" xr:uid="{FE487CEE-756A-4A9F-A5B2-4DADDC27B39A}"/>
    <cellStyle name="Moneda 3 5 2 3" xfId="1878" xr:uid="{87891CCA-9BC8-4AE9-A53B-69297EA3091D}"/>
    <cellStyle name="Moneda 3 5 2 3 2" xfId="3939" xr:uid="{3A3C12EF-45C4-4F10-9DCC-93DB19017E32}"/>
    <cellStyle name="Moneda 3 5 2 3 2 2" xfId="8162" xr:uid="{033E27DC-A65B-4CCC-94E6-D02A7B6C315E}"/>
    <cellStyle name="Moneda 3 5 2 3 3" xfId="6101" xr:uid="{C420D3E4-115C-45F0-870D-0E7A545B0C3E}"/>
    <cellStyle name="Moneda 3 5 2 4" xfId="2909" xr:uid="{2F0E8A23-FCE1-42BB-93B7-9CD0FBD5BA7E}"/>
    <cellStyle name="Moneda 3 5 2 4 2" xfId="7132" xr:uid="{45950829-B2DB-4AFA-BE52-7EB45EC2860F}"/>
    <cellStyle name="Moneda 3 5 2 5" xfId="5071" xr:uid="{611CE3C4-9650-4A3A-952E-97108A3B3ECD}"/>
    <cellStyle name="Moneda 3 5 3" xfId="1187" xr:uid="{9E2119CE-8FA9-4BF1-A1FB-DFD7A1DD2C86}"/>
    <cellStyle name="Moneda 3 5 3 2" xfId="2217" xr:uid="{BEBC283D-2F50-4AEB-ACB4-2B7BE4D0D29F}"/>
    <cellStyle name="Moneda 3 5 3 2 2" xfId="4278" xr:uid="{9A525492-CB8A-469C-B72C-DE9D829C1A1F}"/>
    <cellStyle name="Moneda 3 5 3 2 2 2" xfId="8501" xr:uid="{7ABCC7B1-F11C-418D-B9C0-BE3B6B7753A2}"/>
    <cellStyle name="Moneda 3 5 3 2 3" xfId="6440" xr:uid="{C3509242-9418-4D58-91FE-A82B8557A456}"/>
    <cellStyle name="Moneda 3 5 3 3" xfId="3248" xr:uid="{8A9DC35B-C5B6-472B-8353-3D40931E97F2}"/>
    <cellStyle name="Moneda 3 5 3 3 2" xfId="7471" xr:uid="{B11F07FE-83B3-47BC-B6D4-8F0F594EBD36}"/>
    <cellStyle name="Moneda 3 5 3 4" xfId="5410" xr:uid="{806CC155-EF2F-4DC2-A23A-16DA49369FBA}"/>
    <cellStyle name="Moneda 3 5 4" xfId="1702" xr:uid="{5BF6895A-FCAB-46D3-BB7A-0BDDB72D4E4D}"/>
    <cellStyle name="Moneda 3 5 4 2" xfId="3763" xr:uid="{07E2E46B-4D7E-4CA5-BE7F-505540E7BADB}"/>
    <cellStyle name="Moneda 3 5 4 2 2" xfId="7986" xr:uid="{287665B6-9686-4453-9B1D-0343A198575B}"/>
    <cellStyle name="Moneda 3 5 4 3" xfId="5925" xr:uid="{80B6F3C7-6AE5-4C34-9B10-B4B3528B0F59}"/>
    <cellStyle name="Moneda 3 5 5" xfId="2733" xr:uid="{50E1B3C5-9DC4-4BA5-BF17-89469DEF92B5}"/>
    <cellStyle name="Moneda 3 5 5 2" xfId="6956" xr:uid="{FDF6B872-D003-41F1-89CC-2CCA271B42D4}"/>
    <cellStyle name="Moneda 3 5 6" xfId="4895" xr:uid="{0396E3D4-D425-4F1F-A8A7-BE9925BBC361}"/>
    <cellStyle name="Moneda 3 6" xfId="728" xr:uid="{3790E2D9-A32F-456E-847D-5855C06BD26B}"/>
    <cellStyle name="Moneda 3 6 2" xfId="1246" xr:uid="{A2112E89-7B5F-4DCE-B812-0D33170460F8}"/>
    <cellStyle name="Moneda 3 6 2 2" xfId="2276" xr:uid="{C421095C-F865-4150-9B5C-6851A49C3804}"/>
    <cellStyle name="Moneda 3 6 2 2 2" xfId="4337" xr:uid="{B7E07748-72C6-4D52-A0A0-97A308BE6C79}"/>
    <cellStyle name="Moneda 3 6 2 2 2 2" xfId="8560" xr:uid="{187DDC8F-D074-48D4-A318-5019C959A06F}"/>
    <cellStyle name="Moneda 3 6 2 2 3" xfId="6499" xr:uid="{6A1F5EBF-6C1F-44B7-B9BE-2663485EF42A}"/>
    <cellStyle name="Moneda 3 6 2 3" xfId="3307" xr:uid="{459808CB-4AFC-46B6-B7AD-2DEBEC8AE94D}"/>
    <cellStyle name="Moneda 3 6 2 3 2" xfId="7530" xr:uid="{C4F7BEFC-38D5-4AAF-9932-8BB93BB77846}"/>
    <cellStyle name="Moneda 3 6 2 4" xfId="5469" xr:uid="{8BE03BFA-6AE8-4E1C-AE64-A7172BFB93BA}"/>
    <cellStyle name="Moneda 3 6 3" xfId="1761" xr:uid="{29528549-7747-46FA-8384-ACAB1216D918}"/>
    <cellStyle name="Moneda 3 6 3 2" xfId="3822" xr:uid="{E4D03019-536C-443B-8F15-8F96E8F77ED2}"/>
    <cellStyle name="Moneda 3 6 3 2 2" xfId="8045" xr:uid="{DA40B523-A4A9-4EF6-917C-9C8B27C0094E}"/>
    <cellStyle name="Moneda 3 6 3 3" xfId="5984" xr:uid="{70D9D414-7559-4943-8AA0-5A4634CEF0BE}"/>
    <cellStyle name="Moneda 3 6 4" xfId="2792" xr:uid="{FB1C8EBF-3CEB-4A32-8283-A7D6F4604781}"/>
    <cellStyle name="Moneda 3 6 4 2" xfId="7015" xr:uid="{EF0EE0E2-0FA9-4C37-BC6F-E329F026E5CD}"/>
    <cellStyle name="Moneda 3 6 5" xfId="4954" xr:uid="{7870B5AA-0392-4B05-906F-104424BF6A92}"/>
    <cellStyle name="Moneda 3 7" xfId="535" xr:uid="{C582AFD8-0464-4B8C-BE5D-99275874D2F1}"/>
    <cellStyle name="Moneda 3 7 2" xfId="1070" xr:uid="{7C422133-BBCA-4AC2-8448-382EDE8901BB}"/>
    <cellStyle name="Moneda 3 7 2 2" xfId="2100" xr:uid="{986BEA4F-4249-432C-9826-4C96D52F9B46}"/>
    <cellStyle name="Moneda 3 7 2 2 2" xfId="4161" xr:uid="{46583636-A629-45DC-AE43-2ABF3D1F5344}"/>
    <cellStyle name="Moneda 3 7 2 2 2 2" xfId="8384" xr:uid="{AFC8404D-78F9-4945-9924-7DB525BAA0A4}"/>
    <cellStyle name="Moneda 3 7 2 2 3" xfId="6323" xr:uid="{9E063459-9144-4ABC-AAFB-D7857F61FBED}"/>
    <cellStyle name="Moneda 3 7 2 3" xfId="3131" xr:uid="{03D517CF-7755-4D16-9BBA-D35562FF2B72}"/>
    <cellStyle name="Moneda 3 7 2 3 2" xfId="7354" xr:uid="{9C3705A6-A6D9-4588-B214-3DBDF4482EA2}"/>
    <cellStyle name="Moneda 3 7 2 4" xfId="5293" xr:uid="{D7BC708A-4278-4450-B217-5BFABD93842E}"/>
    <cellStyle name="Moneda 3 7 3" xfId="1585" xr:uid="{A01AD324-8139-4929-BFF8-91C6AF816284}"/>
    <cellStyle name="Moneda 3 7 3 2" xfId="3646" xr:uid="{D3966732-6519-4B34-92E5-DB0D25EC8496}"/>
    <cellStyle name="Moneda 3 7 3 2 2" xfId="7869" xr:uid="{72AB66E6-F269-4B3B-922C-F0AD46ED4A71}"/>
    <cellStyle name="Moneda 3 7 3 3" xfId="5808" xr:uid="{1CEEA75A-1F68-4D71-A559-0382FC9611CC}"/>
    <cellStyle name="Moneda 3 7 4" xfId="2616" xr:uid="{20B91957-6649-44B0-90A8-DA602DC74F9F}"/>
    <cellStyle name="Moneda 3 7 4 2" xfId="6839" xr:uid="{AC92629C-C3D5-4E91-85B3-F71D65727C71}"/>
    <cellStyle name="Moneda 3 7 5" xfId="4778" xr:uid="{B06E562E-47EE-41BA-B2F9-396C5FB480E7}"/>
    <cellStyle name="Moneda 3 8" xfId="4622" xr:uid="{07D77355-7833-4E68-B8A3-1F522495CB4D}"/>
    <cellStyle name="Moneda 4" xfId="559" xr:uid="{3EF2CFEE-7C1F-4CD1-92B6-221F8A23FB37}"/>
    <cellStyle name="Moneda 5" xfId="683" xr:uid="{8AF561F5-331A-4285-A766-B30409B71CFC}"/>
    <cellStyle name="Moneda 5 2" xfId="867" xr:uid="{62B7368F-0E4C-4734-835F-083BE2E925FC}"/>
    <cellStyle name="Moneda 5 2 2" xfId="1385" xr:uid="{637347D1-D59A-44CE-8336-5D44E29F7606}"/>
    <cellStyle name="Moneda 5 2 2 2" xfId="2415" xr:uid="{FFA55689-0E9F-49B1-9F74-41ACFAE01974}"/>
    <cellStyle name="Moneda 5 2 2 2 2" xfId="4476" xr:uid="{636219D4-5F73-420B-8185-808EDCA5851A}"/>
    <cellStyle name="Moneda 5 2 2 2 2 2" xfId="8699" xr:uid="{67F2406D-0E55-4547-98B1-51943D0736A1}"/>
    <cellStyle name="Moneda 5 2 2 2 3" xfId="6638" xr:uid="{49C8BD23-C261-4D3B-BA8C-41E74D3791EA}"/>
    <cellStyle name="Moneda 5 2 2 3" xfId="3446" xr:uid="{71DE05E9-4BB2-47E1-9CF6-BCC39440F415}"/>
    <cellStyle name="Moneda 5 2 2 3 2" xfId="7669" xr:uid="{A07D73AF-8AC0-4FB1-BE8D-A8E7FBB6E20B}"/>
    <cellStyle name="Moneda 5 2 2 4" xfId="5608" xr:uid="{299F7824-6210-4DCB-B851-DD2E09A0A555}"/>
    <cellStyle name="Moneda 5 2 3" xfId="1900" xr:uid="{0C0CBBFE-7957-4A04-92E6-2756E9D744E2}"/>
    <cellStyle name="Moneda 5 2 3 2" xfId="3961" xr:uid="{B6678939-79AA-44CA-A351-8B82C668C36E}"/>
    <cellStyle name="Moneda 5 2 3 2 2" xfId="8184" xr:uid="{4DE4DC38-5232-4754-9D75-CFE81B0919DD}"/>
    <cellStyle name="Moneda 5 2 3 3" xfId="6123" xr:uid="{B08C938E-A5D6-4325-B14A-F753367E4053}"/>
    <cellStyle name="Moneda 5 2 4" xfId="2931" xr:uid="{58F1D542-E67D-4EC7-9C71-CBF53853986A}"/>
    <cellStyle name="Moneda 5 2 4 2" xfId="7154" xr:uid="{4B035599-61D6-4082-BE40-84E4A770F7A0}"/>
    <cellStyle name="Moneda 5 2 5" xfId="5093" xr:uid="{5547230D-2E93-40C9-BEF7-0CF6AAA65A5D}"/>
    <cellStyle name="Moneda 5 3" xfId="1209" xr:uid="{36F01416-B9A7-4156-B013-5B60779E83B6}"/>
    <cellStyle name="Moneda 5 3 2" xfId="2239" xr:uid="{6B704DD4-B783-4655-9F00-06866DBA995F}"/>
    <cellStyle name="Moneda 5 3 2 2" xfId="4300" xr:uid="{C7F3F7A0-1FDD-4BDE-BCE7-E088F3DDEBF0}"/>
    <cellStyle name="Moneda 5 3 2 2 2" xfId="8523" xr:uid="{BE1A595A-AF7D-4A09-8F95-048470CB17A3}"/>
    <cellStyle name="Moneda 5 3 2 3" xfId="6462" xr:uid="{90CC61D0-3262-44CE-8EF5-2BDBBE0BB5C4}"/>
    <cellStyle name="Moneda 5 3 3" xfId="3270" xr:uid="{7F0E7CEF-DA09-431B-8AE8-528E520447D0}"/>
    <cellStyle name="Moneda 5 3 3 2" xfId="7493" xr:uid="{01DB4FC0-7A9D-4012-B367-BA187BAFE034}"/>
    <cellStyle name="Moneda 5 3 4" xfId="5432" xr:uid="{91658F11-9C57-4502-B6B2-A5A15F3903CB}"/>
    <cellStyle name="Moneda 5 4" xfId="1724" xr:uid="{1A2F3520-97FF-4A10-8C66-710E087CD8BF}"/>
    <cellStyle name="Moneda 5 4 2" xfId="3785" xr:uid="{F80BDA62-03CC-4977-B56A-5AD8F8CAF9E2}"/>
    <cellStyle name="Moneda 5 4 2 2" xfId="8008" xr:uid="{6BFCDA1C-6DF3-4291-BE05-EC96239BBF0A}"/>
    <cellStyle name="Moneda 5 4 3" xfId="5947" xr:uid="{05B2C346-65FB-44E9-A3EF-BEB1223C138C}"/>
    <cellStyle name="Moneda 5 5" xfId="2755" xr:uid="{1AC88FA8-4FB6-44FE-BB87-370E699D6225}"/>
    <cellStyle name="Moneda 5 5 2" xfId="6978" xr:uid="{FDF597FE-E713-4DE8-A52D-F0E6480B6F87}"/>
    <cellStyle name="Moneda 5 6" xfId="4917" xr:uid="{0B038DDC-B341-4BC6-9E90-6ED18747919C}"/>
    <cellStyle name="Moneda 6" xfId="687" xr:uid="{BA2DA5EA-CA61-4834-986A-55B86DD75E5A}"/>
    <cellStyle name="Moneda 6 2" xfId="871" xr:uid="{46A81110-8272-4CFA-9AD2-6CE85755D256}"/>
    <cellStyle name="Moneda 6 2 2" xfId="1389" xr:uid="{677CDC4A-63DF-4C9C-9E3F-A31EEAB51E32}"/>
    <cellStyle name="Moneda 6 2 2 2" xfId="2419" xr:uid="{2C3AE5E7-729E-45A9-9FE5-583414B9B4C4}"/>
    <cellStyle name="Moneda 6 2 2 2 2" xfId="4480" xr:uid="{13CCD1C1-7509-4DE6-84EA-B439A9A86FCA}"/>
    <cellStyle name="Moneda 6 2 2 2 2 2" xfId="8703" xr:uid="{CDEAC2A6-517D-443E-BAC0-33792F0E8FEB}"/>
    <cellStyle name="Moneda 6 2 2 2 3" xfId="6642" xr:uid="{80518539-F408-4E11-8669-0AE767E0CAB7}"/>
    <cellStyle name="Moneda 6 2 2 3" xfId="3450" xr:uid="{9BE960E8-433E-4C34-9776-F47EE9E492A1}"/>
    <cellStyle name="Moneda 6 2 2 3 2" xfId="7673" xr:uid="{4F4AE293-583B-4C72-950D-6598CA9F0B0C}"/>
    <cellStyle name="Moneda 6 2 2 4" xfId="5612" xr:uid="{ECD0A3A9-430D-4F13-82AB-3770EFF48DAC}"/>
    <cellStyle name="Moneda 6 2 3" xfId="1904" xr:uid="{52843020-55E8-4803-B7AC-998B63A60949}"/>
    <cellStyle name="Moneda 6 2 3 2" xfId="3965" xr:uid="{EFA37C3A-F52F-4C0F-B03E-148EED5A7B1D}"/>
    <cellStyle name="Moneda 6 2 3 2 2" xfId="8188" xr:uid="{4C3548F1-A637-4B29-80D1-B431726FFB2A}"/>
    <cellStyle name="Moneda 6 2 3 3" xfId="6127" xr:uid="{B1C7BC78-8E14-4F27-AFB4-E8B7C1FC7C40}"/>
    <cellStyle name="Moneda 6 2 4" xfId="2935" xr:uid="{98C5B956-38E1-4635-AE8E-E6ADEDBB61A3}"/>
    <cellStyle name="Moneda 6 2 4 2" xfId="7158" xr:uid="{269C3D95-A4AA-4EBE-81E7-69273E8F77CB}"/>
    <cellStyle name="Moneda 6 2 5" xfId="5097" xr:uid="{6126A13E-D254-433B-BAE1-D9C73533B88D}"/>
    <cellStyle name="Moneda 6 3" xfId="1213" xr:uid="{00A367EB-DDB1-4A60-B1D4-4C2FF8075494}"/>
    <cellStyle name="Moneda 6 3 2" xfId="2243" xr:uid="{D0EDAEDE-E59C-4B07-8177-E1C9056562F4}"/>
    <cellStyle name="Moneda 6 3 2 2" xfId="4304" xr:uid="{99D48A30-09A2-4E2E-A4E0-7B14DAAA627B}"/>
    <cellStyle name="Moneda 6 3 2 2 2" xfId="8527" xr:uid="{49DC4AE3-46F5-47C8-9E8B-D2830527E68D}"/>
    <cellStyle name="Moneda 6 3 2 3" xfId="6466" xr:uid="{5812D0FF-691F-4AA1-BAAD-C861871A8A0D}"/>
    <cellStyle name="Moneda 6 3 3" xfId="3274" xr:uid="{94BBB7D0-FF25-488D-8EF6-7FC2F043C309}"/>
    <cellStyle name="Moneda 6 3 3 2" xfId="7497" xr:uid="{8B303F97-AC4E-468F-9104-899499FAB990}"/>
    <cellStyle name="Moneda 6 3 4" xfId="5436" xr:uid="{034FCC60-555A-4A9C-B076-F384085BEFDB}"/>
    <cellStyle name="Moneda 6 4" xfId="1728" xr:uid="{B661017C-A4E0-419F-A2C0-B8F8D029D4B4}"/>
    <cellStyle name="Moneda 6 4 2" xfId="3789" xr:uid="{D17BF81D-68F5-4C03-BAD1-9510687478BA}"/>
    <cellStyle name="Moneda 6 4 2 2" xfId="8012" xr:uid="{D07DAA73-44AF-49AC-914D-DF88872CD30B}"/>
    <cellStyle name="Moneda 6 4 3" xfId="5951" xr:uid="{4BDD3832-ACA2-4136-8ACF-EBE445B0B97D}"/>
    <cellStyle name="Moneda 6 5" xfId="2759" xr:uid="{23024666-4747-437E-A0C9-D64A494403A8}"/>
    <cellStyle name="Moneda 6 5 2" xfId="6982" xr:uid="{8CB11F8C-F0A0-44FD-9F65-9BAD07A7E15A}"/>
    <cellStyle name="Moneda 6 6" xfId="4921" xr:uid="{3DCA2B93-8C9F-4EA6-91FD-C7FED79A6B7E}"/>
    <cellStyle name="Neutral" xfId="166" builtinId="28" customBuiltin="1"/>
    <cellStyle name="Neutral 2" xfId="167" xr:uid="{00000000-0005-0000-0000-00002B010000}"/>
    <cellStyle name="Neutral 3" xfId="168" xr:uid="{00000000-0005-0000-0000-00002C010000}"/>
    <cellStyle name="Neutral 4" xfId="169" xr:uid="{00000000-0005-0000-0000-00002D010000}"/>
    <cellStyle name="Neutral 5" xfId="260" xr:uid="{00000000-0005-0000-0000-00002E010000}"/>
    <cellStyle name="Normal" xfId="0" builtinId="0"/>
    <cellStyle name="Normal 10" xfId="413" xr:uid="{00000000-0005-0000-0000-000030010000}"/>
    <cellStyle name="Normal 10 2" xfId="512" xr:uid="{00000000-0005-0000-0000-000031010000}"/>
    <cellStyle name="Normal 10 2 2" xfId="524" xr:uid="{854A707F-E198-46C8-8B9B-E0A5C947D1CF}"/>
    <cellStyle name="Normal 10 2 3" xfId="1060" xr:uid="{0DBB7B5F-E6FC-4F37-9C37-0F98B520B8EF}"/>
    <cellStyle name="Normal 10 2 3 2" xfId="2091" xr:uid="{F5CF0CDB-DF8F-451D-8369-6466B3322857}"/>
    <cellStyle name="Normal 10 2 3 2 2" xfId="4152" xr:uid="{ECBBFA97-A8DD-4784-926A-892FF35644C8}"/>
    <cellStyle name="Normal 10 2 3 2 2 2" xfId="8375" xr:uid="{2E21C207-9164-48E8-963C-3614BAB56EE8}"/>
    <cellStyle name="Normal 10 2 3 2 3" xfId="6314" xr:uid="{F4FE19DE-04E4-4FB2-A0C3-78E0F68E574C}"/>
    <cellStyle name="Normal 10 2 3 3" xfId="3122" xr:uid="{95BA4AE8-719D-4F54-A207-ED7AFF40CCFD}"/>
    <cellStyle name="Normal 10 2 3 3 2" xfId="7345" xr:uid="{ED608AFE-BFD9-4A5D-8239-1758DDFC363B}"/>
    <cellStyle name="Normal 10 2 3 4" xfId="5284" xr:uid="{2D7F2EEE-9215-4DE1-9B2C-C95D0085FE80}"/>
    <cellStyle name="Normal 10 2 4" xfId="1576" xr:uid="{C165BDE6-BDB7-42DF-9013-1F6BE135D3FF}"/>
    <cellStyle name="Normal 10 2 4 2" xfId="3637" xr:uid="{BE31E350-4A46-4179-922B-D4E45D1B6A4E}"/>
    <cellStyle name="Normal 10 2 4 2 2" xfId="7860" xr:uid="{56ABA6F1-55A5-479A-87DB-34D91CCFA9CA}"/>
    <cellStyle name="Normal 10 2 4 3" xfId="5799" xr:uid="{6FAAB2F6-070A-4968-973F-DCF95995EE75}"/>
    <cellStyle name="Normal 10 2 5" xfId="2607" xr:uid="{1D7257F3-E11B-467B-8056-E2F9E54D050A}"/>
    <cellStyle name="Normal 10 2 5 2" xfId="6830" xr:uid="{D7C648F0-46FD-45C0-9E7C-DA746716CBB5}"/>
    <cellStyle name="Normal 10 2 6" xfId="4769" xr:uid="{28E32892-1704-4EC9-9758-216CC1071E36}"/>
    <cellStyle name="Normal 10 3" xfId="523" xr:uid="{55609B1F-2353-4F94-BC85-1DC9CE7FB684}"/>
    <cellStyle name="Normal 10 4" xfId="962" xr:uid="{57879B37-AC46-473E-8DC4-45DECE82E56B}"/>
    <cellStyle name="Normal 10 4 2" xfId="1993" xr:uid="{202DE24F-8400-4E9C-8693-E022E5534156}"/>
    <cellStyle name="Normal 10 4 2 2" xfId="4054" xr:uid="{9B6628AB-F364-44AF-8E79-FE8C908C11B9}"/>
    <cellStyle name="Normal 10 4 2 2 2" xfId="8277" xr:uid="{02333412-7767-4ADF-8234-81F987D4B7A3}"/>
    <cellStyle name="Normal 10 4 2 3" xfId="6216" xr:uid="{5258CF21-98E1-4343-9441-F6A352C242B2}"/>
    <cellStyle name="Normal 10 4 3" xfId="3024" xr:uid="{25A77F0A-1025-4356-8941-6A540285EED9}"/>
    <cellStyle name="Normal 10 4 3 2" xfId="7247" xr:uid="{4F695599-64DD-4BDB-9925-66E750B19D4D}"/>
    <cellStyle name="Normal 10 4 4" xfId="5186" xr:uid="{119E40D0-FDE6-417B-A38B-D72064F55726}"/>
    <cellStyle name="Normal 10 5" xfId="1478" xr:uid="{E663FBF8-4B74-4873-8AE1-B7137AEEA99C}"/>
    <cellStyle name="Normal 10 5 2" xfId="3539" xr:uid="{33F8547A-F15A-411E-9683-82F1D09D9EB6}"/>
    <cellStyle name="Normal 10 5 2 2" xfId="7762" xr:uid="{FC51EBF3-8D37-4A15-AFE0-89E8AFF689E8}"/>
    <cellStyle name="Normal 10 5 3" xfId="5701" xr:uid="{E3AE08CE-ACFC-4249-A28F-F7F4FB7AFC3B}"/>
    <cellStyle name="Normal 10 6" xfId="2509" xr:uid="{9F31EDA8-1F1A-4407-BAD4-5EA50F1A10C1}"/>
    <cellStyle name="Normal 10 6 2" xfId="6732" xr:uid="{AAC767AB-72AF-4E8C-BAEC-023167462DE3}"/>
    <cellStyle name="Normal 10 7" xfId="4671" xr:uid="{EE94A842-CE8C-409D-913D-87A0E7555F69}"/>
    <cellStyle name="Normal 10 8" xfId="4571" xr:uid="{FA66650C-B6C6-4F12-A5D9-C219CB8E55AF}"/>
    <cellStyle name="Normal 11" xfId="415" xr:uid="{00000000-0005-0000-0000-000032010000}"/>
    <cellStyle name="Normal 11 2" xfId="558" xr:uid="{6AFF2B70-ADA4-468E-9278-813EB24F19AB}"/>
    <cellStyle name="Normal 11 2 2" xfId="591" xr:uid="{A3F79688-6FCD-4EE1-88E1-54521274FCC5}"/>
    <cellStyle name="Normal 11 2 2 2" xfId="650" xr:uid="{6DB1C6EA-F991-46C5-A028-8AD22473E045}"/>
    <cellStyle name="Normal 11 2 2 2 2" xfId="835" xr:uid="{3D55CDF2-2221-44FF-B520-E7EE79F85EFD}"/>
    <cellStyle name="Normal 11 2 2 2 2 2" xfId="1353" xr:uid="{5FF5888F-638F-4AB1-B329-3C4AA2C98C2C}"/>
    <cellStyle name="Normal 11 2 2 2 2 2 2" xfId="2383" xr:uid="{4B4DF1C5-DC9C-4269-9F78-58E17A2EECBC}"/>
    <cellStyle name="Normal 11 2 2 2 2 2 2 2" xfId="4444" xr:uid="{19797FDC-030B-486C-A9B0-D068585F6C17}"/>
    <cellStyle name="Normal 11 2 2 2 2 2 2 2 2" xfId="8667" xr:uid="{918ED73A-97EF-4D3F-9468-DD8716E7A46B}"/>
    <cellStyle name="Normal 11 2 2 2 2 2 2 3" xfId="6606" xr:uid="{C218B942-2397-475B-B17B-B44AEE6A7C23}"/>
    <cellStyle name="Normal 11 2 2 2 2 2 3" xfId="3414" xr:uid="{12DD153A-66B3-4515-8437-9E349212A2ED}"/>
    <cellStyle name="Normal 11 2 2 2 2 2 3 2" xfId="7637" xr:uid="{6FB71C76-E971-497C-995B-FA3F51AFC653}"/>
    <cellStyle name="Normal 11 2 2 2 2 2 4" xfId="5576" xr:uid="{2776AEA6-7164-4700-A6A0-0262AE74814F}"/>
    <cellStyle name="Normal 11 2 2 2 2 3" xfId="1868" xr:uid="{1E83622C-2ED2-4DBE-8D64-62F2C0802D77}"/>
    <cellStyle name="Normal 11 2 2 2 2 3 2" xfId="3929" xr:uid="{14D4FE30-6246-4311-B09E-9670B5EB49D0}"/>
    <cellStyle name="Normal 11 2 2 2 2 3 2 2" xfId="8152" xr:uid="{85BE92C9-2871-486C-8C71-708C396FF77F}"/>
    <cellStyle name="Normal 11 2 2 2 2 3 3" xfId="6091" xr:uid="{3DB11E66-748F-4395-B582-CBBA8E66FC6D}"/>
    <cellStyle name="Normal 11 2 2 2 2 4" xfId="2899" xr:uid="{22F68F39-E785-4FAC-9100-41939E10B657}"/>
    <cellStyle name="Normal 11 2 2 2 2 4 2" xfId="7122" xr:uid="{9BEE5549-7FD1-4C6D-A614-05C1045566AA}"/>
    <cellStyle name="Normal 11 2 2 2 2 5" xfId="5061" xr:uid="{A36DFC9F-DB22-4DAF-90CB-9AED95045AC6}"/>
    <cellStyle name="Normal 11 2 2 2 3" xfId="1177" xr:uid="{82045D33-CBED-408A-82CA-B57FAD6936C5}"/>
    <cellStyle name="Normal 11 2 2 2 3 2" xfId="2207" xr:uid="{1949923B-1148-4ECD-A10D-9CDA9D6F4B67}"/>
    <cellStyle name="Normal 11 2 2 2 3 2 2" xfId="4268" xr:uid="{4C814515-E399-45D2-AE42-B9A4A06270B6}"/>
    <cellStyle name="Normal 11 2 2 2 3 2 2 2" xfId="8491" xr:uid="{6FC7BF76-6518-484D-A72E-F5431E93C8ED}"/>
    <cellStyle name="Normal 11 2 2 2 3 2 3" xfId="6430" xr:uid="{497D809C-9B08-4EBB-AB90-0EEBC193D424}"/>
    <cellStyle name="Normal 11 2 2 2 3 3" xfId="3238" xr:uid="{0A0C1A7C-69D5-4E42-A216-DDBC828B154E}"/>
    <cellStyle name="Normal 11 2 2 2 3 3 2" xfId="7461" xr:uid="{7BB04571-9353-4E83-B8BB-A3C199F4C959}"/>
    <cellStyle name="Normal 11 2 2 2 3 4" xfId="5400" xr:uid="{241716B1-C708-44A9-B677-90AD98A2B649}"/>
    <cellStyle name="Normal 11 2 2 2 4" xfId="1692" xr:uid="{8CE17D38-EF47-4C97-872C-0369548F9F2E}"/>
    <cellStyle name="Normal 11 2 2 2 4 2" xfId="3753" xr:uid="{E6C7C55D-CB29-455E-8A2A-80996B72DCF3}"/>
    <cellStyle name="Normal 11 2 2 2 4 2 2" xfId="7976" xr:uid="{A13025CD-6C6D-4FCB-AF8A-6A4622F9CCD5}"/>
    <cellStyle name="Normal 11 2 2 2 4 3" xfId="5915" xr:uid="{CFB4633A-EA57-4DBA-9CDE-3F6A8DA724F3}"/>
    <cellStyle name="Normal 11 2 2 2 5" xfId="2723" xr:uid="{69927000-B169-43D1-8017-21EAD8F87100}"/>
    <cellStyle name="Normal 11 2 2 2 5 2" xfId="6946" xr:uid="{FAA812DD-382C-457E-A4D5-A3C16940DF5A}"/>
    <cellStyle name="Normal 11 2 2 2 6" xfId="4885" xr:uid="{027FBB5E-78D7-4B9F-8703-9F4D4DD101DF}"/>
    <cellStyle name="Normal 11 2 2 3" xfId="714" xr:uid="{64AD5A0D-B468-40DF-AEB6-FD22D755DD59}"/>
    <cellStyle name="Normal 11 2 2 3 2" xfId="894" xr:uid="{91F4C82D-CB33-4CCF-990F-F5800599FA49}"/>
    <cellStyle name="Normal 11 2 2 3 2 2" xfId="1411" xr:uid="{64DD4AD0-C92B-46FE-988C-C9E4D7EC86FF}"/>
    <cellStyle name="Normal 11 2 2 3 2 2 2" xfId="2441" xr:uid="{7868E775-0190-4271-A632-F0F45B986F5E}"/>
    <cellStyle name="Normal 11 2 2 3 2 2 2 2" xfId="4502" xr:uid="{CE142FD7-E8A5-4A21-9C71-C1B28E8C8304}"/>
    <cellStyle name="Normal 11 2 2 3 2 2 2 2 2" xfId="8725" xr:uid="{FC440F4A-BFCD-4403-9F17-7E2905FFF09A}"/>
    <cellStyle name="Normal 11 2 2 3 2 2 2 3" xfId="6664" xr:uid="{ED5F84FC-BF1F-41D1-B1F9-8ABD08F4B8D0}"/>
    <cellStyle name="Normal 11 2 2 3 2 2 3" xfId="3472" xr:uid="{889501DE-7E83-4572-AC3E-1AD4E4C38CA6}"/>
    <cellStyle name="Normal 11 2 2 3 2 2 3 2" xfId="7695" xr:uid="{CE47FF06-6F16-4E40-89BD-4AB2F53729D9}"/>
    <cellStyle name="Normal 11 2 2 3 2 2 4" xfId="5634" xr:uid="{97BD97FA-1086-4C28-9931-7974A0288727}"/>
    <cellStyle name="Normal 11 2 2 3 2 3" xfId="1926" xr:uid="{C317E40C-2AD9-4384-B0EE-E4C887C36973}"/>
    <cellStyle name="Normal 11 2 2 3 2 3 2" xfId="3987" xr:uid="{E586C7B0-27EB-4DAC-82F0-C734CA9042A7}"/>
    <cellStyle name="Normal 11 2 2 3 2 3 2 2" xfId="8210" xr:uid="{09868651-FF04-4871-B704-D930C5B7FF92}"/>
    <cellStyle name="Normal 11 2 2 3 2 3 3" xfId="6149" xr:uid="{CDD2A38C-BC91-45AA-84B9-5F513125CA96}"/>
    <cellStyle name="Normal 11 2 2 3 2 4" xfId="2957" xr:uid="{ED797DE7-4E95-4B6F-A829-8C66C8DAB106}"/>
    <cellStyle name="Normal 11 2 2 3 2 4 2" xfId="7180" xr:uid="{D9EEEC93-8786-488A-BDDD-CE29EE8CCE2E}"/>
    <cellStyle name="Normal 11 2 2 3 2 5" xfId="5119" xr:uid="{47D56E20-6C0F-451F-8473-8A36C2CDA899}"/>
    <cellStyle name="Normal 11 2 2 3 3" xfId="1235" xr:uid="{F522960B-7A00-4B45-9C00-F77D159F2A36}"/>
    <cellStyle name="Normal 11 2 2 3 3 2" xfId="2265" xr:uid="{8938A891-73CB-40BF-9795-FD81DAA536E5}"/>
    <cellStyle name="Normal 11 2 2 3 3 2 2" xfId="4326" xr:uid="{89C477B1-2E61-4E09-B9D9-3DB5E7CBFC9F}"/>
    <cellStyle name="Normal 11 2 2 3 3 2 2 2" xfId="8549" xr:uid="{E9432C15-1680-4B65-9ABC-4AD0D86F4183}"/>
    <cellStyle name="Normal 11 2 2 3 3 2 3" xfId="6488" xr:uid="{1220331E-52C6-4C48-B3D2-1C933B97862D}"/>
    <cellStyle name="Normal 11 2 2 3 3 3" xfId="3296" xr:uid="{6AE2726A-A3DD-45ED-8C0B-93DF9F4D391F}"/>
    <cellStyle name="Normal 11 2 2 3 3 3 2" xfId="7519" xr:uid="{0A19CE87-D33D-4160-B8AD-D2441687FAE6}"/>
    <cellStyle name="Normal 11 2 2 3 3 4" xfId="5458" xr:uid="{8CA487F7-271B-4953-BDA1-CA5205317D37}"/>
    <cellStyle name="Normal 11 2 2 3 4" xfId="1750" xr:uid="{82690731-80D4-47B1-A5BC-66FDD40443AF}"/>
    <cellStyle name="Normal 11 2 2 3 4 2" xfId="3811" xr:uid="{91C272C8-89F2-445D-B072-1F9F9247B835}"/>
    <cellStyle name="Normal 11 2 2 3 4 2 2" xfId="8034" xr:uid="{220DE884-20E4-47CF-80A2-1FAD38E4CADC}"/>
    <cellStyle name="Normal 11 2 2 3 4 3" xfId="5973" xr:uid="{00341744-09D4-49C0-A869-191C82785953}"/>
    <cellStyle name="Normal 11 2 2 3 5" xfId="2781" xr:uid="{100F3D8D-D834-4562-8045-F204A4298E02}"/>
    <cellStyle name="Normal 11 2 2 3 5 2" xfId="7004" xr:uid="{417EA04C-874E-4907-9C3B-6C657288AB57}"/>
    <cellStyle name="Normal 11 2 2 3 6" xfId="4943" xr:uid="{5E91C321-1251-4C2B-A971-1EEF9AD9CAB4}"/>
    <cellStyle name="Normal 11 2 2 4" xfId="776" xr:uid="{B98C7094-1949-49C9-AB08-BA22DCA4212D}"/>
    <cellStyle name="Normal 11 2 2 4 2" xfId="1294" xr:uid="{3DBA3F87-44F7-4D7F-A508-ED231506950A}"/>
    <cellStyle name="Normal 11 2 2 4 2 2" xfId="2324" xr:uid="{EA2FCFEC-3D1B-4C37-9034-384D73DD7A70}"/>
    <cellStyle name="Normal 11 2 2 4 2 2 2" xfId="4385" xr:uid="{FDA167DC-4F56-478E-9995-4116F7B4D607}"/>
    <cellStyle name="Normal 11 2 2 4 2 2 2 2" xfId="8608" xr:uid="{A220B296-AC61-4E4E-910A-DF387D0AC761}"/>
    <cellStyle name="Normal 11 2 2 4 2 2 3" xfId="6547" xr:uid="{6C609768-BCE3-4993-B753-476899CBD6D1}"/>
    <cellStyle name="Normal 11 2 2 4 2 3" xfId="3355" xr:uid="{F3E36927-AE4D-4FA0-9CD2-C13C845F6478}"/>
    <cellStyle name="Normal 11 2 2 4 2 3 2" xfId="7578" xr:uid="{F6DEC325-5251-4AC1-B9DA-28E7DD101071}"/>
    <cellStyle name="Normal 11 2 2 4 2 4" xfId="5517" xr:uid="{28938F9D-814B-4426-9669-F50EBC9667C4}"/>
    <cellStyle name="Normal 11 2 2 4 3" xfId="1809" xr:uid="{12B68D83-ACB9-4CDD-BFD9-C7295AC6996A}"/>
    <cellStyle name="Normal 11 2 2 4 3 2" xfId="3870" xr:uid="{0F740789-9664-41C5-AAEA-0CE64AEF446E}"/>
    <cellStyle name="Normal 11 2 2 4 3 2 2" xfId="8093" xr:uid="{540FADDC-A0DC-4DAC-AE3D-1FED2BBB0826}"/>
    <cellStyle name="Normal 11 2 2 4 3 3" xfId="6032" xr:uid="{9B9E6857-08C9-4D93-B871-E073BE2B0066}"/>
    <cellStyle name="Normal 11 2 2 4 4" xfId="2840" xr:uid="{979461FF-781B-4FFA-A46D-109A9715997E}"/>
    <cellStyle name="Normal 11 2 2 4 4 2" xfId="7063" xr:uid="{DE98958B-1055-4B68-BC86-56CB398EB8A7}"/>
    <cellStyle name="Normal 11 2 2 4 5" xfId="5002" xr:uid="{7A73C576-E911-47AA-B8D5-9A0A607628B4}"/>
    <cellStyle name="Normal 11 2 2 5" xfId="1118" xr:uid="{DD16497D-EDAB-4C8F-B712-2838FC18E87E}"/>
    <cellStyle name="Normal 11 2 2 5 2" xfId="2148" xr:uid="{12BE8C2E-5055-440F-9F2A-BCE6F6B0D1F2}"/>
    <cellStyle name="Normal 11 2 2 5 2 2" xfId="4209" xr:uid="{4A474B6E-DE6A-419D-A980-0E26A9FD067C}"/>
    <cellStyle name="Normal 11 2 2 5 2 2 2" xfId="8432" xr:uid="{7E1CCD8B-59E4-49C5-98E8-C3EAE25B1F05}"/>
    <cellStyle name="Normal 11 2 2 5 2 3" xfId="6371" xr:uid="{97A6ED8F-B992-4561-A59E-09AAA29BE97E}"/>
    <cellStyle name="Normal 11 2 2 5 3" xfId="3179" xr:uid="{1FB15789-7DDE-4F78-9417-51D56002D8E2}"/>
    <cellStyle name="Normal 11 2 2 5 3 2" xfId="7402" xr:uid="{52544DAD-2F3E-4C05-9817-DE157228E635}"/>
    <cellStyle name="Normal 11 2 2 5 4" xfId="5341" xr:uid="{056E8D51-5179-4277-9E46-5406D041028E}"/>
    <cellStyle name="Normal 11 2 2 6" xfId="1633" xr:uid="{761ED8F7-EB5C-4932-9867-2D252E7A14A4}"/>
    <cellStyle name="Normal 11 2 2 6 2" xfId="3694" xr:uid="{E9989D5B-BF88-456A-BE41-912284F03918}"/>
    <cellStyle name="Normal 11 2 2 6 2 2" xfId="7917" xr:uid="{4D410D00-42CC-4345-883D-FC6B49EB61DC}"/>
    <cellStyle name="Normal 11 2 2 6 3" xfId="5856" xr:uid="{B0EB0AE6-4FE1-40FB-900E-DC18581E7FDF}"/>
    <cellStyle name="Normal 11 2 2 7" xfId="2664" xr:uid="{2C5B0C3A-22A3-41FC-84F6-F46C5601417B}"/>
    <cellStyle name="Normal 11 2 2 7 2" xfId="6887" xr:uid="{7EC2C1D7-C613-4195-88D0-1BFA463C46D5}"/>
    <cellStyle name="Normal 11 2 2 8" xfId="4826" xr:uid="{3666B028-BF29-4973-A2A2-E6A949543D7C}"/>
    <cellStyle name="Normal 11 2 3" xfId="621" xr:uid="{2446E922-085C-46C0-A9C1-6FBA8A784485}"/>
    <cellStyle name="Normal 11 2 3 2" xfId="806" xr:uid="{CF30E626-1F3B-45B5-A338-64D88C56A338}"/>
    <cellStyle name="Normal 11 2 3 2 2" xfId="1324" xr:uid="{EEF7B5BE-5202-4917-A0F3-8C6D69EEC6BB}"/>
    <cellStyle name="Normal 11 2 3 2 2 2" xfId="2354" xr:uid="{69FCB2DB-1C06-44F3-BAD0-9ECB2C9A55A9}"/>
    <cellStyle name="Normal 11 2 3 2 2 2 2" xfId="4415" xr:uid="{1F97D973-E10F-45C5-A3E9-A7D16EC82DB1}"/>
    <cellStyle name="Normal 11 2 3 2 2 2 2 2" xfId="8638" xr:uid="{CD582FAD-6BD4-4BF8-9D75-2011CD275E9A}"/>
    <cellStyle name="Normal 11 2 3 2 2 2 3" xfId="6577" xr:uid="{3FF412D9-CFEB-4A25-8873-EFED954EC8B2}"/>
    <cellStyle name="Normal 11 2 3 2 2 3" xfId="3385" xr:uid="{AEB1949A-D2DE-44CB-A6C0-0C903DF3F1E7}"/>
    <cellStyle name="Normal 11 2 3 2 2 3 2" xfId="7608" xr:uid="{6E701D28-B898-4F3F-BC2B-F5418E0A2743}"/>
    <cellStyle name="Normal 11 2 3 2 2 4" xfId="5547" xr:uid="{ECED475D-12F0-40BC-A75D-802D7A5CFA9C}"/>
    <cellStyle name="Normal 11 2 3 2 3" xfId="1839" xr:uid="{4952F16C-212F-4B64-9CD5-1832AAD24160}"/>
    <cellStyle name="Normal 11 2 3 2 3 2" xfId="3900" xr:uid="{00A8B816-3B5D-4244-9157-A84362F3DA75}"/>
    <cellStyle name="Normal 11 2 3 2 3 2 2" xfId="8123" xr:uid="{5545A8CD-2A65-434B-8521-672A8FD4A771}"/>
    <cellStyle name="Normal 11 2 3 2 3 3" xfId="6062" xr:uid="{57A152A2-E4A6-4219-807D-D09144E1BB85}"/>
    <cellStyle name="Normal 11 2 3 2 4" xfId="2870" xr:uid="{9059FB4E-34E5-41EF-9C23-A9219BE19874}"/>
    <cellStyle name="Normal 11 2 3 2 4 2" xfId="7093" xr:uid="{954E62BB-83D4-4678-915F-173BE38C8B6C}"/>
    <cellStyle name="Normal 11 2 3 2 5" xfId="5032" xr:uid="{ECCFD029-D954-4E21-8A9C-E325B467ADA5}"/>
    <cellStyle name="Normal 11 2 3 3" xfId="1148" xr:uid="{B8C36FDE-68A9-4902-9D00-C078535B0112}"/>
    <cellStyle name="Normal 11 2 3 3 2" xfId="2178" xr:uid="{B7BCC011-5F04-4342-9106-0A7DEB26C1C6}"/>
    <cellStyle name="Normal 11 2 3 3 2 2" xfId="4239" xr:uid="{09A6A12A-23F7-40F8-81D6-1E6336B286D1}"/>
    <cellStyle name="Normal 11 2 3 3 2 2 2" xfId="8462" xr:uid="{CA44CE5C-5D1E-4536-BBAF-ADACB7EE8141}"/>
    <cellStyle name="Normal 11 2 3 3 2 3" xfId="6401" xr:uid="{3FA8337C-40EC-4199-92FE-64CF33E7FBDD}"/>
    <cellStyle name="Normal 11 2 3 3 3" xfId="3209" xr:uid="{641081EE-855F-47D3-9766-D85D28199F57}"/>
    <cellStyle name="Normal 11 2 3 3 3 2" xfId="7432" xr:uid="{F9992BDE-32BF-4868-A466-2E0844137B21}"/>
    <cellStyle name="Normal 11 2 3 3 4" xfId="5371" xr:uid="{7B6DDB70-3E96-4AC8-AF18-14B4569C4971}"/>
    <cellStyle name="Normal 11 2 3 4" xfId="1663" xr:uid="{CE52E391-ADF5-4D28-9CED-F639FD34E279}"/>
    <cellStyle name="Normal 11 2 3 4 2" xfId="3724" xr:uid="{09BF9306-EF14-4D8E-89AA-ECED8D28E4E8}"/>
    <cellStyle name="Normal 11 2 3 4 2 2" xfId="7947" xr:uid="{99B4FAA7-7DAA-4FA2-91F0-495D541C72DB}"/>
    <cellStyle name="Normal 11 2 3 4 3" xfId="5886" xr:uid="{7D1595C0-11B7-4151-9101-20989DC32982}"/>
    <cellStyle name="Normal 11 2 3 5" xfId="2694" xr:uid="{A9F89D8F-1037-4310-ABAA-D07DEE46979B}"/>
    <cellStyle name="Normal 11 2 3 5 2" xfId="6917" xr:uid="{67AE7D80-C78B-4D4C-BAA8-F5971EAB9500}"/>
    <cellStyle name="Normal 11 2 3 6" xfId="4856" xr:uid="{8C90EEF5-719D-4963-98C1-2E136BDEEE9C}"/>
    <cellStyle name="Normal 11 2 4" xfId="679" xr:uid="{9C86CCFB-08DF-4C04-AEE4-122130C1361C}"/>
    <cellStyle name="Normal 11 2 4 2" xfId="864" xr:uid="{3C4F7BAA-163F-40B8-9674-FCCED7AC1A9A}"/>
    <cellStyle name="Normal 11 2 4 2 2" xfId="1382" xr:uid="{33F90EEE-67CF-4C91-9CAE-CCEADA8CCFCE}"/>
    <cellStyle name="Normal 11 2 4 2 2 2" xfId="2412" xr:uid="{4A306371-B1AC-49E4-AEED-0B8EC4E4E177}"/>
    <cellStyle name="Normal 11 2 4 2 2 2 2" xfId="4473" xr:uid="{ED8BC841-9DED-4639-962F-EDAD6E3C5CF4}"/>
    <cellStyle name="Normal 11 2 4 2 2 2 2 2" xfId="8696" xr:uid="{A3A7871C-9A76-4513-80F9-5C3A1024D424}"/>
    <cellStyle name="Normal 11 2 4 2 2 2 3" xfId="6635" xr:uid="{DDA133FB-6281-4266-BEE5-5FEE4B23DBF7}"/>
    <cellStyle name="Normal 11 2 4 2 2 3" xfId="3443" xr:uid="{BCC90C6F-EE1C-462A-9647-FC1D16A4AFCF}"/>
    <cellStyle name="Normal 11 2 4 2 2 3 2" xfId="7666" xr:uid="{EADDBEAC-853B-445F-9C7C-2025878CADA8}"/>
    <cellStyle name="Normal 11 2 4 2 2 4" xfId="5605" xr:uid="{79E57237-6052-4CF4-91AE-8FDDF371E4ED}"/>
    <cellStyle name="Normal 11 2 4 2 3" xfId="1897" xr:uid="{B9DCA900-E50D-4A7C-B610-D127A6341C09}"/>
    <cellStyle name="Normal 11 2 4 2 3 2" xfId="3958" xr:uid="{96A3FF31-6F2C-4F2A-A8FB-14FA29C3311C}"/>
    <cellStyle name="Normal 11 2 4 2 3 2 2" xfId="8181" xr:uid="{9386BF4B-3419-47A3-850F-83511BAF6812}"/>
    <cellStyle name="Normal 11 2 4 2 3 3" xfId="6120" xr:uid="{C610CAC9-84A2-4D80-8A79-073A0209F5ED}"/>
    <cellStyle name="Normal 11 2 4 2 4" xfId="2928" xr:uid="{648AF09C-F69D-496C-AE4F-65FA9DF1AB0C}"/>
    <cellStyle name="Normal 11 2 4 2 4 2" xfId="7151" xr:uid="{63C02C0D-03FA-43D3-938D-BB3609031356}"/>
    <cellStyle name="Normal 11 2 4 2 5" xfId="5090" xr:uid="{384EC146-04F2-49FB-A772-03FDDF7B45D7}"/>
    <cellStyle name="Normal 11 2 4 3" xfId="1206" xr:uid="{B90E2716-851F-4576-87D6-DED2ACD9AE5F}"/>
    <cellStyle name="Normal 11 2 4 3 2" xfId="2236" xr:uid="{9847FB27-44B4-484F-92EB-D5659E42F44F}"/>
    <cellStyle name="Normal 11 2 4 3 2 2" xfId="4297" xr:uid="{216D5F68-936E-4553-813B-B60ADBA9ADAC}"/>
    <cellStyle name="Normal 11 2 4 3 2 2 2" xfId="8520" xr:uid="{A0C378FD-E269-456E-A45F-1BFC091A946E}"/>
    <cellStyle name="Normal 11 2 4 3 2 3" xfId="6459" xr:uid="{6C22FA8F-337D-464A-BEE9-61EB271AD15E}"/>
    <cellStyle name="Normal 11 2 4 3 3" xfId="3267" xr:uid="{980B3317-ECE5-449E-AD6A-42F82DB070E7}"/>
    <cellStyle name="Normal 11 2 4 3 3 2" xfId="7490" xr:uid="{CDEC0676-925D-4CD8-95C9-6B73378C89EE}"/>
    <cellStyle name="Normal 11 2 4 3 4" xfId="5429" xr:uid="{065D6204-8A0C-4FCE-A2A4-82D23AE0CAE6}"/>
    <cellStyle name="Normal 11 2 4 4" xfId="1721" xr:uid="{05441334-F832-47B2-A560-BD52151908F4}"/>
    <cellStyle name="Normal 11 2 4 4 2" xfId="3782" xr:uid="{3140F24F-5799-47C7-9CE8-C32016C26470}"/>
    <cellStyle name="Normal 11 2 4 4 2 2" xfId="8005" xr:uid="{1496164A-552A-45F9-B989-EC5E28CBECF0}"/>
    <cellStyle name="Normal 11 2 4 4 3" xfId="5944" xr:uid="{8414A1E1-8D0C-42E0-972E-A1CF37B09D00}"/>
    <cellStyle name="Normal 11 2 4 5" xfId="2752" xr:uid="{0AEB4775-20FB-4C60-916B-606E383FACE7}"/>
    <cellStyle name="Normal 11 2 4 5 2" xfId="6975" xr:uid="{E1D78FF4-AF79-4E57-8FAC-2EBA34EE7592}"/>
    <cellStyle name="Normal 11 2 4 6" xfId="4914" xr:uid="{4FD2611E-96EF-498D-84A6-DE31F9AC32AD}"/>
    <cellStyle name="Normal 11 2 5" xfId="747" xr:uid="{CF5741DC-8BE5-417D-A3D7-887ADAF8FA28}"/>
    <cellStyle name="Normal 11 2 5 2" xfId="1265" xr:uid="{84CA985F-98F8-41D3-8F46-A2C95CB81BC0}"/>
    <cellStyle name="Normal 11 2 5 2 2" xfId="2295" xr:uid="{40DFA2CE-2533-42F7-960E-FBC0FE5E7040}"/>
    <cellStyle name="Normal 11 2 5 2 2 2" xfId="4356" xr:uid="{8EBBDEFB-E469-479D-888E-4DF409985FBC}"/>
    <cellStyle name="Normal 11 2 5 2 2 2 2" xfId="8579" xr:uid="{83948488-AF8D-488F-97F8-78C967303E10}"/>
    <cellStyle name="Normal 11 2 5 2 2 3" xfId="6518" xr:uid="{014A9078-7B3E-411E-9802-E9A4FAA706E3}"/>
    <cellStyle name="Normal 11 2 5 2 3" xfId="3326" xr:uid="{46E638F0-47A3-46D0-B59B-F5AAE58BBEE6}"/>
    <cellStyle name="Normal 11 2 5 2 3 2" xfId="7549" xr:uid="{D902D99F-84CA-4413-AD3A-4A178CB66DCA}"/>
    <cellStyle name="Normal 11 2 5 2 4" xfId="5488" xr:uid="{5D7A4187-2BF5-4790-AA58-0BF50234C026}"/>
    <cellStyle name="Normal 11 2 5 3" xfId="1780" xr:uid="{E1CA2EBB-DE7E-422A-97DD-A578BF9960C1}"/>
    <cellStyle name="Normal 11 2 5 3 2" xfId="3841" xr:uid="{B660518E-3FC9-4B31-B6A2-C616F2518108}"/>
    <cellStyle name="Normal 11 2 5 3 2 2" xfId="8064" xr:uid="{6F9DA093-8D2A-4C55-BB89-CD2AA0789757}"/>
    <cellStyle name="Normal 11 2 5 3 3" xfId="6003" xr:uid="{B236C88F-78F5-4596-9FE8-EB59116EDDE6}"/>
    <cellStyle name="Normal 11 2 5 4" xfId="2811" xr:uid="{897C0024-CF1B-4C44-9F8B-D86DEE313329}"/>
    <cellStyle name="Normal 11 2 5 4 2" xfId="7034" xr:uid="{613BB0B1-CC18-4D39-B782-00CE5DA69E01}"/>
    <cellStyle name="Normal 11 2 5 5" xfId="4973" xr:uid="{A70454E2-35EB-4B99-BAF5-9D67F3470E97}"/>
    <cellStyle name="Normal 11 2 6" xfId="1089" xr:uid="{629E8FA5-88AF-4090-B98E-AEE70547020A}"/>
    <cellStyle name="Normal 11 2 6 2" xfId="2119" xr:uid="{D2049E8B-2B44-409E-892B-665D5C8E2665}"/>
    <cellStyle name="Normal 11 2 6 2 2" xfId="4180" xr:uid="{7B4065D5-919F-4C66-B27E-D2302141DFD9}"/>
    <cellStyle name="Normal 11 2 6 2 2 2" xfId="8403" xr:uid="{380D9129-3ADB-49EC-8CFB-FECCE868E539}"/>
    <cellStyle name="Normal 11 2 6 2 3" xfId="6342" xr:uid="{F5C25163-7762-4DF6-AC38-8186E18649F3}"/>
    <cellStyle name="Normal 11 2 6 3" xfId="3150" xr:uid="{A3BF60AB-5B0A-467A-AAAD-319B8565F7A2}"/>
    <cellStyle name="Normal 11 2 6 3 2" xfId="7373" xr:uid="{785C9221-EC4D-427C-A755-AC8598B55034}"/>
    <cellStyle name="Normal 11 2 6 4" xfId="5312" xr:uid="{C6FDB6EC-784A-4DB9-AC54-44A21E151654}"/>
    <cellStyle name="Normal 11 2 7" xfId="1604" xr:uid="{D83C9B88-AA80-4E70-9781-AD6B80D6BBFC}"/>
    <cellStyle name="Normal 11 2 7 2" xfId="3665" xr:uid="{EBDCC1A2-7F97-4E69-9211-5CEB478378D0}"/>
    <cellStyle name="Normal 11 2 7 2 2" xfId="7888" xr:uid="{5AC99584-FDE1-459A-8AEC-8F25EBBD3D67}"/>
    <cellStyle name="Normal 11 2 7 3" xfId="5827" xr:uid="{120CA31D-5C43-4CDE-A908-825FE7895AD1}"/>
    <cellStyle name="Normal 11 2 8" xfId="2635" xr:uid="{C07AED8D-97A8-425F-83F2-131B14EC62E3}"/>
    <cellStyle name="Normal 11 2 8 2" xfId="6858" xr:uid="{FFEB3F2A-C589-4B14-B116-01AFC0ACEB0C}"/>
    <cellStyle name="Normal 11 2 9" xfId="4797" xr:uid="{F6AFBB6E-0C80-4ED3-A69F-57FBBF1098F6}"/>
    <cellStyle name="Normal 11 3" xfId="575" xr:uid="{5D867BF9-2CA1-4302-8EC8-497DDA18A178}"/>
    <cellStyle name="Normal 11 3 2" xfId="634" xr:uid="{AED486FE-1DAA-4F57-8392-5CDCCCA40D6D}"/>
    <cellStyle name="Normal 11 3 2 2" xfId="819" xr:uid="{C9FCEFDE-1D10-43E9-B371-A7500B3A636A}"/>
    <cellStyle name="Normal 11 3 2 2 2" xfId="1337" xr:uid="{90B10AAC-F0E8-47C4-9A5C-AFCDA2A67E38}"/>
    <cellStyle name="Normal 11 3 2 2 2 2" xfId="2367" xr:uid="{2E515670-7C68-4A89-89BD-ABC821CB1902}"/>
    <cellStyle name="Normal 11 3 2 2 2 2 2" xfId="4428" xr:uid="{2F482EFB-C896-4B85-92EE-63283DFE63B9}"/>
    <cellStyle name="Normal 11 3 2 2 2 2 2 2" xfId="8651" xr:uid="{4451AA82-8AC8-4F9F-AEA7-9430ACA01603}"/>
    <cellStyle name="Normal 11 3 2 2 2 2 3" xfId="6590" xr:uid="{F1365155-B61E-4F19-97DD-EC037B7885BC}"/>
    <cellStyle name="Normal 11 3 2 2 2 3" xfId="3398" xr:uid="{B768FAB4-42BF-4BA5-8C94-148ABAA25EA5}"/>
    <cellStyle name="Normal 11 3 2 2 2 3 2" xfId="7621" xr:uid="{7DFAA73B-E937-44EE-A48D-BC8D7D1D54E5}"/>
    <cellStyle name="Normal 11 3 2 2 2 4" xfId="5560" xr:uid="{4B733E25-FA35-4EA6-A9C7-C43A36F8E1A4}"/>
    <cellStyle name="Normal 11 3 2 2 3" xfId="1852" xr:uid="{60458BC5-AC5A-4DE9-8279-B0E796C70D48}"/>
    <cellStyle name="Normal 11 3 2 2 3 2" xfId="3913" xr:uid="{4623EA5B-924E-4CE2-AE0C-C1F560E83E15}"/>
    <cellStyle name="Normal 11 3 2 2 3 2 2" xfId="8136" xr:uid="{10EF034D-DADD-4613-A327-7A9059AC9F2B}"/>
    <cellStyle name="Normal 11 3 2 2 3 3" xfId="6075" xr:uid="{B0C7001C-CDC1-4775-99CF-E833F66F5FBB}"/>
    <cellStyle name="Normal 11 3 2 2 4" xfId="2883" xr:uid="{D0027CF8-4275-4844-8C51-473FCE7D2B39}"/>
    <cellStyle name="Normal 11 3 2 2 4 2" xfId="7106" xr:uid="{D9216277-33BB-4977-BBF1-16952C1A1C5F}"/>
    <cellStyle name="Normal 11 3 2 2 5" xfId="5045" xr:uid="{16E21B04-2823-4C17-82F8-01470DC5A5FC}"/>
    <cellStyle name="Normal 11 3 2 3" xfId="1161" xr:uid="{6FB69225-6D72-4850-A75B-1599C3D28DBD}"/>
    <cellStyle name="Normal 11 3 2 3 2" xfId="2191" xr:uid="{18DFCD13-12C5-4D3F-BD1B-B297D8EEBA1D}"/>
    <cellStyle name="Normal 11 3 2 3 2 2" xfId="4252" xr:uid="{889B7BEE-33E2-4974-BF9C-88CA8DFC5058}"/>
    <cellStyle name="Normal 11 3 2 3 2 2 2" xfId="8475" xr:uid="{087101D1-B58F-4E15-8151-579E87640190}"/>
    <cellStyle name="Normal 11 3 2 3 2 3" xfId="6414" xr:uid="{3E3AC479-BDE3-4775-B557-9377D82DD7E6}"/>
    <cellStyle name="Normal 11 3 2 3 3" xfId="3222" xr:uid="{F76805F9-A843-457E-94B5-439D515C54E4}"/>
    <cellStyle name="Normal 11 3 2 3 3 2" xfId="7445" xr:uid="{EA670D60-B172-4AA3-8FD8-08784E859C32}"/>
    <cellStyle name="Normal 11 3 2 3 4" xfId="5384" xr:uid="{003233DF-9500-4339-976A-1201C65037F8}"/>
    <cellStyle name="Normal 11 3 2 4" xfId="1676" xr:uid="{6DF01E05-0BFA-4269-8666-7965629C747A}"/>
    <cellStyle name="Normal 11 3 2 4 2" xfId="3737" xr:uid="{792BBEC8-A918-4378-B981-FBBB771ABAF5}"/>
    <cellStyle name="Normal 11 3 2 4 2 2" xfId="7960" xr:uid="{05CC4C25-6594-46CC-BD4F-052F683857E7}"/>
    <cellStyle name="Normal 11 3 2 4 3" xfId="5899" xr:uid="{9FA6B71E-0ACA-4F9D-9026-4B049899AD02}"/>
    <cellStyle name="Normal 11 3 2 5" xfId="2707" xr:uid="{204F4A2B-3B99-4286-B0E2-404D67B9C931}"/>
    <cellStyle name="Normal 11 3 2 5 2" xfId="6930" xr:uid="{81A48EA1-9F7D-49FA-9DE6-2BC875B9E498}"/>
    <cellStyle name="Normal 11 3 2 6" xfId="4869" xr:uid="{CA3E4D7E-07BE-4804-AEB6-CADA30B773C0}"/>
    <cellStyle name="Normal 11 3 3" xfId="703" xr:uid="{E41D240A-3B3E-4FA8-816D-5F2DF413D6A5}"/>
    <cellStyle name="Normal 11 3 3 2" xfId="883" xr:uid="{E6557CBE-F794-4F0C-AE86-F42434E091EF}"/>
    <cellStyle name="Normal 11 3 3 2 2" xfId="1400" xr:uid="{29EC9DEE-20B2-438E-A21E-BC6946E59A70}"/>
    <cellStyle name="Normal 11 3 3 2 2 2" xfId="2430" xr:uid="{0CB81569-6D4C-4AAE-9C1F-00D52FABF2ED}"/>
    <cellStyle name="Normal 11 3 3 2 2 2 2" xfId="4491" xr:uid="{DA54EAC5-C8A4-42E5-A484-5FDD8DA666E1}"/>
    <cellStyle name="Normal 11 3 3 2 2 2 2 2" xfId="8714" xr:uid="{36C6333E-217B-473A-AC4F-9352B72C8801}"/>
    <cellStyle name="Normal 11 3 3 2 2 2 3" xfId="6653" xr:uid="{23EE7764-5350-4F05-A3C4-0C6626861B81}"/>
    <cellStyle name="Normal 11 3 3 2 2 3" xfId="3461" xr:uid="{C98AADF2-C487-44CE-897C-8A81103DDA2B}"/>
    <cellStyle name="Normal 11 3 3 2 2 3 2" xfId="7684" xr:uid="{75240BF9-518F-48EB-8AAE-9C477CC9F5FD}"/>
    <cellStyle name="Normal 11 3 3 2 2 4" xfId="5623" xr:uid="{A3DF1207-1A02-4DFD-9E4E-51A6F25E2F6A}"/>
    <cellStyle name="Normal 11 3 3 2 3" xfId="1915" xr:uid="{A5B70008-57A8-45D6-A702-465DE9CC871A}"/>
    <cellStyle name="Normal 11 3 3 2 3 2" xfId="3976" xr:uid="{E0BF41D7-31F5-4F26-BF24-DFB0CB20E75A}"/>
    <cellStyle name="Normal 11 3 3 2 3 2 2" xfId="8199" xr:uid="{3C0810C8-18AD-4564-84AE-F808D2431927}"/>
    <cellStyle name="Normal 11 3 3 2 3 3" xfId="6138" xr:uid="{A2F4FF4F-37B8-45FB-924E-9C4945B86900}"/>
    <cellStyle name="Normal 11 3 3 2 4" xfId="2946" xr:uid="{E2948E91-5A42-4CF8-9B99-2C3AE7886199}"/>
    <cellStyle name="Normal 11 3 3 2 4 2" xfId="7169" xr:uid="{B03F9E8C-FE7F-45EF-AAFD-A4D1B45CB864}"/>
    <cellStyle name="Normal 11 3 3 2 5" xfId="5108" xr:uid="{E7D374F4-83DC-40F5-A10E-B85EA39684BB}"/>
    <cellStyle name="Normal 11 3 3 3" xfId="1224" xr:uid="{29348415-40D7-41CB-A74B-DB2B4041C697}"/>
    <cellStyle name="Normal 11 3 3 3 2" xfId="2254" xr:uid="{C86E2BCA-D80B-4121-9802-2F8452E9FDF4}"/>
    <cellStyle name="Normal 11 3 3 3 2 2" xfId="4315" xr:uid="{AF4B3B2A-1F9C-4AB4-B105-E603350DD0AE}"/>
    <cellStyle name="Normal 11 3 3 3 2 2 2" xfId="8538" xr:uid="{D55E056F-0AF6-44C5-932A-0DF26E466E10}"/>
    <cellStyle name="Normal 11 3 3 3 2 3" xfId="6477" xr:uid="{E03D5D0C-B163-4522-A426-0FDEEBAE9CCE}"/>
    <cellStyle name="Normal 11 3 3 3 3" xfId="3285" xr:uid="{EDDB1322-2BED-44FE-9048-38066CE551CC}"/>
    <cellStyle name="Normal 11 3 3 3 3 2" xfId="7508" xr:uid="{A820B04F-A6FF-4FF0-B4EF-4851D6428494}"/>
    <cellStyle name="Normal 11 3 3 3 4" xfId="5447" xr:uid="{C9244145-0504-4D25-8BBA-F2173E2B3453}"/>
    <cellStyle name="Normal 11 3 3 4" xfId="1739" xr:uid="{53AF7B14-C0C6-406E-BA59-1570DCC058C5}"/>
    <cellStyle name="Normal 11 3 3 4 2" xfId="3800" xr:uid="{9B7A7721-EC86-478A-ADE7-6D23F54F68EA}"/>
    <cellStyle name="Normal 11 3 3 4 2 2" xfId="8023" xr:uid="{57908B9C-CE6E-4DC9-9F11-914F339B97C5}"/>
    <cellStyle name="Normal 11 3 3 4 3" xfId="5962" xr:uid="{2C4A8271-5D65-4989-A8F2-5E979255BACD}"/>
    <cellStyle name="Normal 11 3 3 5" xfId="2770" xr:uid="{24738334-CDB5-41D9-8E8C-390ADE1D66C0}"/>
    <cellStyle name="Normal 11 3 3 5 2" xfId="6993" xr:uid="{DE138521-923D-4706-854C-B970AD487C1F}"/>
    <cellStyle name="Normal 11 3 3 6" xfId="4932" xr:uid="{74353344-BCA1-4044-A7C3-AF75AF1A3DD8}"/>
    <cellStyle name="Normal 11 3 4" xfId="760" xr:uid="{22FA4B55-89C9-4E66-B13F-DB8B6D31DC80}"/>
    <cellStyle name="Normal 11 3 4 2" xfId="1278" xr:uid="{00681DAC-5352-4F17-9D84-339194793D07}"/>
    <cellStyle name="Normal 11 3 4 2 2" xfId="2308" xr:uid="{38D80484-E5FC-4530-90D0-1C460D95990B}"/>
    <cellStyle name="Normal 11 3 4 2 2 2" xfId="4369" xr:uid="{508A26CE-5B35-4BB8-8641-F9EF44515141}"/>
    <cellStyle name="Normal 11 3 4 2 2 2 2" xfId="8592" xr:uid="{5841B4F2-70BE-4EDB-90B6-08F991286305}"/>
    <cellStyle name="Normal 11 3 4 2 2 3" xfId="6531" xr:uid="{36F36C1A-98C0-4BFF-859F-D10517B728D7}"/>
    <cellStyle name="Normal 11 3 4 2 3" xfId="3339" xr:uid="{CF0AFD29-6A4A-4057-8184-C004D299FEE0}"/>
    <cellStyle name="Normal 11 3 4 2 3 2" xfId="7562" xr:uid="{6A2ED96E-122A-4B1E-BCDF-565DA412072B}"/>
    <cellStyle name="Normal 11 3 4 2 4" xfId="5501" xr:uid="{67386D71-A6BF-4133-8BAF-A70B323F82E4}"/>
    <cellStyle name="Normal 11 3 4 3" xfId="1793" xr:uid="{D5BDFA6F-F6EC-4014-A7D6-DAE46C64AAFA}"/>
    <cellStyle name="Normal 11 3 4 3 2" xfId="3854" xr:uid="{4D1C7CF0-31BE-488F-BE87-7A360EEF8CC6}"/>
    <cellStyle name="Normal 11 3 4 3 2 2" xfId="8077" xr:uid="{BFA03266-F94C-498F-88D7-85EB98F2E1CF}"/>
    <cellStyle name="Normal 11 3 4 3 3" xfId="6016" xr:uid="{72D477F3-1BD7-4550-B4FD-B765DEB5C702}"/>
    <cellStyle name="Normal 11 3 4 4" xfId="2824" xr:uid="{B607A945-4B4E-4A93-8FC7-EDAD77F39B20}"/>
    <cellStyle name="Normal 11 3 4 4 2" xfId="7047" xr:uid="{915925DB-BB73-414A-A290-97E9C592946A}"/>
    <cellStyle name="Normal 11 3 4 5" xfId="4986" xr:uid="{70222737-5CB0-4EA1-BF50-BC1C821BA4FF}"/>
    <cellStyle name="Normal 11 3 5" xfId="1102" xr:uid="{914971E5-9888-4CAE-A4DE-E86F39CEE60F}"/>
    <cellStyle name="Normal 11 3 5 2" xfId="2132" xr:uid="{F7C4E70D-2C0C-4300-84C3-887253CA9D34}"/>
    <cellStyle name="Normal 11 3 5 2 2" xfId="4193" xr:uid="{0CB92E19-6A01-45F6-9EF0-126C9275BAD4}"/>
    <cellStyle name="Normal 11 3 5 2 2 2" xfId="8416" xr:uid="{4403607B-D82C-4654-942D-C99B84A04958}"/>
    <cellStyle name="Normal 11 3 5 2 3" xfId="6355" xr:uid="{A272BC7A-9A5B-48D0-A077-65A4B80EB6E9}"/>
    <cellStyle name="Normal 11 3 5 3" xfId="3163" xr:uid="{586BF918-5220-456C-81D2-CFBB01231894}"/>
    <cellStyle name="Normal 11 3 5 3 2" xfId="7386" xr:uid="{34239B7F-B586-4793-81E7-CCBC07CF2E89}"/>
    <cellStyle name="Normal 11 3 5 4" xfId="5325" xr:uid="{EBC6E672-1082-4B23-8A61-075A58BEA56A}"/>
    <cellStyle name="Normal 11 3 6" xfId="1617" xr:uid="{5B34CA57-37F5-49A1-A4CF-34927246B51C}"/>
    <cellStyle name="Normal 11 3 6 2" xfId="3678" xr:uid="{4422C842-CDC3-48BD-90ED-E8290089F20E}"/>
    <cellStyle name="Normal 11 3 6 2 2" xfId="7901" xr:uid="{0B59C8CC-CD0B-46B8-9898-06D4B7008E67}"/>
    <cellStyle name="Normal 11 3 6 3" xfId="5840" xr:uid="{E0EE8486-1F9B-4108-BA33-7A409C7B1BE9}"/>
    <cellStyle name="Normal 11 3 7" xfId="2648" xr:uid="{AE8D467A-B557-402D-913A-2F0884B72D88}"/>
    <cellStyle name="Normal 11 3 7 2" xfId="6871" xr:uid="{282F7A0F-00FC-4F97-B397-7B86EDBEDEE5}"/>
    <cellStyle name="Normal 11 3 8" xfId="4810" xr:uid="{074817BE-4306-4A0E-B627-15B15CA8BB6F}"/>
    <cellStyle name="Normal 11 4" xfId="605" xr:uid="{9EA46C89-D986-4C8F-8E0F-F20424744078}"/>
    <cellStyle name="Normal 11 4 2" xfId="790" xr:uid="{08921496-CA58-4A4F-8022-AA667521CFE4}"/>
    <cellStyle name="Normal 11 4 2 2" xfId="1308" xr:uid="{199C8A80-250E-4BDA-B25E-64A0F632CBAE}"/>
    <cellStyle name="Normal 11 4 2 2 2" xfId="2338" xr:uid="{24863390-4708-4358-A7B3-2A6929EA6663}"/>
    <cellStyle name="Normal 11 4 2 2 2 2" xfId="4399" xr:uid="{8F18341F-E449-4F32-A001-B6FB722F8169}"/>
    <cellStyle name="Normal 11 4 2 2 2 2 2" xfId="8622" xr:uid="{44673C72-2FA3-4B47-91BF-A92687687BFA}"/>
    <cellStyle name="Normal 11 4 2 2 2 3" xfId="6561" xr:uid="{DCE3DE6A-660B-4C4F-89C6-B3D460D292B2}"/>
    <cellStyle name="Normal 11 4 2 2 3" xfId="3369" xr:uid="{6878B271-BC18-46AA-B9BF-25BC9B858D56}"/>
    <cellStyle name="Normal 11 4 2 2 3 2" xfId="7592" xr:uid="{FF7EC24B-CE83-4550-99AE-0F26F9B9A03D}"/>
    <cellStyle name="Normal 11 4 2 2 4" xfId="5531" xr:uid="{55603F81-76D5-4176-8FE3-5A36995F1781}"/>
    <cellStyle name="Normal 11 4 2 3" xfId="1823" xr:uid="{1907FC92-7608-47EE-B070-A356DCAA2781}"/>
    <cellStyle name="Normal 11 4 2 3 2" xfId="3884" xr:uid="{4F475994-0EE3-4AF3-8584-C7CFDAF21564}"/>
    <cellStyle name="Normal 11 4 2 3 2 2" xfId="8107" xr:uid="{9C00CB41-1C58-4D7D-958B-9C9529614FCC}"/>
    <cellStyle name="Normal 11 4 2 3 3" xfId="6046" xr:uid="{D1C48731-145B-4413-9296-FF8EBE7EFCF7}"/>
    <cellStyle name="Normal 11 4 2 4" xfId="2854" xr:uid="{4F90CA0C-4BE2-46DE-B743-DCF6936622B6}"/>
    <cellStyle name="Normal 11 4 2 4 2" xfId="7077" xr:uid="{2A3EA920-2EC6-4E17-87AC-B696ED9DEEF8}"/>
    <cellStyle name="Normal 11 4 2 5" xfId="5016" xr:uid="{E04D79EB-345D-43A3-93F9-AC41E7AE9484}"/>
    <cellStyle name="Normal 11 4 3" xfId="1132" xr:uid="{C6A41C8B-FBB3-4633-90B6-C22C5D9A32C1}"/>
    <cellStyle name="Normal 11 4 3 2" xfId="2162" xr:uid="{E11FD930-DC53-43D2-8BA4-C49FDCD53E56}"/>
    <cellStyle name="Normal 11 4 3 2 2" xfId="4223" xr:uid="{4B02E0E2-5F63-4946-97E5-260DCC4C1D20}"/>
    <cellStyle name="Normal 11 4 3 2 2 2" xfId="8446" xr:uid="{267CF4AB-F734-4897-B505-AC37DB71A84C}"/>
    <cellStyle name="Normal 11 4 3 2 3" xfId="6385" xr:uid="{EFDFAF8B-CDFA-4952-A862-2F5516F8950C}"/>
    <cellStyle name="Normal 11 4 3 3" xfId="3193" xr:uid="{B6A1E6EC-7112-4B2C-8D41-88094E51B2B4}"/>
    <cellStyle name="Normal 11 4 3 3 2" xfId="7416" xr:uid="{D7518C27-0759-4E8F-BAC1-DC64B181639D}"/>
    <cellStyle name="Normal 11 4 3 4" xfId="5355" xr:uid="{02A4C535-B595-4F64-8F1A-7998B27031C4}"/>
    <cellStyle name="Normal 11 4 4" xfId="1647" xr:uid="{F4830762-DE0C-4B19-8E8D-4354F7D84B07}"/>
    <cellStyle name="Normal 11 4 4 2" xfId="3708" xr:uid="{AE5D2349-7F81-46D1-B841-EC01BF342170}"/>
    <cellStyle name="Normal 11 4 4 2 2" xfId="7931" xr:uid="{4F0D69A9-1BDA-4A50-88C2-D294783FBF9C}"/>
    <cellStyle name="Normal 11 4 4 3" xfId="5870" xr:uid="{99747385-FBC6-4240-8624-69A1C681A664}"/>
    <cellStyle name="Normal 11 4 5" xfId="2678" xr:uid="{0A22CF61-48CA-4579-928D-A1189D63C4F9}"/>
    <cellStyle name="Normal 11 4 5 2" xfId="6901" xr:uid="{74407873-A8C6-4457-9967-49CFE67A5493}"/>
    <cellStyle name="Normal 11 4 6" xfId="4840" xr:uid="{441C2992-7D12-40B2-A70B-AF7DA771CE4D}"/>
    <cellStyle name="Normal 11 5" xfId="663" xr:uid="{B4E175A1-819C-49EA-A588-5EBC1B7EF82F}"/>
    <cellStyle name="Normal 11 5 2" xfId="848" xr:uid="{D520E036-C92F-46D9-B43A-2BA6F9DB8F9B}"/>
    <cellStyle name="Normal 11 5 2 2" xfId="1366" xr:uid="{F866A408-B4EB-4DCB-BAF1-6C673C6CE775}"/>
    <cellStyle name="Normal 11 5 2 2 2" xfId="2396" xr:uid="{E0933EB4-91E4-4194-B140-E64FC8B856F4}"/>
    <cellStyle name="Normal 11 5 2 2 2 2" xfId="4457" xr:uid="{240CFFF9-91D7-4896-8584-BB65DF76E25E}"/>
    <cellStyle name="Normal 11 5 2 2 2 2 2" xfId="8680" xr:uid="{7FA900CE-40B3-47BF-AD53-2B32CC36EAAE}"/>
    <cellStyle name="Normal 11 5 2 2 2 3" xfId="6619" xr:uid="{16423343-576D-4FC3-B5F2-B4ADB861448C}"/>
    <cellStyle name="Normal 11 5 2 2 3" xfId="3427" xr:uid="{F0182B0D-38A1-46FC-B185-6774DC986647}"/>
    <cellStyle name="Normal 11 5 2 2 3 2" xfId="7650" xr:uid="{6E76AD1F-B021-4A4F-8D07-7F5857892F02}"/>
    <cellStyle name="Normal 11 5 2 2 4" xfId="5589" xr:uid="{43E3CE19-8331-48FD-BBF0-CBA26022EC14}"/>
    <cellStyle name="Normal 11 5 2 3" xfId="1881" xr:uid="{54FE7159-FD16-4792-8A87-A96C40671E4F}"/>
    <cellStyle name="Normal 11 5 2 3 2" xfId="3942" xr:uid="{7BB99676-CE9B-4276-97A6-D2E89DF6E798}"/>
    <cellStyle name="Normal 11 5 2 3 2 2" xfId="8165" xr:uid="{FF2F1FB1-2DEA-4A2B-AB31-93B9E3D8E130}"/>
    <cellStyle name="Normal 11 5 2 3 3" xfId="6104" xr:uid="{A111202F-BAE1-4B76-AAE2-5D575002E2F2}"/>
    <cellStyle name="Normal 11 5 2 4" xfId="2912" xr:uid="{0765D0A1-18DF-4DD3-A8D2-4E06C4237257}"/>
    <cellStyle name="Normal 11 5 2 4 2" xfId="7135" xr:uid="{21720AA3-8DC8-4337-9DEE-01D2E1FD6AE9}"/>
    <cellStyle name="Normal 11 5 2 5" xfId="5074" xr:uid="{B5AD00EB-3E19-4C53-B57C-9ACBCCD133AA}"/>
    <cellStyle name="Normal 11 5 3" xfId="1190" xr:uid="{53295484-2951-42EF-86F9-A9C1549B0C2D}"/>
    <cellStyle name="Normal 11 5 3 2" xfId="2220" xr:uid="{593EDBBF-3E3D-4A85-8811-DC710DB80029}"/>
    <cellStyle name="Normal 11 5 3 2 2" xfId="4281" xr:uid="{94916D45-D7C4-46D1-836C-D6FCAB6D42B6}"/>
    <cellStyle name="Normal 11 5 3 2 2 2" xfId="8504" xr:uid="{96688FD6-F90A-4878-B7A6-E98BF02750BA}"/>
    <cellStyle name="Normal 11 5 3 2 3" xfId="6443" xr:uid="{8FF9F3E1-21EE-4CA5-A0F5-3AA8907C28FD}"/>
    <cellStyle name="Normal 11 5 3 3" xfId="3251" xr:uid="{53D2A4A5-9125-4234-A341-0D646C979EF4}"/>
    <cellStyle name="Normal 11 5 3 3 2" xfId="7474" xr:uid="{89AAFA60-1C61-4069-B1AA-B84A5361B29A}"/>
    <cellStyle name="Normal 11 5 3 4" xfId="5413" xr:uid="{6D41B8AC-920D-4667-8D4F-790E7AB97C24}"/>
    <cellStyle name="Normal 11 5 4" xfId="1705" xr:uid="{A9B2434F-DE10-4D92-B24C-39919BB17386}"/>
    <cellStyle name="Normal 11 5 4 2" xfId="3766" xr:uid="{A4948DDA-6FA2-4779-B57F-219A8A4B75B5}"/>
    <cellStyle name="Normal 11 5 4 2 2" xfId="7989" xr:uid="{E6196113-E86F-4829-86AF-F9620AAB92A3}"/>
    <cellStyle name="Normal 11 5 4 3" xfId="5928" xr:uid="{6BB77610-2ABF-4169-A186-1427B0049829}"/>
    <cellStyle name="Normal 11 5 5" xfId="2736" xr:uid="{3077AFD4-81E8-4C24-8660-F63F997BD017}"/>
    <cellStyle name="Normal 11 5 5 2" xfId="6959" xr:uid="{FF5F6602-C251-4289-8DD7-30542FE499F9}"/>
    <cellStyle name="Normal 11 5 6" xfId="4898" xr:uid="{6FD76837-38F3-44F9-98B6-583A19C9D6DD}"/>
    <cellStyle name="Normal 11 6" xfId="731" xr:uid="{4665343A-9FAB-4708-B6B3-C4557E1E1672}"/>
    <cellStyle name="Normal 11 6 2" xfId="1249" xr:uid="{EF1B7A7F-ED0C-4B33-B391-C6ED8508E1FA}"/>
    <cellStyle name="Normal 11 6 2 2" xfId="2279" xr:uid="{EF11EA79-0E4F-439E-9AF1-B00ECB6A2968}"/>
    <cellStyle name="Normal 11 6 2 2 2" xfId="4340" xr:uid="{EFF0D59D-58EC-4532-B2EA-7095D2E41DDF}"/>
    <cellStyle name="Normal 11 6 2 2 2 2" xfId="8563" xr:uid="{44C07E1F-F96F-4ED3-B5B8-332F11E224B3}"/>
    <cellStyle name="Normal 11 6 2 2 3" xfId="6502" xr:uid="{BD50632D-8F5A-4194-84D3-918E2A3B237B}"/>
    <cellStyle name="Normal 11 6 2 3" xfId="3310" xr:uid="{1C791FEF-C052-4058-894D-2E287F9BEFA7}"/>
    <cellStyle name="Normal 11 6 2 3 2" xfId="7533" xr:uid="{4C958DB5-1EBF-4CCD-A827-306F348F7595}"/>
    <cellStyle name="Normal 11 6 2 4" xfId="5472" xr:uid="{6A85F59A-7962-4A0C-A870-5F6602D78940}"/>
    <cellStyle name="Normal 11 6 3" xfId="1764" xr:uid="{9070BDE0-2E53-43C0-832C-225CDB836512}"/>
    <cellStyle name="Normal 11 6 3 2" xfId="3825" xr:uid="{10A62355-E5C2-4894-93A2-9CCC5321503D}"/>
    <cellStyle name="Normal 11 6 3 2 2" xfId="8048" xr:uid="{632291BC-F245-46F6-8256-0AB200CE6119}"/>
    <cellStyle name="Normal 11 6 3 3" xfId="5987" xr:uid="{493F5679-180A-48F5-8E4C-A6ED6F25A5B6}"/>
    <cellStyle name="Normal 11 6 4" xfId="2795" xr:uid="{30E4D059-387C-4FA7-9F49-4D2C1A57A48C}"/>
    <cellStyle name="Normal 11 6 4 2" xfId="7018" xr:uid="{B8777AFB-AEE4-4DEA-A959-444821E2FE04}"/>
    <cellStyle name="Normal 11 6 5" xfId="4957" xr:uid="{FEA5AFB6-01E2-41BC-B520-162CB42EFEE4}"/>
    <cellStyle name="Normal 11 7" xfId="538" xr:uid="{C406F225-1E6C-4E0A-8E0F-698C413D6BC8}"/>
    <cellStyle name="Normal 11 7 2" xfId="1073" xr:uid="{EF09CE93-CDC5-479C-A603-3C2AD19F93CF}"/>
    <cellStyle name="Normal 11 7 2 2" xfId="2103" xr:uid="{B0CE70B2-6A39-471E-BC78-605483394C8D}"/>
    <cellStyle name="Normal 11 7 2 2 2" xfId="4164" xr:uid="{676A72CE-8F34-4354-9AF1-B3E414602205}"/>
    <cellStyle name="Normal 11 7 2 2 2 2" xfId="8387" xr:uid="{749C15E3-89EB-4B12-BA20-8F0115D46D3E}"/>
    <cellStyle name="Normal 11 7 2 2 3" xfId="6326" xr:uid="{6C614441-403B-49B9-80A1-2E05C233E9E9}"/>
    <cellStyle name="Normal 11 7 2 3" xfId="3134" xr:uid="{449A363D-B89C-4F43-8E97-73AA776F576D}"/>
    <cellStyle name="Normal 11 7 2 3 2" xfId="7357" xr:uid="{3EE6CE31-C94E-436A-BFF3-90A9257E5E20}"/>
    <cellStyle name="Normal 11 7 2 4" xfId="5296" xr:uid="{68B84378-C892-46F7-B56D-A0D82C28DF47}"/>
    <cellStyle name="Normal 11 7 3" xfId="1588" xr:uid="{0BADD963-F061-4802-9523-691C9A0567C6}"/>
    <cellStyle name="Normal 11 7 3 2" xfId="3649" xr:uid="{A466B854-D86B-4970-A181-3D22610EFAA7}"/>
    <cellStyle name="Normal 11 7 3 2 2" xfId="7872" xr:uid="{D75352F2-D546-4F98-A10C-4982CD62DA13}"/>
    <cellStyle name="Normal 11 7 3 3" xfId="5811" xr:uid="{6687B90C-BBB7-47C8-B12D-45995FDA545A}"/>
    <cellStyle name="Normal 11 7 4" xfId="2619" xr:uid="{24E5767D-BF2D-452E-9499-6C2CD91FA406}"/>
    <cellStyle name="Normal 11 7 4 2" xfId="6842" xr:uid="{EB121BF6-689C-4A28-A64D-6E7D219AFD2C}"/>
    <cellStyle name="Normal 11 7 5" xfId="4781" xr:uid="{BF8E9290-6D99-4BD8-8715-8D6D90F630EB}"/>
    <cellStyle name="Normal 12" xfId="681" xr:uid="{FE05BCBA-9E68-4747-B710-86FF03843F4C}"/>
    <cellStyle name="Normal 12 2" xfId="866" xr:uid="{91FB1DBD-15D9-49A3-A79F-0664867ABB72}"/>
    <cellStyle name="Normal 12 2 2" xfId="1384" xr:uid="{8687522A-145A-4FAA-AEB1-FDDDF298E9E8}"/>
    <cellStyle name="Normal 12 2 2 2" xfId="2414" xr:uid="{6C638D65-EF1A-4BCD-9BFE-348A294B443B}"/>
    <cellStyle name="Normal 12 2 2 2 2" xfId="4475" xr:uid="{ACBA6E5D-A619-440E-AA35-EE5D72C79E3B}"/>
    <cellStyle name="Normal 12 2 2 2 2 2" xfId="8698" xr:uid="{11E5AB1D-5EE7-460B-9313-00BBDFCBCC1D}"/>
    <cellStyle name="Normal 12 2 2 2 3" xfId="6637" xr:uid="{32445AFC-AA33-481C-B6B3-2335CBAE0B4B}"/>
    <cellStyle name="Normal 12 2 2 3" xfId="3445" xr:uid="{59F9A55C-C881-4954-982F-C39A6DF48D78}"/>
    <cellStyle name="Normal 12 2 2 3 2" xfId="7668" xr:uid="{5A7B1224-3D6A-4C0A-B4C2-A7C54B05A000}"/>
    <cellStyle name="Normal 12 2 2 4" xfId="5607" xr:uid="{BF9BFA76-A30A-43B8-BA35-CDD25CAEA7D5}"/>
    <cellStyle name="Normal 12 2 3" xfId="1899" xr:uid="{F4C56506-CDBD-48DE-AAC0-81E231B19E03}"/>
    <cellStyle name="Normal 12 2 3 2" xfId="3960" xr:uid="{7EBC01FA-0B08-4EDC-9491-D0926B0CFE01}"/>
    <cellStyle name="Normal 12 2 3 2 2" xfId="8183" xr:uid="{565F24FC-0EC5-40DF-A6C6-57C80E2BC201}"/>
    <cellStyle name="Normal 12 2 3 3" xfId="6122" xr:uid="{EA8DC471-6BE0-4D01-874F-820FF4A04648}"/>
    <cellStyle name="Normal 12 2 4" xfId="2930" xr:uid="{73119A81-267A-445D-B7F6-0D3D0BDBA15C}"/>
    <cellStyle name="Normal 12 2 4 2" xfId="7153" xr:uid="{16B968B0-51B6-44B3-A011-6CCBD6FD35DD}"/>
    <cellStyle name="Normal 12 2 5" xfId="5092" xr:uid="{7325218F-3C49-4A78-A209-0E4422A42C37}"/>
    <cellStyle name="Normal 12 3" xfId="1208" xr:uid="{54402FE1-3E41-480B-9228-7FBB6BA7A67F}"/>
    <cellStyle name="Normal 12 3 2" xfId="2238" xr:uid="{88154DAA-711E-40A1-8DCB-3563BF02A4BC}"/>
    <cellStyle name="Normal 12 3 2 2" xfId="4299" xr:uid="{4049CD10-4B09-4C78-8E45-A538108E1E2F}"/>
    <cellStyle name="Normal 12 3 2 2 2" xfId="8522" xr:uid="{9833B295-4589-47CF-B42D-F0E51545DBF9}"/>
    <cellStyle name="Normal 12 3 2 3" xfId="6461" xr:uid="{764A13A7-CED9-4995-A9E5-40B23F3CC32D}"/>
    <cellStyle name="Normal 12 3 3" xfId="3269" xr:uid="{FD14DD8D-E6E6-4878-881A-88A8FBF16199}"/>
    <cellStyle name="Normal 12 3 3 2" xfId="7492" xr:uid="{71ABE47A-6D0F-495F-9470-9F951ADF1E44}"/>
    <cellStyle name="Normal 12 3 4" xfId="5431" xr:uid="{A5BF1092-E628-47A1-BAAE-15F666BF93C5}"/>
    <cellStyle name="Normal 12 4" xfId="1723" xr:uid="{11ABDD64-519C-4004-81E7-15A57BDB7F9C}"/>
    <cellStyle name="Normal 12 4 2" xfId="3784" xr:uid="{80FE024A-622F-45FF-8490-017D7114117E}"/>
    <cellStyle name="Normal 12 4 2 2" xfId="8007" xr:uid="{4AFECB96-9DE5-4006-A3AC-88E099384B75}"/>
    <cellStyle name="Normal 12 4 3" xfId="5946" xr:uid="{D8F24F36-0F89-49F1-8AB5-67124C7BD33E}"/>
    <cellStyle name="Normal 12 5" xfId="2754" xr:uid="{799D380F-F250-4343-A961-D6258E540215}"/>
    <cellStyle name="Normal 12 5 2" xfId="6977" xr:uid="{479DB3B1-551E-42EA-A50D-312FFF267EC7}"/>
    <cellStyle name="Normal 12 6" xfId="4916" xr:uid="{3B9629DD-CD8D-4A20-876C-FE786993FAFD}"/>
    <cellStyle name="Normal 13" xfId="717" xr:uid="{C92D33BF-3BAF-424D-9295-6FDD6449AEE2}"/>
    <cellStyle name="Normal 13 2" xfId="895" xr:uid="{788C42BD-D7E6-4797-A8E6-79965DEF454C}"/>
    <cellStyle name="Normal 13 2 2" xfId="1412" xr:uid="{7A25DF98-F84C-4928-B349-9A651B855E67}"/>
    <cellStyle name="Normal 13 2 2 2" xfId="2442" xr:uid="{25CEB55E-9A40-432E-B12D-2187839DD408}"/>
    <cellStyle name="Normal 13 2 2 2 2" xfId="4503" xr:uid="{3774208E-D43E-4733-928A-981C06F025B2}"/>
    <cellStyle name="Normal 13 2 2 2 2 2" xfId="8726" xr:uid="{0143A82E-8F3C-4B91-9AE9-89086B896A43}"/>
    <cellStyle name="Normal 13 2 2 2 3" xfId="6665" xr:uid="{6A0F6D04-93CD-4642-9939-D6229FFB0C3D}"/>
    <cellStyle name="Normal 13 2 2 3" xfId="3473" xr:uid="{724664FD-F38D-4D4E-8D46-0A842C6DC516}"/>
    <cellStyle name="Normal 13 2 2 3 2" xfId="7696" xr:uid="{23270E13-7724-46AE-ADBE-8613E1991A8F}"/>
    <cellStyle name="Normal 13 2 2 4" xfId="5635" xr:uid="{ACBED4D8-8AFA-4B79-9A54-77A84166FD9F}"/>
    <cellStyle name="Normal 13 2 3" xfId="1927" xr:uid="{0EF81EBE-14C3-4672-B875-4FAF5DE98453}"/>
    <cellStyle name="Normal 13 2 3 2" xfId="3988" xr:uid="{C4F00410-715D-4700-AD52-70BEA23BC9E3}"/>
    <cellStyle name="Normal 13 2 3 2 2" xfId="8211" xr:uid="{5F410BAE-6A78-46F2-97D1-8FDA28F703E3}"/>
    <cellStyle name="Normal 13 2 3 3" xfId="6150" xr:uid="{20508506-6082-4FD0-870F-0F1D54338F62}"/>
    <cellStyle name="Normal 13 2 4" xfId="2958" xr:uid="{C38C9968-9888-465D-9A63-D454C7E475AA}"/>
    <cellStyle name="Normal 13 2 4 2" xfId="7181" xr:uid="{97C3F0E3-F200-42DE-BB66-81CF2EF756B3}"/>
    <cellStyle name="Normal 13 2 5" xfId="5120" xr:uid="{E32E9AD9-4024-41D5-A6EC-A87BC0B61474}"/>
    <cellStyle name="Normal 13 3" xfId="1236" xr:uid="{80C8BCA3-E9FE-4833-8E14-7F37B6BBDAEA}"/>
    <cellStyle name="Normal 13 3 2" xfId="2266" xr:uid="{1672E225-86A0-49D5-9266-1F029FF129E4}"/>
    <cellStyle name="Normal 13 3 2 2" xfId="4327" xr:uid="{8215D0D9-FD87-4DFA-90AA-CAA1BCF12A46}"/>
    <cellStyle name="Normal 13 3 2 2 2" xfId="8550" xr:uid="{4394B387-E756-40A0-9EAD-032E28F0C55E}"/>
    <cellStyle name="Normal 13 3 2 3" xfId="6489" xr:uid="{63A0AFD2-9E80-488D-9BFA-B2EAF9C2C2EC}"/>
    <cellStyle name="Normal 13 3 3" xfId="3297" xr:uid="{34CA52A6-A928-4CC2-8DA5-F88DAAAA32B0}"/>
    <cellStyle name="Normal 13 3 3 2" xfId="7520" xr:uid="{0108E2F7-FA6C-4977-8218-AE142DA2A1B5}"/>
    <cellStyle name="Normal 13 3 4" xfId="5459" xr:uid="{EC330C22-719C-4678-B53E-B2A43A79989D}"/>
    <cellStyle name="Normal 13 4" xfId="1751" xr:uid="{7D1DEB67-DDF4-446A-8BEA-B77D7ECADA67}"/>
    <cellStyle name="Normal 13 4 2" xfId="3812" xr:uid="{8DECF684-1663-4E5A-8ED7-71FBD9414693}"/>
    <cellStyle name="Normal 13 4 2 2" xfId="8035" xr:uid="{14038A01-49AF-46F8-A829-58C13200B661}"/>
    <cellStyle name="Normal 13 4 3" xfId="5974" xr:uid="{C7BBD5A6-9240-490E-AA6E-1700F8024857}"/>
    <cellStyle name="Normal 13 5" xfId="2782" xr:uid="{930C66D4-A8A7-4305-8792-C1026AE02930}"/>
    <cellStyle name="Normal 13 5 2" xfId="7005" xr:uid="{C2662DF1-F248-49B2-A730-23E23909CE31}"/>
    <cellStyle name="Normal 13 6" xfId="4944" xr:uid="{C0960D9A-BC55-4185-A4E5-D26F757E5742}"/>
    <cellStyle name="Normal 14" xfId="515" xr:uid="{6AFF2690-FDAA-44FF-9834-7F1B7EABF36D}"/>
    <cellStyle name="Normal 14 2" xfId="1062" xr:uid="{4F32F087-F6EE-497B-9321-D37040601049}"/>
    <cellStyle name="Normal 2" xfId="170" xr:uid="{00000000-0005-0000-0000-000033010000}"/>
    <cellStyle name="Normal 2 10" xfId="682" xr:uid="{3F5825DD-0ECD-4A08-8EB1-34167E59EB0D}"/>
    <cellStyle name="Normal 2 2" xfId="171" xr:uid="{00000000-0005-0000-0000-000034010000}"/>
    <cellStyle name="Normal 2 2 2" xfId="322" xr:uid="{00000000-0005-0000-0000-000035010000}"/>
    <cellStyle name="Normal 2 3" xfId="289" xr:uid="{00000000-0005-0000-0000-000036010000}"/>
    <cellStyle name="Normal 2 3 2" xfId="323" xr:uid="{00000000-0005-0000-0000-000037010000}"/>
    <cellStyle name="Normal 2 4" xfId="321" xr:uid="{00000000-0005-0000-0000-000038010000}"/>
    <cellStyle name="Normal 2 4 2" xfId="542" xr:uid="{7C704971-AE56-47BE-BCDA-947874AF03E6}"/>
    <cellStyle name="Normal 3" xfId="227" xr:uid="{00000000-0005-0000-0000-000039010000}"/>
    <cellStyle name="Normal 3 2" xfId="172" xr:uid="{00000000-0005-0000-0000-00003A010000}"/>
    <cellStyle name="Normal 3 2 2" xfId="344" xr:uid="{00000000-0005-0000-0000-00003B010000}"/>
    <cellStyle name="Normal 3 2 3" xfId="525" xr:uid="{84992E22-8207-4804-946F-E32E4EF1232E}"/>
    <cellStyle name="Normal 3 3" xfId="290" xr:uid="{00000000-0005-0000-0000-00003C010000}"/>
    <cellStyle name="Normal 3 3 2" xfId="342" xr:uid="{00000000-0005-0000-0000-00003D010000}"/>
    <cellStyle name="Normal 3 3 2 2" xfId="636" xr:uid="{BB831496-EB5E-4222-8C1D-8A6AEC41D880}"/>
    <cellStyle name="Normal 3 3 2 2 2" xfId="821" xr:uid="{677C5D0E-858E-419F-8D4D-3F0A0ED5E6E3}"/>
    <cellStyle name="Normal 3 3 2 2 2 2" xfId="1339" xr:uid="{927EAFE9-975E-43C0-8FFB-B469566C978A}"/>
    <cellStyle name="Normal 3 3 2 2 2 2 2" xfId="2369" xr:uid="{DDB1E9A1-C447-48F7-A8D1-C4DC4FFCEB4C}"/>
    <cellStyle name="Normal 3 3 2 2 2 2 2 2" xfId="4430" xr:uid="{329002D1-8BA2-4EBE-A116-8822EA8FC500}"/>
    <cellStyle name="Normal 3 3 2 2 2 2 2 2 2" xfId="8653" xr:uid="{283CF2D3-38F7-478D-B2C3-B06AA4111A99}"/>
    <cellStyle name="Normal 3 3 2 2 2 2 2 3" xfId="6592" xr:uid="{80CF0EE6-E459-4790-B19A-388A894389BF}"/>
    <cellStyle name="Normal 3 3 2 2 2 2 3" xfId="3400" xr:uid="{1F9A90B9-A154-4B19-A37B-AC6376AC91C2}"/>
    <cellStyle name="Normal 3 3 2 2 2 2 3 2" xfId="7623" xr:uid="{C755B5F8-BC12-4A96-9541-BF195440082C}"/>
    <cellStyle name="Normal 3 3 2 2 2 2 4" xfId="5562" xr:uid="{13165330-AB1D-4325-826D-81D87AE66132}"/>
    <cellStyle name="Normal 3 3 2 2 2 3" xfId="1854" xr:uid="{CCE53A1D-6932-493A-8017-37DDF86089A5}"/>
    <cellStyle name="Normal 3 3 2 2 2 3 2" xfId="3915" xr:uid="{F416D04E-BDD3-4F4E-A62A-3898C42E3D3B}"/>
    <cellStyle name="Normal 3 3 2 2 2 3 2 2" xfId="8138" xr:uid="{74DBCE2C-B398-4844-9A4B-1756B1007512}"/>
    <cellStyle name="Normal 3 3 2 2 2 3 3" xfId="6077" xr:uid="{1485421E-F116-4491-B72C-1CA3EBCEF69E}"/>
    <cellStyle name="Normal 3 3 2 2 2 4" xfId="2885" xr:uid="{E89A94C2-34CB-4C3C-98D1-AAF37AE93C16}"/>
    <cellStyle name="Normal 3 3 2 2 2 4 2" xfId="7108" xr:uid="{DC3D3843-850C-4BE7-A731-2714C0809E7A}"/>
    <cellStyle name="Normal 3 3 2 2 2 5" xfId="5047" xr:uid="{50D6DAC4-106B-4EE2-A1FD-B1D257457955}"/>
    <cellStyle name="Normal 3 3 2 2 3" xfId="1163" xr:uid="{14738B9D-E497-4FCC-86FE-B9A9136A6976}"/>
    <cellStyle name="Normal 3 3 2 2 3 2" xfId="2193" xr:uid="{6CD1717B-DE85-4D2F-8202-A51DA24387B5}"/>
    <cellStyle name="Normal 3 3 2 2 3 2 2" xfId="4254" xr:uid="{FBD05561-030D-456D-A944-03976BA41DA0}"/>
    <cellStyle name="Normal 3 3 2 2 3 2 2 2" xfId="8477" xr:uid="{AB80EBB2-933B-4BD8-899B-99A8245AADD7}"/>
    <cellStyle name="Normal 3 3 2 2 3 2 3" xfId="6416" xr:uid="{DAE7BB5C-C3A0-4F1E-87FD-A047B8F12ECD}"/>
    <cellStyle name="Normal 3 3 2 2 3 3" xfId="3224" xr:uid="{5832CF1E-3770-457F-B969-DF0F92A8EB3B}"/>
    <cellStyle name="Normal 3 3 2 2 3 3 2" xfId="7447" xr:uid="{2FCBF9ED-80B4-421C-A5B7-24B3EEA2F0DD}"/>
    <cellStyle name="Normal 3 3 2 2 3 4" xfId="5386" xr:uid="{0872EBB3-2D69-48D9-9CAC-196D07330D75}"/>
    <cellStyle name="Normal 3 3 2 2 4" xfId="1678" xr:uid="{0EC82CCE-8479-4A49-B437-8CC1F6157EE6}"/>
    <cellStyle name="Normal 3 3 2 2 4 2" xfId="3739" xr:uid="{9D7DA8DA-F6B2-416F-A82E-E0360112143A}"/>
    <cellStyle name="Normal 3 3 2 2 4 2 2" xfId="7962" xr:uid="{1DB810D9-4D22-4828-A6E0-706B2540D613}"/>
    <cellStyle name="Normal 3 3 2 2 4 3" xfId="5901" xr:uid="{91352AE4-DB70-484C-8412-29313F783446}"/>
    <cellStyle name="Normal 3 3 2 2 5" xfId="2709" xr:uid="{A661083F-B6BF-4B76-8B6C-7515EFA8FDFA}"/>
    <cellStyle name="Normal 3 3 2 2 5 2" xfId="6932" xr:uid="{E2CE5CAE-B066-49F4-89F2-198E1A5B438F}"/>
    <cellStyle name="Normal 3 3 2 2 6" xfId="4871" xr:uid="{15578AF8-3B80-434A-8A9C-7134898620DA}"/>
    <cellStyle name="Normal 3 3 2 3" xfId="704" xr:uid="{87EF5EE0-A3FD-45C0-BF45-0ACACC7F414F}"/>
    <cellStyle name="Normal 3 3 2 3 2" xfId="884" xr:uid="{9752AE82-4D0A-423C-807A-B1E9A09CCBF6}"/>
    <cellStyle name="Normal 3 3 2 3 2 2" xfId="1401" xr:uid="{A080AC9C-4255-4629-90BB-AD9C3689BE5D}"/>
    <cellStyle name="Normal 3 3 2 3 2 2 2" xfId="2431" xr:uid="{ADB641C4-01B5-4BE3-BC76-7E72D43BC8D7}"/>
    <cellStyle name="Normal 3 3 2 3 2 2 2 2" xfId="4492" xr:uid="{67F7C339-D800-4D22-8BC8-5339710C5369}"/>
    <cellStyle name="Normal 3 3 2 3 2 2 2 2 2" xfId="8715" xr:uid="{788F3BEA-ADD3-43B0-A52F-2A11544A579D}"/>
    <cellStyle name="Normal 3 3 2 3 2 2 2 3" xfId="6654" xr:uid="{3D039347-F64B-42C5-AFF0-F419CDBC563A}"/>
    <cellStyle name="Normal 3 3 2 3 2 2 3" xfId="3462" xr:uid="{9A69FF76-614C-4FC9-9D59-571CE1696671}"/>
    <cellStyle name="Normal 3 3 2 3 2 2 3 2" xfId="7685" xr:uid="{59F34185-992F-4661-9DDB-1571A8418E28}"/>
    <cellStyle name="Normal 3 3 2 3 2 2 4" xfId="5624" xr:uid="{0A5E2EB4-F073-4FD2-BB9C-1BCAD11427EA}"/>
    <cellStyle name="Normal 3 3 2 3 2 3" xfId="1916" xr:uid="{D5E71E8F-E55D-4307-AAE2-B095CA66C627}"/>
    <cellStyle name="Normal 3 3 2 3 2 3 2" xfId="3977" xr:uid="{78B8C48E-38C5-4211-B19C-D2A9DCC44682}"/>
    <cellStyle name="Normal 3 3 2 3 2 3 2 2" xfId="8200" xr:uid="{A100356A-22F1-459F-8D62-90525CA89C1D}"/>
    <cellStyle name="Normal 3 3 2 3 2 3 3" xfId="6139" xr:uid="{E443E31F-1D8E-489E-AD41-71BCCFBFEA6B}"/>
    <cellStyle name="Normal 3 3 2 3 2 4" xfId="2947" xr:uid="{6BA0D944-BE90-42C2-BFA3-142B5E853EFB}"/>
    <cellStyle name="Normal 3 3 2 3 2 4 2" xfId="7170" xr:uid="{C9B61948-3E13-4C20-843E-4CDD273ED850}"/>
    <cellStyle name="Normal 3 3 2 3 2 5" xfId="5109" xr:uid="{39207EE1-252E-45F0-A204-531F541D4FBD}"/>
    <cellStyle name="Normal 3 3 2 3 3" xfId="1225" xr:uid="{574B2FF7-212B-449B-A112-28660680ED36}"/>
    <cellStyle name="Normal 3 3 2 3 3 2" xfId="2255" xr:uid="{85BB1846-B355-4773-A12E-B19C088C2881}"/>
    <cellStyle name="Normal 3 3 2 3 3 2 2" xfId="4316" xr:uid="{4DFBDC73-40B5-4BD0-889D-40CFBF50BFE5}"/>
    <cellStyle name="Normal 3 3 2 3 3 2 2 2" xfId="8539" xr:uid="{E52D3375-4769-4A9F-8C99-F6533CD8C60A}"/>
    <cellStyle name="Normal 3 3 2 3 3 2 3" xfId="6478" xr:uid="{9D381D4E-78FD-4CA2-8F82-45B123DBFA49}"/>
    <cellStyle name="Normal 3 3 2 3 3 3" xfId="3286" xr:uid="{00862FE4-D4E8-4FF3-8FC1-963989A9F203}"/>
    <cellStyle name="Normal 3 3 2 3 3 3 2" xfId="7509" xr:uid="{45A7D39D-23E9-449C-BF64-D4239C117BC2}"/>
    <cellStyle name="Normal 3 3 2 3 3 4" xfId="5448" xr:uid="{2C017521-C32E-458C-9912-25477CE42F77}"/>
    <cellStyle name="Normal 3 3 2 3 4" xfId="1740" xr:uid="{2E02C559-301B-4216-8A2D-B122940F763A}"/>
    <cellStyle name="Normal 3 3 2 3 4 2" xfId="3801" xr:uid="{CB8EBC76-F4D6-4C74-8B5A-230DDDFBA2C0}"/>
    <cellStyle name="Normal 3 3 2 3 4 2 2" xfId="8024" xr:uid="{695C4357-8CBB-465E-ADF8-24DC0A76D87D}"/>
    <cellStyle name="Normal 3 3 2 3 4 3" xfId="5963" xr:uid="{0F4DAF78-6D50-49FF-9FC6-8CBA99FBD1F5}"/>
    <cellStyle name="Normal 3 3 2 3 5" xfId="2771" xr:uid="{BD67F2F1-80DD-49C4-9C56-AA1517E39102}"/>
    <cellStyle name="Normal 3 3 2 3 5 2" xfId="6994" xr:uid="{C1FBB22F-315A-4F9B-BDF1-DCD16AA5D797}"/>
    <cellStyle name="Normal 3 3 2 3 6" xfId="4933" xr:uid="{94962948-0C9C-45BA-8A4C-D9A94BCE7220}"/>
    <cellStyle name="Normal 3 3 2 4" xfId="762" xr:uid="{F5FEA463-B820-40D2-A44F-74B24A673277}"/>
    <cellStyle name="Normal 3 3 2 4 2" xfId="1280" xr:uid="{0EDF8B9C-D1AD-4B7D-B9EC-DB42977BC2E8}"/>
    <cellStyle name="Normal 3 3 2 4 2 2" xfId="2310" xr:uid="{7FE24AC9-5AA0-4CAD-824B-225715A0C10E}"/>
    <cellStyle name="Normal 3 3 2 4 2 2 2" xfId="4371" xr:uid="{FBB66407-7B03-4348-B210-56AAAD402769}"/>
    <cellStyle name="Normal 3 3 2 4 2 2 2 2" xfId="8594" xr:uid="{C7022E75-A790-4AF4-9D3F-B968F964A9CD}"/>
    <cellStyle name="Normal 3 3 2 4 2 2 3" xfId="6533" xr:uid="{2BE65990-C5EB-4107-B913-9E47C4D27B34}"/>
    <cellStyle name="Normal 3 3 2 4 2 3" xfId="3341" xr:uid="{28A9667B-99FA-4A6A-8863-DDAF3A426AF7}"/>
    <cellStyle name="Normal 3 3 2 4 2 3 2" xfId="7564" xr:uid="{DCCD113C-D0CF-4E8A-BDE1-82527E099BE5}"/>
    <cellStyle name="Normal 3 3 2 4 2 4" xfId="5503" xr:uid="{76E45BC4-72F3-40C9-BD34-0014B41CC761}"/>
    <cellStyle name="Normal 3 3 2 4 3" xfId="1795" xr:uid="{89A92C8F-8F08-4C63-8ACC-333DDCAAD0E1}"/>
    <cellStyle name="Normal 3 3 2 4 3 2" xfId="3856" xr:uid="{5EF6F233-9089-4A8C-9B14-6984AC2F8C86}"/>
    <cellStyle name="Normal 3 3 2 4 3 2 2" xfId="8079" xr:uid="{CEBDF4B7-6CB6-4CD8-B852-CE0B99F7CB6A}"/>
    <cellStyle name="Normal 3 3 2 4 3 3" xfId="6018" xr:uid="{7F5E9947-06BF-41DA-80C8-D63703322AF2}"/>
    <cellStyle name="Normal 3 3 2 4 4" xfId="2826" xr:uid="{071B33FA-B12A-4F98-A250-1AA110314A38}"/>
    <cellStyle name="Normal 3 3 2 4 4 2" xfId="7049" xr:uid="{23F14EF3-3992-4F24-9AF0-FFB43D67B658}"/>
    <cellStyle name="Normal 3 3 2 4 5" xfId="4988" xr:uid="{2AA57BA2-23A8-4782-AB26-4041D6407EBA}"/>
    <cellStyle name="Normal 3 3 2 5" xfId="577" xr:uid="{FA4B9ABA-6268-485A-82FD-5FAF68D93393}"/>
    <cellStyle name="Normal 3 3 2 5 2" xfId="1104" xr:uid="{7A762FF7-CDB2-4EE5-BF06-92B49FE7F5FF}"/>
    <cellStyle name="Normal 3 3 2 5 2 2" xfId="2134" xr:uid="{679F9308-83C2-4860-8DEF-5CD2A1B3405D}"/>
    <cellStyle name="Normal 3 3 2 5 2 2 2" xfId="4195" xr:uid="{04086651-D696-4DFA-946F-7D6D8E840246}"/>
    <cellStyle name="Normal 3 3 2 5 2 2 2 2" xfId="8418" xr:uid="{BB9FB95F-EAC3-4256-BC83-068E117E95B5}"/>
    <cellStyle name="Normal 3 3 2 5 2 2 3" xfId="6357" xr:uid="{EB782B27-150E-4193-BD18-564E27A38628}"/>
    <cellStyle name="Normal 3 3 2 5 2 3" xfId="3165" xr:uid="{34C7820D-FDA1-43E1-9930-AA0CF66F9DD1}"/>
    <cellStyle name="Normal 3 3 2 5 2 3 2" xfId="7388" xr:uid="{B1CB6568-280B-4C8C-BA76-725DE85A7F21}"/>
    <cellStyle name="Normal 3 3 2 5 2 4" xfId="5327" xr:uid="{B6C24CCE-E1B8-41E2-873C-792AE86B3030}"/>
    <cellStyle name="Normal 3 3 2 5 3" xfId="1619" xr:uid="{6AA9E4AE-61D8-4579-90EF-6943B050092C}"/>
    <cellStyle name="Normal 3 3 2 5 3 2" xfId="3680" xr:uid="{0847953F-52DB-4B8E-B44C-FE0DC1B7E494}"/>
    <cellStyle name="Normal 3 3 2 5 3 2 2" xfId="7903" xr:uid="{8BAF7896-3E47-4F18-9731-2DA79980FCA6}"/>
    <cellStyle name="Normal 3 3 2 5 3 3" xfId="5842" xr:uid="{6FCADDF6-AA91-47E4-B4B6-766E06A13448}"/>
    <cellStyle name="Normal 3 3 2 5 4" xfId="2650" xr:uid="{4A21C557-4F20-4629-BA80-C35088A8CC56}"/>
    <cellStyle name="Normal 3 3 2 5 4 2" xfId="6873" xr:uid="{65CC680F-F009-4CAD-9565-0BC34D953598}"/>
    <cellStyle name="Normal 3 3 2 5 5" xfId="4812" xr:uid="{3B83A8EB-075B-4EA8-BE6D-4C04211729BC}"/>
    <cellStyle name="Normal 3 3 3" xfId="607" xr:uid="{26F9ECF8-0CA7-48FB-95ED-6264B0BC5616}"/>
    <cellStyle name="Normal 3 3 3 2" xfId="792" xr:uid="{118F6D4A-6B17-4529-996B-2194EE83E697}"/>
    <cellStyle name="Normal 3 3 3 2 2" xfId="1310" xr:uid="{9D734018-1C65-426B-804F-529B9878D7CB}"/>
    <cellStyle name="Normal 3 3 3 2 2 2" xfId="2340" xr:uid="{38C485D0-A214-4C6D-91BA-FA3808517B46}"/>
    <cellStyle name="Normal 3 3 3 2 2 2 2" xfId="4401" xr:uid="{52ED5685-048A-404C-B068-A20094F18058}"/>
    <cellStyle name="Normal 3 3 3 2 2 2 2 2" xfId="8624" xr:uid="{863F89B0-76F4-4B74-AF49-7D3166443C0F}"/>
    <cellStyle name="Normal 3 3 3 2 2 2 3" xfId="6563" xr:uid="{E617B044-6FA1-4828-A939-7A2A4F6A95AF}"/>
    <cellStyle name="Normal 3 3 3 2 2 3" xfId="3371" xr:uid="{27420198-E0BD-463B-8363-829E722A38D8}"/>
    <cellStyle name="Normal 3 3 3 2 2 3 2" xfId="7594" xr:uid="{83D2724A-6C74-4ECF-B14E-46F7BA4D1D87}"/>
    <cellStyle name="Normal 3 3 3 2 2 4" xfId="5533" xr:uid="{1D7C0C00-0A92-4750-AC8F-C9823B7CC679}"/>
    <cellStyle name="Normal 3 3 3 2 3" xfId="1825" xr:uid="{E2DA73EC-ECDF-4BA3-94AB-BD0B7675FBE4}"/>
    <cellStyle name="Normal 3 3 3 2 3 2" xfId="3886" xr:uid="{B9EA9B9E-DE70-4DF4-AC43-749C130F9432}"/>
    <cellStyle name="Normal 3 3 3 2 3 2 2" xfId="8109" xr:uid="{B338B65C-2F66-4A5C-82D1-DF31974CC827}"/>
    <cellStyle name="Normal 3 3 3 2 3 3" xfId="6048" xr:uid="{B36B10D6-4E92-47DE-AAB0-D6388502A9F0}"/>
    <cellStyle name="Normal 3 3 3 2 4" xfId="2856" xr:uid="{8E014E72-0419-4623-9CA0-31D7673903CC}"/>
    <cellStyle name="Normal 3 3 3 2 4 2" xfId="7079" xr:uid="{E368EA46-EF45-41AF-BE3C-A71D7421FEAC}"/>
    <cellStyle name="Normal 3 3 3 2 5" xfId="5018" xr:uid="{2B41B3A0-6BC8-4C13-86E0-8A25AE2675A8}"/>
    <cellStyle name="Normal 3 3 3 3" xfId="1134" xr:uid="{E5D98223-C909-499C-9415-A2E21BAA75C8}"/>
    <cellStyle name="Normal 3 3 3 3 2" xfId="2164" xr:uid="{A54FDB55-A70F-46A9-A5E6-C9BABEE47102}"/>
    <cellStyle name="Normal 3 3 3 3 2 2" xfId="4225" xr:uid="{B01C7F5A-5BA0-44E6-9507-22299E71E6C2}"/>
    <cellStyle name="Normal 3 3 3 3 2 2 2" xfId="8448" xr:uid="{8BCFE6A5-AA06-4C23-82F2-72DF6A3AD0E9}"/>
    <cellStyle name="Normal 3 3 3 3 2 3" xfId="6387" xr:uid="{6957A663-84E7-48BD-BCD4-7F860483475F}"/>
    <cellStyle name="Normal 3 3 3 3 3" xfId="3195" xr:uid="{B112FE3B-56F5-47C3-B2FF-387BB28A0A78}"/>
    <cellStyle name="Normal 3 3 3 3 3 2" xfId="7418" xr:uid="{32D6543F-9833-464E-A519-F197E3C6E043}"/>
    <cellStyle name="Normal 3 3 3 3 4" xfId="5357" xr:uid="{8201EB27-02EC-42C9-9956-F85675D6DD3D}"/>
    <cellStyle name="Normal 3 3 3 4" xfId="1649" xr:uid="{389EF2B2-ACF8-4208-B30C-56EC132CE40B}"/>
    <cellStyle name="Normal 3 3 3 4 2" xfId="3710" xr:uid="{47C997E6-270D-44A8-AD57-558D428B10A9}"/>
    <cellStyle name="Normal 3 3 3 4 2 2" xfId="7933" xr:uid="{9EC2D91B-95D0-4098-BF8C-1E15BF4A0F06}"/>
    <cellStyle name="Normal 3 3 3 4 3" xfId="5872" xr:uid="{F23B781E-9BBD-4565-BBC6-B94ACA4A1747}"/>
    <cellStyle name="Normal 3 3 3 5" xfId="2680" xr:uid="{AF0677F3-1009-4DE4-9600-DFFDA542BB62}"/>
    <cellStyle name="Normal 3 3 3 5 2" xfId="6903" xr:uid="{855D6C96-0B77-4157-8A66-FC2231552D83}"/>
    <cellStyle name="Normal 3 3 3 6" xfId="4842" xr:uid="{BCEA18C5-6325-475C-B896-1D1080630478}"/>
    <cellStyle name="Normal 3 3 4" xfId="665" xr:uid="{FC32CF72-C27B-4A48-9054-B6DA4AADE308}"/>
    <cellStyle name="Normal 3 3 4 2" xfId="850" xr:uid="{D81F7C64-467E-429D-89EF-F4265D4846E8}"/>
    <cellStyle name="Normal 3 3 4 2 2" xfId="1368" xr:uid="{581966F8-CC09-4641-A39A-DCA55B033927}"/>
    <cellStyle name="Normal 3 3 4 2 2 2" xfId="2398" xr:uid="{838989E5-D6D4-4765-857B-B4F0F59E9ED8}"/>
    <cellStyle name="Normal 3 3 4 2 2 2 2" xfId="4459" xr:uid="{37AA8761-7319-4D99-954A-5E6EA22C9D9D}"/>
    <cellStyle name="Normal 3 3 4 2 2 2 2 2" xfId="8682" xr:uid="{F9B2F42D-1490-4E2E-A399-5D68E940BD44}"/>
    <cellStyle name="Normal 3 3 4 2 2 2 3" xfId="6621" xr:uid="{7FA01795-2F28-4C3F-A88B-E52CB59A0F40}"/>
    <cellStyle name="Normal 3 3 4 2 2 3" xfId="3429" xr:uid="{96DE17DE-D228-464E-99B3-31F9AF03BFDD}"/>
    <cellStyle name="Normal 3 3 4 2 2 3 2" xfId="7652" xr:uid="{FD4B535A-B2DD-49F5-8F32-23FE00710271}"/>
    <cellStyle name="Normal 3 3 4 2 2 4" xfId="5591" xr:uid="{F6F77F98-587B-4720-8E5C-D9A0284C7477}"/>
    <cellStyle name="Normal 3 3 4 2 3" xfId="1883" xr:uid="{EF42E6E8-8814-4FB3-9AE2-8E3267AEF9C2}"/>
    <cellStyle name="Normal 3 3 4 2 3 2" xfId="3944" xr:uid="{1F364B4F-57A5-468E-8D0B-BE1DD3DE8E0C}"/>
    <cellStyle name="Normal 3 3 4 2 3 2 2" xfId="8167" xr:uid="{AB969354-D901-4BFE-8693-0F602C697D23}"/>
    <cellStyle name="Normal 3 3 4 2 3 3" xfId="6106" xr:uid="{530A4DBE-F268-46D1-BA99-A64E9AEB905E}"/>
    <cellStyle name="Normal 3 3 4 2 4" xfId="2914" xr:uid="{F34011E3-E792-4319-98A0-3FB6D54555A8}"/>
    <cellStyle name="Normal 3 3 4 2 4 2" xfId="7137" xr:uid="{308C8F8F-14E7-41FE-BAD3-8F59DCBB478A}"/>
    <cellStyle name="Normal 3 3 4 2 5" xfId="5076" xr:uid="{C3D43F5D-19FC-4DB9-B0CD-EAB5F8B7B9AF}"/>
    <cellStyle name="Normal 3 3 4 3" xfId="1192" xr:uid="{D6D5D036-732E-4D15-BCE1-0BAAF8D0B962}"/>
    <cellStyle name="Normal 3 3 4 3 2" xfId="2222" xr:uid="{C38CD565-26DD-439D-9358-2DE9279EFE62}"/>
    <cellStyle name="Normal 3 3 4 3 2 2" xfId="4283" xr:uid="{FD052513-22E5-457C-A8A9-7FB80F2D2BA9}"/>
    <cellStyle name="Normal 3 3 4 3 2 2 2" xfId="8506" xr:uid="{E37813DA-3FDE-42E7-91F6-2BB6D32F00B9}"/>
    <cellStyle name="Normal 3 3 4 3 2 3" xfId="6445" xr:uid="{38E8FFF2-8CBD-4255-8107-98A971AF5947}"/>
    <cellStyle name="Normal 3 3 4 3 3" xfId="3253" xr:uid="{F6C54F94-C38A-4A85-915F-0281F8566A70}"/>
    <cellStyle name="Normal 3 3 4 3 3 2" xfId="7476" xr:uid="{A5980C42-BA7D-4127-8225-B0CDE26C16A1}"/>
    <cellStyle name="Normal 3 3 4 3 4" xfId="5415" xr:uid="{87F72054-4A78-41F9-8897-9780C2873F46}"/>
    <cellStyle name="Normal 3 3 4 4" xfId="1707" xr:uid="{890231DA-06DD-4B99-B7CA-6F7B035E8367}"/>
    <cellStyle name="Normal 3 3 4 4 2" xfId="3768" xr:uid="{8CE8AB9F-6933-4BF8-93EA-8910829E4A70}"/>
    <cellStyle name="Normal 3 3 4 4 2 2" xfId="7991" xr:uid="{E3D3C879-E78B-4E85-B2D2-F679FDCA86DE}"/>
    <cellStyle name="Normal 3 3 4 4 3" xfId="5930" xr:uid="{CF951DAB-B09E-4339-87D1-169623E8831E}"/>
    <cellStyle name="Normal 3 3 4 5" xfId="2738" xr:uid="{1342AD53-215D-41A8-AC86-57E082D42A6D}"/>
    <cellStyle name="Normal 3 3 4 5 2" xfId="6961" xr:uid="{ACDBC63C-5820-4651-9261-3C920E6D593A}"/>
    <cellStyle name="Normal 3 3 4 6" xfId="4900" xr:uid="{FD605D27-F4F1-40B5-9BE5-A39EAC3AA453}"/>
    <cellStyle name="Normal 3 3 5" xfId="733" xr:uid="{B31E3BA2-5787-454A-ABD1-7E38E3A2EF03}"/>
    <cellStyle name="Normal 3 3 5 2" xfId="1251" xr:uid="{CD280A94-EA32-4E81-8D62-E58EB8C0B87A}"/>
    <cellStyle name="Normal 3 3 5 2 2" xfId="2281" xr:uid="{FF0A5BCB-EBB7-481B-8F90-75A20FB54F4D}"/>
    <cellStyle name="Normal 3 3 5 2 2 2" xfId="4342" xr:uid="{3C539204-FA85-4722-8FBE-FBE04172B611}"/>
    <cellStyle name="Normal 3 3 5 2 2 2 2" xfId="8565" xr:uid="{754BB594-7BA2-4DDF-B3BF-624C14725221}"/>
    <cellStyle name="Normal 3 3 5 2 2 3" xfId="6504" xr:uid="{D5CD6B1A-E4CB-4C4D-B2DF-0399B64F9A97}"/>
    <cellStyle name="Normal 3 3 5 2 3" xfId="3312" xr:uid="{93E8182B-D281-444F-BB78-3E1C6CEF4487}"/>
    <cellStyle name="Normal 3 3 5 2 3 2" xfId="7535" xr:uid="{5DB63BCC-7FEB-4534-BFC5-B00EEC9074E3}"/>
    <cellStyle name="Normal 3 3 5 2 4" xfId="5474" xr:uid="{267A2730-13C8-4BB4-991F-6C81AF2116E7}"/>
    <cellStyle name="Normal 3 3 5 3" xfId="1766" xr:uid="{1CA27FD6-C39C-433D-BB2C-D60D5112539E}"/>
    <cellStyle name="Normal 3 3 5 3 2" xfId="3827" xr:uid="{67070A26-E280-42B8-B9E2-DFBECA4BBDB4}"/>
    <cellStyle name="Normal 3 3 5 3 2 2" xfId="8050" xr:uid="{04EBE92D-0F96-44D4-A50B-836FE6394BD9}"/>
    <cellStyle name="Normal 3 3 5 3 3" xfId="5989" xr:uid="{93162A07-5FE4-4D35-9758-0EAC60213907}"/>
    <cellStyle name="Normal 3 3 5 4" xfId="2797" xr:uid="{68322342-5254-4AC5-A12A-F24D5CBE0D80}"/>
    <cellStyle name="Normal 3 3 5 4 2" xfId="7020" xr:uid="{4F5FCD33-C264-49CA-84D1-D496831B9B9B}"/>
    <cellStyle name="Normal 3 3 5 5" xfId="4959" xr:uid="{D685EFF8-879A-472C-8240-62F4E9C570B3}"/>
    <cellStyle name="Normal 3 3 6" xfId="544" xr:uid="{BC8A1555-477C-482B-AC20-726AF81C0485}"/>
    <cellStyle name="Normal 3 3 6 2" xfId="1075" xr:uid="{139A86D1-F207-4668-9A72-ADB9AACBD205}"/>
    <cellStyle name="Normal 3 3 6 2 2" xfId="2105" xr:uid="{999A5909-321B-47BF-A71D-0E9D16EFA488}"/>
    <cellStyle name="Normal 3 3 6 2 2 2" xfId="4166" xr:uid="{88158802-24EF-43E6-B0CA-1EC7F15C78DA}"/>
    <cellStyle name="Normal 3 3 6 2 2 2 2" xfId="8389" xr:uid="{475D2571-2DD9-4BF9-86F8-825DC59353A2}"/>
    <cellStyle name="Normal 3 3 6 2 2 3" xfId="6328" xr:uid="{CC4E88C4-B9B9-4552-9F49-41647406E1E6}"/>
    <cellStyle name="Normal 3 3 6 2 3" xfId="3136" xr:uid="{551F425B-0E24-4FC0-8AA9-2BA4E5914480}"/>
    <cellStyle name="Normal 3 3 6 2 3 2" xfId="7359" xr:uid="{C95B4F2B-BF67-486D-A9AA-2EF99481CB02}"/>
    <cellStyle name="Normal 3 3 6 2 4" xfId="5298" xr:uid="{91C4CE43-EF5D-45DE-87F3-F8F5F2698006}"/>
    <cellStyle name="Normal 3 3 6 3" xfId="1590" xr:uid="{39D33113-0B79-4ADB-99AA-024D81E70850}"/>
    <cellStyle name="Normal 3 3 6 3 2" xfId="3651" xr:uid="{C5C2E3BB-0A3F-45E0-8343-99705373D92E}"/>
    <cellStyle name="Normal 3 3 6 3 2 2" xfId="7874" xr:uid="{FA4A1618-20A7-4F75-B616-61E4E4E3C2FA}"/>
    <cellStyle name="Normal 3 3 6 3 3" xfId="5813" xr:uid="{6D7219DE-97CB-4FF3-B956-C227E8D4F8FA}"/>
    <cellStyle name="Normal 3 3 6 4" xfId="2621" xr:uid="{43B8672B-AA58-4572-877E-4F4028C53D57}"/>
    <cellStyle name="Normal 3 3 6 4 2" xfId="6844" xr:uid="{F751E468-2D98-48E5-926F-B76773233E41}"/>
    <cellStyle name="Normal 3 3 6 5" xfId="4783" xr:uid="{CC9EE48E-70A0-47CC-904C-3D1C9EF148AF}"/>
    <cellStyle name="Normal 3 4" xfId="324" xr:uid="{00000000-0005-0000-0000-00003E010000}"/>
    <cellStyle name="Normal 3 4 10" xfId="4615" xr:uid="{57F0657B-6DBE-4497-A0A2-F040330C15B2}"/>
    <cellStyle name="Normal 3 4 11" xfId="4518" xr:uid="{CBA46040-E344-4E7E-8708-9D9B0BD7663F}"/>
    <cellStyle name="Normal 3 4 2" xfId="349" xr:uid="{00000000-0005-0000-0000-00003F010000}"/>
    <cellStyle name="Normal 3 4 2 2" xfId="809" xr:uid="{966C7DFF-62C2-41C1-AA5D-41086B60C9E4}"/>
    <cellStyle name="Normal 3 4 2 2 2" xfId="1327" xr:uid="{121DE1CD-0FC9-4DB9-86B0-8DA610133E25}"/>
    <cellStyle name="Normal 3 4 2 2 2 2" xfId="2357" xr:uid="{EDECB0AD-1207-4795-A9E3-D6051609F176}"/>
    <cellStyle name="Normal 3 4 2 2 2 2 2" xfId="4418" xr:uid="{A3BADC8E-495E-4D9B-9D74-977B5FF0A4EF}"/>
    <cellStyle name="Normal 3 4 2 2 2 2 2 2" xfId="8641" xr:uid="{9592C8C1-3D15-49D4-8ADB-C326D67A4920}"/>
    <cellStyle name="Normal 3 4 2 2 2 2 3" xfId="6580" xr:uid="{6E9392AB-64A0-4F7A-8833-F4356CC848C1}"/>
    <cellStyle name="Normal 3 4 2 2 2 3" xfId="3388" xr:uid="{3D15DA88-176E-42CD-936B-A30A2336F2D0}"/>
    <cellStyle name="Normal 3 4 2 2 2 3 2" xfId="7611" xr:uid="{DE042348-D56B-4486-9A6F-5CC9B8841EAB}"/>
    <cellStyle name="Normal 3 4 2 2 2 4" xfId="5550" xr:uid="{7EFE4A2E-ACFE-4D0D-8EF3-BA2525FF1245}"/>
    <cellStyle name="Normal 3 4 2 2 3" xfId="1842" xr:uid="{0A17A310-EF83-41D8-92E7-178A44292710}"/>
    <cellStyle name="Normal 3 4 2 2 3 2" xfId="3903" xr:uid="{436BFAF1-5940-4AE2-90AD-B54F53580421}"/>
    <cellStyle name="Normal 3 4 2 2 3 2 2" xfId="8126" xr:uid="{61E71963-94D1-487E-9B3A-4F42FCD30FEF}"/>
    <cellStyle name="Normal 3 4 2 2 3 3" xfId="6065" xr:uid="{B4693E90-2703-4C3E-9115-2E6B33AD0454}"/>
    <cellStyle name="Normal 3 4 2 2 4" xfId="2873" xr:uid="{B05FA9DC-48C9-412B-96C7-09FB20CCE761}"/>
    <cellStyle name="Normal 3 4 2 2 4 2" xfId="7096" xr:uid="{B7964FB1-061D-4154-B3F3-C63D997BC27B}"/>
    <cellStyle name="Normal 3 4 2 2 5" xfId="5035" xr:uid="{D4F6DBFF-64E2-46FB-8209-CF1BAE95B91D}"/>
    <cellStyle name="Normal 3 4 2 3" xfId="624" xr:uid="{15CDFEA4-88B3-43CD-BEFC-4A10AA259F75}"/>
    <cellStyle name="Normal 3 4 2 3 2" xfId="1151" xr:uid="{9D55423A-BDF7-40B6-8BDE-303EFF66E48C}"/>
    <cellStyle name="Normal 3 4 2 3 2 2" xfId="2181" xr:uid="{70BC6FDD-5B96-406F-BCE8-115BBEAFAC0C}"/>
    <cellStyle name="Normal 3 4 2 3 2 2 2" xfId="4242" xr:uid="{6B279504-22EC-44D0-914D-D5207CF106F9}"/>
    <cellStyle name="Normal 3 4 2 3 2 2 2 2" xfId="8465" xr:uid="{FDEF3DB5-3E69-4FA5-9C95-125690623D20}"/>
    <cellStyle name="Normal 3 4 2 3 2 2 3" xfId="6404" xr:uid="{05088994-1B6E-4A73-92BB-F21DF2755421}"/>
    <cellStyle name="Normal 3 4 2 3 2 3" xfId="3212" xr:uid="{66B01ADC-A25A-402B-8A83-8A49CDE3A79E}"/>
    <cellStyle name="Normal 3 4 2 3 2 3 2" xfId="7435" xr:uid="{81250248-2C94-4497-BB1C-2F81F48F486D}"/>
    <cellStyle name="Normal 3 4 2 3 2 4" xfId="5374" xr:uid="{C1491756-7430-44E5-BEDF-63EF1AA9C21B}"/>
    <cellStyle name="Normal 3 4 2 3 3" xfId="1666" xr:uid="{AB3BE134-5E8B-468C-A91E-677910D6DBB8}"/>
    <cellStyle name="Normal 3 4 2 3 3 2" xfId="3727" xr:uid="{70760996-CCE0-4F7F-91C8-D83D98A0AECC}"/>
    <cellStyle name="Normal 3 4 2 3 3 2 2" xfId="7950" xr:uid="{7C76BBFA-BB97-4B8F-B978-62B682B62C06}"/>
    <cellStyle name="Normal 3 4 2 3 3 3" xfId="5889" xr:uid="{6C8A06F5-D25C-48A0-8E06-6ED9A7D044C5}"/>
    <cellStyle name="Normal 3 4 2 3 4" xfId="2697" xr:uid="{D2B56FB7-69A9-48DD-BDF1-9D9DA068B06C}"/>
    <cellStyle name="Normal 3 4 2 3 4 2" xfId="6920" xr:uid="{AB3E7C97-ED00-4EDA-A30A-A3DF0EEAF608}"/>
    <cellStyle name="Normal 3 4 2 3 5" xfId="4859" xr:uid="{CD09708D-4F31-422B-A8B6-249A3B60C315}"/>
    <cellStyle name="Normal 3 4 3" xfId="375" xr:uid="{00000000-0005-0000-0000-000040010000}"/>
    <cellStyle name="Normal 3 4 3 2" xfId="406" xr:uid="{00000000-0005-0000-0000-000041010000}"/>
    <cellStyle name="Normal 3 4 3 2 2" xfId="505" xr:uid="{00000000-0005-0000-0000-000042010000}"/>
    <cellStyle name="Normal 3 4 3 2 2 2" xfId="1053" xr:uid="{AD2E60F6-52FE-408A-A35E-2ABA0AD59483}"/>
    <cellStyle name="Normal 3 4 3 2 2 2 2" xfId="2084" xr:uid="{D7F0D6E7-9FC5-4456-8629-0CCFC1132FE0}"/>
    <cellStyle name="Normal 3 4 3 2 2 2 2 2" xfId="4145" xr:uid="{521643B0-4E8C-42CF-96CC-B4B89F4567BA}"/>
    <cellStyle name="Normal 3 4 3 2 2 2 2 2 2" xfId="8368" xr:uid="{E2C360FC-F655-4AB3-AE5D-F663B568270F}"/>
    <cellStyle name="Normal 3 4 3 2 2 2 2 3" xfId="6307" xr:uid="{2F22A76D-AA58-4071-9E16-DEBA12A0AE9E}"/>
    <cellStyle name="Normal 3 4 3 2 2 2 3" xfId="3115" xr:uid="{CA0BF987-B7A3-4EE2-B12C-636787379402}"/>
    <cellStyle name="Normal 3 4 3 2 2 2 3 2" xfId="7338" xr:uid="{7E6B0B69-A421-4341-A0C8-307EA6EB28E5}"/>
    <cellStyle name="Normal 3 4 3 2 2 2 4" xfId="5277" xr:uid="{68DFBD15-CF91-48E4-B8D3-5F94F5FF2FA9}"/>
    <cellStyle name="Normal 3 4 3 2 2 3" xfId="1569" xr:uid="{B47B3E7E-4315-44CC-AEE9-25CE18C98696}"/>
    <cellStyle name="Normal 3 4 3 2 2 3 2" xfId="3630" xr:uid="{F56260C1-646B-4F14-A6E5-C73503DE65ED}"/>
    <cellStyle name="Normal 3 4 3 2 2 3 2 2" xfId="7853" xr:uid="{062A3023-C897-40D1-92FD-17B2B9AECB8B}"/>
    <cellStyle name="Normal 3 4 3 2 2 3 3" xfId="5792" xr:uid="{C74EBDB1-8A46-4EB1-B581-D4BE0FD50F41}"/>
    <cellStyle name="Normal 3 4 3 2 2 4" xfId="2600" xr:uid="{1F7581D0-956C-4B44-AA23-E3B95140F920}"/>
    <cellStyle name="Normal 3 4 3 2 2 4 2" xfId="6823" xr:uid="{36A161C6-B276-4949-9EE7-C42D060EFF1F}"/>
    <cellStyle name="Normal 3 4 3 2 2 5" xfId="4762" xr:uid="{FDF147D8-D50B-4955-B7C1-6CCB05DCABBA}"/>
    <cellStyle name="Normal 3 4 3 2 3" xfId="872" xr:uid="{0DA11045-18BA-4D2F-BBF4-1FC0C168994B}"/>
    <cellStyle name="Normal 3 4 3 2 3 2" xfId="1390" xr:uid="{90798D78-CEF4-41F4-B6BB-48E63D7EAA23}"/>
    <cellStyle name="Normal 3 4 3 2 3 2 2" xfId="2420" xr:uid="{F54F23A7-BC6B-4B25-AB8B-2A37B6B63B80}"/>
    <cellStyle name="Normal 3 4 3 2 3 2 2 2" xfId="4481" xr:uid="{60A0127E-F8A6-4135-9053-BABB08C28822}"/>
    <cellStyle name="Normal 3 4 3 2 3 2 2 2 2" xfId="8704" xr:uid="{9002E9C3-F269-4173-A77F-9ACAF823045A}"/>
    <cellStyle name="Normal 3 4 3 2 3 2 2 3" xfId="6643" xr:uid="{62E40E2F-3387-47E6-BE06-407B2EC9F88A}"/>
    <cellStyle name="Normal 3 4 3 2 3 2 3" xfId="3451" xr:uid="{47B7D9DB-9121-4016-B8B7-1A01A7934F3C}"/>
    <cellStyle name="Normal 3 4 3 2 3 2 3 2" xfId="7674" xr:uid="{4C12E041-DF78-48FC-BDBA-9841C82120C5}"/>
    <cellStyle name="Normal 3 4 3 2 3 2 4" xfId="5613" xr:uid="{E9AF0464-2133-4910-B4E9-0D2C45EFD14C}"/>
    <cellStyle name="Normal 3 4 3 2 3 3" xfId="1905" xr:uid="{86B63886-527B-4A46-ACD4-BBAA6937AFDA}"/>
    <cellStyle name="Normal 3 4 3 2 3 3 2" xfId="3966" xr:uid="{F9CC1B97-80A8-4606-888E-C1BB8F54129C}"/>
    <cellStyle name="Normal 3 4 3 2 3 3 2 2" xfId="8189" xr:uid="{EEB9E897-BAA7-4053-AEFB-0261CC1416D2}"/>
    <cellStyle name="Normal 3 4 3 2 3 3 3" xfId="6128" xr:uid="{8A8B1593-613C-46BF-B13B-CF5F38C7F1B4}"/>
    <cellStyle name="Normal 3 4 3 2 3 4" xfId="2936" xr:uid="{6A2F69FE-095E-47C4-B0B5-ACAA9526BA9E}"/>
    <cellStyle name="Normal 3 4 3 2 3 4 2" xfId="7159" xr:uid="{33FCAE9A-CB5E-4669-8AD3-58AE3CDEB94D}"/>
    <cellStyle name="Normal 3 4 3 2 3 5" xfId="5098" xr:uid="{869BDF19-5780-4AF8-A96F-5793A9B904EA}"/>
    <cellStyle name="Normal 3 4 3 2 4" xfId="955" xr:uid="{08D185E1-9DEF-4E9C-B80A-F529F6BBA9CE}"/>
    <cellStyle name="Normal 3 4 3 2 4 2" xfId="1986" xr:uid="{AC6E5839-C05A-4472-9707-C6C341ED7551}"/>
    <cellStyle name="Normal 3 4 3 2 4 2 2" xfId="4047" xr:uid="{DC16F19D-2430-42CD-9171-D046EBD51A23}"/>
    <cellStyle name="Normal 3 4 3 2 4 2 2 2" xfId="8270" xr:uid="{BFB4C1B7-7096-4385-9A5C-8195BDB45F8D}"/>
    <cellStyle name="Normal 3 4 3 2 4 2 3" xfId="6209" xr:uid="{689A7B9A-958D-4183-91EC-82C8B1B1FE35}"/>
    <cellStyle name="Normal 3 4 3 2 4 3" xfId="3017" xr:uid="{7C76CD47-0378-4F40-B91A-19B1A09106BE}"/>
    <cellStyle name="Normal 3 4 3 2 4 3 2" xfId="7240" xr:uid="{E4455203-35B3-4E5A-9977-B6D68E576D23}"/>
    <cellStyle name="Normal 3 4 3 2 4 4" xfId="5179" xr:uid="{90DFF4CF-F48B-43D9-8359-C06B4516C128}"/>
    <cellStyle name="Normal 3 4 3 2 5" xfId="1471" xr:uid="{82599DF9-7D5F-4CBA-9A3C-2864E28F546D}"/>
    <cellStyle name="Normal 3 4 3 2 5 2" xfId="3532" xr:uid="{F90A69B8-73C3-4231-8B3B-F3C61A26C872}"/>
    <cellStyle name="Normal 3 4 3 2 5 2 2" xfId="7755" xr:uid="{7B1AEC56-1B83-4317-A199-481CC83418D2}"/>
    <cellStyle name="Normal 3 4 3 2 5 3" xfId="5694" xr:uid="{143E86ED-48A5-4DAD-BFFC-E850787B5DBE}"/>
    <cellStyle name="Normal 3 4 3 2 6" xfId="2502" xr:uid="{49242853-5115-4250-A743-90466CD1AA26}"/>
    <cellStyle name="Normal 3 4 3 2 6 2" xfId="6725" xr:uid="{2B4DF66A-D391-4088-992A-743E5D49E391}"/>
    <cellStyle name="Normal 3 4 3 2 7" xfId="4664" xr:uid="{1CFA0B2F-6B24-4E45-B691-08E397B426B4}"/>
    <cellStyle name="Normal 3 4 3 2 8" xfId="4564" xr:uid="{636E3CB8-4E1E-4A42-A813-55FBCEF08F45}"/>
    <cellStyle name="Normal 3 4 3 3" xfId="474" xr:uid="{00000000-0005-0000-0000-000043010000}"/>
    <cellStyle name="Normal 3 4 3 3 2" xfId="1022" xr:uid="{12868A4E-5113-482C-9191-BBCBFAA7C2E4}"/>
    <cellStyle name="Normal 3 4 3 3 2 2" xfId="2053" xr:uid="{3C65ADFD-E33D-436A-8B8E-5979466E15FA}"/>
    <cellStyle name="Normal 3 4 3 3 2 2 2" xfId="4114" xr:uid="{D4593AEE-09F8-4705-AFD2-3047FC5988FB}"/>
    <cellStyle name="Normal 3 4 3 3 2 2 2 2" xfId="8337" xr:uid="{BED5C67C-C32E-47EB-9D03-1BC1B59CC881}"/>
    <cellStyle name="Normal 3 4 3 3 2 2 3" xfId="6276" xr:uid="{C1A35DC6-9257-4E6C-A8FC-3200A8019C98}"/>
    <cellStyle name="Normal 3 4 3 3 2 3" xfId="3084" xr:uid="{9BB884ED-614B-4611-88E8-E7E5FB53D224}"/>
    <cellStyle name="Normal 3 4 3 3 2 3 2" xfId="7307" xr:uid="{B6733F13-B959-4EAF-A177-D61607953B54}"/>
    <cellStyle name="Normal 3 4 3 3 2 4" xfId="5246" xr:uid="{1D3D6F81-59DD-47F8-B3FE-B548E3C62C2B}"/>
    <cellStyle name="Normal 3 4 3 3 3" xfId="1538" xr:uid="{CDF83BB9-8FED-4808-A7CC-DC7AEB9EAE90}"/>
    <cellStyle name="Normal 3 4 3 3 3 2" xfId="3599" xr:uid="{58C5932C-52C1-48D5-94A9-C3D4EA0DC59C}"/>
    <cellStyle name="Normal 3 4 3 3 3 2 2" xfId="7822" xr:uid="{CFC5380A-2089-48AC-849C-0823D9BE0557}"/>
    <cellStyle name="Normal 3 4 3 3 3 3" xfId="5761" xr:uid="{31EE262D-607D-4D86-B29E-5A9ED5C7E027}"/>
    <cellStyle name="Normal 3 4 3 3 4" xfId="2569" xr:uid="{C1555732-D310-459C-9DB6-8CAE71E90413}"/>
    <cellStyle name="Normal 3 4 3 3 4 2" xfId="6792" xr:uid="{ADE9F987-9F01-492F-8123-7B741F6C2FDD}"/>
    <cellStyle name="Normal 3 4 3 3 5" xfId="4731" xr:uid="{95D84F38-BC4F-42EF-9D2A-496CF1EA018B}"/>
    <cellStyle name="Normal 3 4 3 4" xfId="688" xr:uid="{A550B5FF-C80E-4597-BAC5-677288AC69DC}"/>
    <cellStyle name="Normal 3 4 3 4 2" xfId="1214" xr:uid="{497CF313-BFF9-4AF5-8A45-EF809C209F5C}"/>
    <cellStyle name="Normal 3 4 3 4 2 2" xfId="2244" xr:uid="{22033EFC-12B1-43CE-A3AD-A8B2C930CAFF}"/>
    <cellStyle name="Normal 3 4 3 4 2 2 2" xfId="4305" xr:uid="{3C04C2FA-9AA6-4778-82BD-8F3DF955C057}"/>
    <cellStyle name="Normal 3 4 3 4 2 2 2 2" xfId="8528" xr:uid="{835F3053-878D-4454-AD5F-8B87EEC0B442}"/>
    <cellStyle name="Normal 3 4 3 4 2 2 3" xfId="6467" xr:uid="{35331EB9-17C8-4D3D-A580-9A8727576F77}"/>
    <cellStyle name="Normal 3 4 3 4 2 3" xfId="3275" xr:uid="{6F4E9C3D-7456-49DB-A6DC-9CE9581E3DA9}"/>
    <cellStyle name="Normal 3 4 3 4 2 3 2" xfId="7498" xr:uid="{26051E4B-5067-4E25-ABB2-A5E3CA47A4ED}"/>
    <cellStyle name="Normal 3 4 3 4 2 4" xfId="5437" xr:uid="{F484A167-BD3B-42EE-A932-2753561B129F}"/>
    <cellStyle name="Normal 3 4 3 4 3" xfId="1729" xr:uid="{324B0E47-8190-4F01-A608-235E794E2716}"/>
    <cellStyle name="Normal 3 4 3 4 3 2" xfId="3790" xr:uid="{0D7D5454-B945-4CE3-A04A-55AB12491667}"/>
    <cellStyle name="Normal 3 4 3 4 3 2 2" xfId="8013" xr:uid="{DA0E4057-65FE-45C5-AA0C-95337D889050}"/>
    <cellStyle name="Normal 3 4 3 4 3 3" xfId="5952" xr:uid="{0FD180D5-D75C-41F4-A8CE-13AD31AA13AC}"/>
    <cellStyle name="Normal 3 4 3 4 4" xfId="2760" xr:uid="{1F4FD48A-2076-40D0-BEF3-24D0FB187E12}"/>
    <cellStyle name="Normal 3 4 3 4 4 2" xfId="6983" xr:uid="{E70E6ED0-50D1-4A3E-91D8-CB947BDA6C1C}"/>
    <cellStyle name="Normal 3 4 3 4 5" xfId="4922" xr:uid="{7DBC3572-1C39-433D-92F4-12E1BF2837CE}"/>
    <cellStyle name="Normal 3 4 3 5" xfId="924" xr:uid="{A974FB51-1C76-413D-9178-66D57AFDFD43}"/>
    <cellStyle name="Normal 3 4 3 5 2" xfId="1955" xr:uid="{2F7E6409-9508-492B-A020-C9167819C614}"/>
    <cellStyle name="Normal 3 4 3 5 2 2" xfId="4016" xr:uid="{27F5EB41-6F8A-48A1-AB72-ECE0A88AC968}"/>
    <cellStyle name="Normal 3 4 3 5 2 2 2" xfId="8239" xr:uid="{8D789E28-B81A-4C9A-90F2-47E9655E4051}"/>
    <cellStyle name="Normal 3 4 3 5 2 3" xfId="6178" xr:uid="{7CE958C2-FF82-4F18-B8BE-4B7BDC08B87D}"/>
    <cellStyle name="Normal 3 4 3 5 3" xfId="2986" xr:uid="{6CF122D4-7987-476B-B329-6BCA9D12980E}"/>
    <cellStyle name="Normal 3 4 3 5 3 2" xfId="7209" xr:uid="{8D279156-8E4B-496D-BA79-FCD187D7F414}"/>
    <cellStyle name="Normal 3 4 3 5 4" xfId="5148" xr:uid="{5BB8CE6C-261C-4196-A288-E34D9C791237}"/>
    <cellStyle name="Normal 3 4 3 6" xfId="1440" xr:uid="{00A06859-726C-4442-9F5A-0DED837BAE83}"/>
    <cellStyle name="Normal 3 4 3 6 2" xfId="3501" xr:uid="{588CDA85-FB70-4E8F-B61D-2E295ED2E93F}"/>
    <cellStyle name="Normal 3 4 3 6 2 2" xfId="7724" xr:uid="{8E9ECEE0-1561-47DE-8485-1A03825440C8}"/>
    <cellStyle name="Normal 3 4 3 6 3" xfId="5663" xr:uid="{85E234E2-9A27-4BB0-8FDA-23484D73ADB4}"/>
    <cellStyle name="Normal 3 4 3 7" xfId="2471" xr:uid="{C4801DF7-6FE9-45FD-904C-550BCAFF9226}"/>
    <cellStyle name="Normal 3 4 3 7 2" xfId="6694" xr:uid="{0F923FF3-9972-440F-93B6-FF2F6B396B74}"/>
    <cellStyle name="Normal 3 4 3 8" xfId="4633" xr:uid="{8336080D-F3CA-4B62-8AA0-9AB84EB480FB}"/>
    <cellStyle name="Normal 3 4 3 9" xfId="4533" xr:uid="{89944C03-C8FC-4CA5-935A-40706D1BC045}"/>
    <cellStyle name="Normal 3 4 4" xfId="391" xr:uid="{00000000-0005-0000-0000-000044010000}"/>
    <cellStyle name="Normal 3 4 4 2" xfId="490" xr:uid="{00000000-0005-0000-0000-000045010000}"/>
    <cellStyle name="Normal 3 4 4 2 2" xfId="1038" xr:uid="{5C103281-5E61-457A-9390-9E8FC26CAF0A}"/>
    <cellStyle name="Normal 3 4 4 2 2 2" xfId="2069" xr:uid="{85D335EA-74A0-45B9-8CCB-DAE4486FA410}"/>
    <cellStyle name="Normal 3 4 4 2 2 2 2" xfId="4130" xr:uid="{A20AA052-16C5-4CA3-82D2-2F8A26645196}"/>
    <cellStyle name="Normal 3 4 4 2 2 2 2 2" xfId="8353" xr:uid="{96896103-D92E-4514-A94D-B9D9FBDF7440}"/>
    <cellStyle name="Normal 3 4 4 2 2 2 3" xfId="6292" xr:uid="{9D79E628-B0D3-4346-BD65-2A8647F553BE}"/>
    <cellStyle name="Normal 3 4 4 2 2 3" xfId="3100" xr:uid="{5265140C-E9C2-48E2-9FCD-B4A7DE160EEB}"/>
    <cellStyle name="Normal 3 4 4 2 2 3 2" xfId="7323" xr:uid="{19E419C7-2E6B-438B-A57E-C071B186D289}"/>
    <cellStyle name="Normal 3 4 4 2 2 4" xfId="5262" xr:uid="{4E5A7A36-F24C-4A72-91E2-B8764774A670}"/>
    <cellStyle name="Normal 3 4 4 2 3" xfId="1554" xr:uid="{19BE825D-7874-4C44-8C24-341F51FE9779}"/>
    <cellStyle name="Normal 3 4 4 2 3 2" xfId="3615" xr:uid="{8C3C27A0-41F5-44B8-98F6-D270004E3FE5}"/>
    <cellStyle name="Normal 3 4 4 2 3 2 2" xfId="7838" xr:uid="{6D93CDA8-53DB-42E0-8352-8DF45F6ECA45}"/>
    <cellStyle name="Normal 3 4 4 2 3 3" xfId="5777" xr:uid="{59DA991D-3923-40A9-B78A-FAED04701214}"/>
    <cellStyle name="Normal 3 4 4 2 4" xfId="2585" xr:uid="{0B39B0FA-EA97-4814-AE15-2EE740A42CA5}"/>
    <cellStyle name="Normal 3 4 4 2 4 2" xfId="6808" xr:uid="{8491E9DA-B576-4896-9A27-1D6936B95527}"/>
    <cellStyle name="Normal 3 4 4 2 5" xfId="4747" xr:uid="{4CA7AF31-6561-4367-9705-14B7D57FD8CE}"/>
    <cellStyle name="Normal 3 4 4 3" xfId="750" xr:uid="{95D50DBE-5827-4AC0-BFEF-1CE50089EF5D}"/>
    <cellStyle name="Normal 3 4 4 3 2" xfId="1268" xr:uid="{08682659-E0AD-496F-8B9A-3278C7C47B12}"/>
    <cellStyle name="Normal 3 4 4 3 2 2" xfId="2298" xr:uid="{92B76616-551D-4B73-AB63-1D2AEA18AFE7}"/>
    <cellStyle name="Normal 3 4 4 3 2 2 2" xfId="4359" xr:uid="{0EBC5AC4-01BE-4959-8F3E-99441C3BFD11}"/>
    <cellStyle name="Normal 3 4 4 3 2 2 2 2" xfId="8582" xr:uid="{48B0465C-8095-4C33-9A21-162CF170CF88}"/>
    <cellStyle name="Normal 3 4 4 3 2 2 3" xfId="6521" xr:uid="{05B2E6AD-A2D3-4616-96DD-27CD93C50112}"/>
    <cellStyle name="Normal 3 4 4 3 2 3" xfId="3329" xr:uid="{BADBC767-5B79-4B15-A99D-8AD24B674511}"/>
    <cellStyle name="Normal 3 4 4 3 2 3 2" xfId="7552" xr:uid="{7A4A9B94-B425-4B8E-A791-CC3BAB186846}"/>
    <cellStyle name="Normal 3 4 4 3 2 4" xfId="5491" xr:uid="{59E65DE0-F976-4A78-A571-C147169A0E15}"/>
    <cellStyle name="Normal 3 4 4 3 3" xfId="1783" xr:uid="{AF9614B8-54A4-4420-AA7A-BF3718628A6B}"/>
    <cellStyle name="Normal 3 4 4 3 3 2" xfId="3844" xr:uid="{C8EA22A1-D15B-4A60-8B56-88C9029DBB9A}"/>
    <cellStyle name="Normal 3 4 4 3 3 2 2" xfId="8067" xr:uid="{87BB46CE-E594-4DD8-A691-05EE040E6BE9}"/>
    <cellStyle name="Normal 3 4 4 3 3 3" xfId="6006" xr:uid="{C3EC1506-12C5-4D22-A5C0-1938A93347D0}"/>
    <cellStyle name="Normal 3 4 4 3 4" xfId="2814" xr:uid="{9B8D4DAD-DAE8-4288-9F7C-4E8902946726}"/>
    <cellStyle name="Normal 3 4 4 3 4 2" xfId="7037" xr:uid="{E9467517-80AD-42FD-8277-605A44726810}"/>
    <cellStyle name="Normal 3 4 4 3 5" xfId="4976" xr:uid="{587039F4-4E70-49A9-9DE6-266F5E3271C5}"/>
    <cellStyle name="Normal 3 4 4 4" xfId="940" xr:uid="{26930CC4-9B7D-447D-94ED-E01BB80A674D}"/>
    <cellStyle name="Normal 3 4 4 4 2" xfId="1971" xr:uid="{AD0583CA-11C6-42FA-84C9-3E4BF03E201F}"/>
    <cellStyle name="Normal 3 4 4 4 2 2" xfId="4032" xr:uid="{ADD6AD0F-3CF0-4751-88E0-CDC9B7711518}"/>
    <cellStyle name="Normal 3 4 4 4 2 2 2" xfId="8255" xr:uid="{854A9264-BF23-4041-813D-97682B53298A}"/>
    <cellStyle name="Normal 3 4 4 4 2 3" xfId="6194" xr:uid="{7D6B8841-FBCF-4C33-8E4E-543A47A7B0B2}"/>
    <cellStyle name="Normal 3 4 4 4 3" xfId="3002" xr:uid="{27DB0F5C-2229-4A20-AE3D-B20CC0372B1C}"/>
    <cellStyle name="Normal 3 4 4 4 3 2" xfId="7225" xr:uid="{F147215D-FB20-452B-A817-D92768F8311B}"/>
    <cellStyle name="Normal 3 4 4 4 4" xfId="5164" xr:uid="{F6DBC526-212E-48C0-B6F7-A7A014573931}"/>
    <cellStyle name="Normal 3 4 4 5" xfId="1456" xr:uid="{EE841F7C-FE88-489F-9A39-5EC287BB557C}"/>
    <cellStyle name="Normal 3 4 4 5 2" xfId="3517" xr:uid="{B4B9ACD5-B333-444F-A65A-6F0C14EB74B3}"/>
    <cellStyle name="Normal 3 4 4 5 2 2" xfId="7740" xr:uid="{9220D648-D199-489B-B1E0-9AB7F112D399}"/>
    <cellStyle name="Normal 3 4 4 5 3" xfId="5679" xr:uid="{A7004FD9-C2DF-419E-9A81-A4C292F6F0B5}"/>
    <cellStyle name="Normal 3 4 4 6" xfId="2487" xr:uid="{ADDEF185-8099-4001-A785-83C3896DE80C}"/>
    <cellStyle name="Normal 3 4 4 6 2" xfId="6710" xr:uid="{5A76DDC0-52F3-4DE0-93C5-4B71D730E779}"/>
    <cellStyle name="Normal 3 4 4 7" xfId="4649" xr:uid="{5C518265-9A87-4975-9CEC-1C94229E437E}"/>
    <cellStyle name="Normal 3 4 4 8" xfId="4549" xr:uid="{AD03EFB3-A73F-4246-9858-D33D94216837}"/>
    <cellStyle name="Normal 3 4 5" xfId="456" xr:uid="{00000000-0005-0000-0000-000046010000}"/>
    <cellStyle name="Normal 3 4 5 2" xfId="1004" xr:uid="{8BFEA8F8-2A7E-4928-846F-321913E24339}"/>
    <cellStyle name="Normal 3 4 5 2 2" xfId="2035" xr:uid="{9C89E6AD-84F9-4BD5-B9AF-C09CF68D12BA}"/>
    <cellStyle name="Normal 3 4 5 2 2 2" xfId="4096" xr:uid="{9F5EA19D-1BB5-493D-8A0D-BE0D5443345F}"/>
    <cellStyle name="Normal 3 4 5 2 2 2 2" xfId="8319" xr:uid="{8C02D0F3-F282-4077-AB26-6E25802BFC48}"/>
    <cellStyle name="Normal 3 4 5 2 2 3" xfId="6258" xr:uid="{55E7BEB4-CB6D-4512-A589-AE21E9C5B8B7}"/>
    <cellStyle name="Normal 3 4 5 2 3" xfId="3066" xr:uid="{16FDCE51-C965-4F6A-BC32-89B17DCDC057}"/>
    <cellStyle name="Normal 3 4 5 2 3 2" xfId="7289" xr:uid="{D05B7A36-8283-452C-AE7C-44E75094B83C}"/>
    <cellStyle name="Normal 3 4 5 2 4" xfId="5228" xr:uid="{FF902353-8605-4778-B0FB-F403E37DF316}"/>
    <cellStyle name="Normal 3 4 5 3" xfId="1520" xr:uid="{89DC1E05-F851-4EC0-ADF2-93691F7C71B6}"/>
    <cellStyle name="Normal 3 4 5 3 2" xfId="3581" xr:uid="{DF3A76AD-FB93-4127-9319-7D860171A028}"/>
    <cellStyle name="Normal 3 4 5 3 2 2" xfId="7804" xr:uid="{9D326300-7F05-4B59-BDE6-004852E85C1C}"/>
    <cellStyle name="Normal 3 4 5 3 3" xfId="5743" xr:uid="{0CDD956B-48A4-4811-BEC3-F2FD6410A348}"/>
    <cellStyle name="Normal 3 4 5 4" xfId="2551" xr:uid="{AD3D529C-08EB-45EF-B348-4484781ACE8E}"/>
    <cellStyle name="Normal 3 4 5 4 2" xfId="6774" xr:uid="{B2426505-1E8E-4F7F-8F5E-5AF4C69AA5F5}"/>
    <cellStyle name="Normal 3 4 5 5" xfId="4713" xr:uid="{88EE1104-CD5D-4312-83FF-06FC4CD1B429}"/>
    <cellStyle name="Normal 3 4 6" xfId="565" xr:uid="{37B1EE4C-0718-4C06-844A-0A45D8E5337B}"/>
    <cellStyle name="Normal 3 4 6 2" xfId="1092" xr:uid="{7F654D4B-2998-4725-9496-59864555142C}"/>
    <cellStyle name="Normal 3 4 6 2 2" xfId="2122" xr:uid="{BC0A978B-0CD6-4904-86F0-4A4CD145561B}"/>
    <cellStyle name="Normal 3 4 6 2 2 2" xfId="4183" xr:uid="{BD4BAC04-B02E-4828-9343-07300828677C}"/>
    <cellStyle name="Normal 3 4 6 2 2 2 2" xfId="8406" xr:uid="{869FEB51-F99D-41E2-9D18-C44FF4161D1E}"/>
    <cellStyle name="Normal 3 4 6 2 2 3" xfId="6345" xr:uid="{6ABE847C-86C0-40BB-9A26-F8916ABEA1DD}"/>
    <cellStyle name="Normal 3 4 6 2 3" xfId="3153" xr:uid="{EEE69066-630F-4E65-8934-556BD3A77514}"/>
    <cellStyle name="Normal 3 4 6 2 3 2" xfId="7376" xr:uid="{316DD137-FA33-4669-B6F5-0339144BDC14}"/>
    <cellStyle name="Normal 3 4 6 2 4" xfId="5315" xr:uid="{68CC2FB4-9751-4131-B5B9-9BB98AF63E23}"/>
    <cellStyle name="Normal 3 4 6 3" xfId="1607" xr:uid="{422BFDFD-A16A-4BD7-BAEC-CE2AC1597BC9}"/>
    <cellStyle name="Normal 3 4 6 3 2" xfId="3668" xr:uid="{1E45811F-61EC-4A34-B90E-786C03AE6821}"/>
    <cellStyle name="Normal 3 4 6 3 2 2" xfId="7891" xr:uid="{BE8A8FDA-65CF-4F5C-B585-BA8662ED6455}"/>
    <cellStyle name="Normal 3 4 6 3 3" xfId="5830" xr:uid="{50DA9522-6C13-496A-9F91-228540B0F4B9}"/>
    <cellStyle name="Normal 3 4 6 4" xfId="2638" xr:uid="{C1C00EF5-5219-41DC-A30A-78938D7BDD35}"/>
    <cellStyle name="Normal 3 4 6 4 2" xfId="6861" xr:uid="{13F2227D-6D6E-4A17-9A0B-6BE87EBC0191}"/>
    <cellStyle name="Normal 3 4 6 5" xfId="4800" xr:uid="{93A84792-D038-461D-8D3A-7A1C47887745}"/>
    <cellStyle name="Normal 3 4 7" xfId="909" xr:uid="{93AD1C61-DBA0-4FF8-B920-044C54979AED}"/>
    <cellStyle name="Normal 3 4 7 2" xfId="1940" xr:uid="{75BF9F08-AD3A-412D-883B-84627AA6D180}"/>
    <cellStyle name="Normal 3 4 7 2 2" xfId="4001" xr:uid="{E04F3124-C3FC-4D1F-BEF9-723A5DB20BE9}"/>
    <cellStyle name="Normal 3 4 7 2 2 2" xfId="8224" xr:uid="{9CE0D9A8-E017-4519-9AD8-9A0BECC54D2A}"/>
    <cellStyle name="Normal 3 4 7 2 3" xfId="6163" xr:uid="{87D172DF-0A60-4F7A-8238-55EECDB7E9C4}"/>
    <cellStyle name="Normal 3 4 7 3" xfId="2971" xr:uid="{C54E2D87-9C02-4824-8092-FB97A59A7027}"/>
    <cellStyle name="Normal 3 4 7 3 2" xfId="7194" xr:uid="{101C406F-F471-4946-A4A6-680B615F5070}"/>
    <cellStyle name="Normal 3 4 7 4" xfId="5133" xr:uid="{D7EEB0E4-05F5-44B1-8D28-571D80367263}"/>
    <cellStyle name="Normal 3 4 8" xfId="1425" xr:uid="{F1C84F65-5071-493A-B235-382230369F94}"/>
    <cellStyle name="Normal 3 4 8 2" xfId="3486" xr:uid="{5024341C-7898-4978-A9E2-BF02FCD9F90C}"/>
    <cellStyle name="Normal 3 4 8 2 2" xfId="7709" xr:uid="{1C1F0B71-7375-4FF6-947A-9E4EE64044EF}"/>
    <cellStyle name="Normal 3 4 8 3" xfId="5648" xr:uid="{4631FE5B-95B0-4523-929B-08DF716042DD}"/>
    <cellStyle name="Normal 3 4 9" xfId="2456" xr:uid="{1107897B-9902-45B3-B73B-C6188C9A77A0}"/>
    <cellStyle name="Normal 3 4 9 2" xfId="6679" xr:uid="{760038C0-F305-4BB0-8565-588A189795AF}"/>
    <cellStyle name="Normal 3 5" xfId="594" xr:uid="{E767A68C-1485-4663-80B7-92B46D14BA30}"/>
    <cellStyle name="Normal 3 5 2" xfId="779" xr:uid="{98534006-BE65-4498-9B62-5D35D007CF2D}"/>
    <cellStyle name="Normal 3 5 2 2" xfId="1297" xr:uid="{AEA0D116-DA99-4254-B3F4-AB40C2C63F78}"/>
    <cellStyle name="Normal 3 5 2 2 2" xfId="2327" xr:uid="{4E4A45AB-D685-48A0-84D8-07550AE6A7C8}"/>
    <cellStyle name="Normal 3 5 2 2 2 2" xfId="4388" xr:uid="{D81C07B3-20F3-4C3D-B734-CB5771D79337}"/>
    <cellStyle name="Normal 3 5 2 2 2 2 2" xfId="8611" xr:uid="{F903FE58-F601-4A70-9CB9-37B7997157B2}"/>
    <cellStyle name="Normal 3 5 2 2 2 3" xfId="6550" xr:uid="{E8990AC3-E7E3-49BF-AE7C-0CBC050CB475}"/>
    <cellStyle name="Normal 3 5 2 2 3" xfId="3358" xr:uid="{72B37C2A-5A50-4987-A35A-1BBAB53DB69F}"/>
    <cellStyle name="Normal 3 5 2 2 3 2" xfId="7581" xr:uid="{82064C6B-4DBF-444B-949B-DA52FB5607C9}"/>
    <cellStyle name="Normal 3 5 2 2 4" xfId="5520" xr:uid="{01C0C497-C0E8-4616-8533-4B890581B691}"/>
    <cellStyle name="Normal 3 5 2 3" xfId="1812" xr:uid="{16E49A09-40C6-44D6-9C97-DEC22CDEBD30}"/>
    <cellStyle name="Normal 3 5 2 3 2" xfId="3873" xr:uid="{55487656-91C2-4A34-84F7-4FD2E2C53EC8}"/>
    <cellStyle name="Normal 3 5 2 3 2 2" xfId="8096" xr:uid="{F5A7FD12-322D-47D8-A8E0-1FE07B11041C}"/>
    <cellStyle name="Normal 3 5 2 3 3" xfId="6035" xr:uid="{BD877100-210F-4A14-8B6D-5279C3225997}"/>
    <cellStyle name="Normal 3 5 2 4" xfId="2843" xr:uid="{71C2DD15-B9F3-46C1-B3D4-A03D8512F7FF}"/>
    <cellStyle name="Normal 3 5 2 4 2" xfId="7066" xr:uid="{CD472788-AB99-41C5-AFAB-923B8DD85334}"/>
    <cellStyle name="Normal 3 5 2 5" xfId="5005" xr:uid="{10E00BA8-48A1-4F9E-A1A5-83629B3B415F}"/>
    <cellStyle name="Normal 3 5 3" xfId="1121" xr:uid="{B9864B8F-E1C9-4EF4-A39E-A8C2ABE57757}"/>
    <cellStyle name="Normal 3 5 3 2" xfId="2151" xr:uid="{A2BBB6AD-A900-41BD-9E64-3F225A13DA7B}"/>
    <cellStyle name="Normal 3 5 3 2 2" xfId="4212" xr:uid="{D11CE1DF-9875-40F7-AC63-6947AD25BB13}"/>
    <cellStyle name="Normal 3 5 3 2 2 2" xfId="8435" xr:uid="{92D5D66B-5436-47B3-BA9F-C5BE1FFE60BC}"/>
    <cellStyle name="Normal 3 5 3 2 3" xfId="6374" xr:uid="{2C153D55-F1F9-46F2-9F36-E755C44B8576}"/>
    <cellStyle name="Normal 3 5 3 3" xfId="3182" xr:uid="{45EAF9FA-9D89-4162-9D80-840C89AC3079}"/>
    <cellStyle name="Normal 3 5 3 3 2" xfId="7405" xr:uid="{ACE68086-D013-403C-944A-F920247B227E}"/>
    <cellStyle name="Normal 3 5 3 4" xfId="5344" xr:uid="{83FA85AA-11AE-40AB-BE41-CD23440D6011}"/>
    <cellStyle name="Normal 3 5 4" xfId="1636" xr:uid="{92310FAF-C4B3-4D18-9562-10A8FB1A26DF}"/>
    <cellStyle name="Normal 3 5 4 2" xfId="3697" xr:uid="{55C4DC55-0FA7-4928-8F65-3AE2F4B24968}"/>
    <cellStyle name="Normal 3 5 4 2 2" xfId="7920" xr:uid="{EA74A40C-322C-4266-AAA6-9A7590CDCDAC}"/>
    <cellStyle name="Normal 3 5 4 3" xfId="5859" xr:uid="{8577CCF3-F96B-4133-8A55-7B31702F71FD}"/>
    <cellStyle name="Normal 3 5 5" xfId="2667" xr:uid="{4784AAD9-746B-4FD1-87A2-766D47E0EC0B}"/>
    <cellStyle name="Normal 3 5 5 2" xfId="6890" xr:uid="{A4656360-0C95-47FD-8525-A5B43025CAF7}"/>
    <cellStyle name="Normal 3 5 6" xfId="4829" xr:uid="{7D3AB21D-AE58-49F8-A45F-962AAFC352C2}"/>
    <cellStyle name="Normal 3 6" xfId="653" xr:uid="{2D2E4C69-821E-49D4-AF57-EA475AB55956}"/>
    <cellStyle name="Normal 3 6 2" xfId="838" xr:uid="{04B65018-591C-4EF4-8D63-EEFAFDFB9FFB}"/>
    <cellStyle name="Normal 3 6 2 2" xfId="1356" xr:uid="{CDAB09CC-DBF3-4A8B-AE15-D38E857DAD34}"/>
    <cellStyle name="Normal 3 6 2 2 2" xfId="2386" xr:uid="{D429CEDF-2971-4AAF-A159-A39A0E9728EA}"/>
    <cellStyle name="Normal 3 6 2 2 2 2" xfId="4447" xr:uid="{DD488CC5-7829-4076-AADA-53F0A6C75B86}"/>
    <cellStyle name="Normal 3 6 2 2 2 2 2" xfId="8670" xr:uid="{07F4439D-E161-425A-9495-3D60E0D87EDA}"/>
    <cellStyle name="Normal 3 6 2 2 2 3" xfId="6609" xr:uid="{8871AB1D-0AF0-4FF9-B404-B440A671EB8D}"/>
    <cellStyle name="Normal 3 6 2 2 3" xfId="3417" xr:uid="{86520C22-436D-4C43-97C8-9DAC554D8300}"/>
    <cellStyle name="Normal 3 6 2 2 3 2" xfId="7640" xr:uid="{1644356E-3DD2-4902-A6A9-9A91EDC33B48}"/>
    <cellStyle name="Normal 3 6 2 2 4" xfId="5579" xr:uid="{3388EB1C-D8EF-4EE3-90EF-8B9004E6DABD}"/>
    <cellStyle name="Normal 3 6 2 3" xfId="1871" xr:uid="{D013A1A0-59BB-49D8-A42D-CBB40F4373E5}"/>
    <cellStyle name="Normal 3 6 2 3 2" xfId="3932" xr:uid="{CE86C4C5-8B23-45FC-9896-5671B6A209E5}"/>
    <cellStyle name="Normal 3 6 2 3 2 2" xfId="8155" xr:uid="{391E01E6-1B3D-411C-87C6-9D7A22D05D69}"/>
    <cellStyle name="Normal 3 6 2 3 3" xfId="6094" xr:uid="{3A2EF02E-86D1-4D6F-B38E-71921FA216B2}"/>
    <cellStyle name="Normal 3 6 2 4" xfId="2902" xr:uid="{F50EBA67-EBAA-44F4-AC1A-BFBB9AFE2365}"/>
    <cellStyle name="Normal 3 6 2 4 2" xfId="7125" xr:uid="{6F2281AA-80A4-41D1-B4F8-7FB1A0482D10}"/>
    <cellStyle name="Normal 3 6 2 5" xfId="5064" xr:uid="{3455E468-8271-4146-A3CB-040B83A57EB7}"/>
    <cellStyle name="Normal 3 6 3" xfId="1180" xr:uid="{7A6447CB-F5CC-42B6-9CB2-64022B53DF34}"/>
    <cellStyle name="Normal 3 6 3 2" xfId="2210" xr:uid="{FC9BDFC3-520C-4BB0-9B87-E9C18E3E99BF}"/>
    <cellStyle name="Normal 3 6 3 2 2" xfId="4271" xr:uid="{AFC7EB1D-C1C1-49F3-B3D4-701672DCC3BE}"/>
    <cellStyle name="Normal 3 6 3 2 2 2" xfId="8494" xr:uid="{84D10C43-115E-4211-A73D-0D24944E1D08}"/>
    <cellStyle name="Normal 3 6 3 2 3" xfId="6433" xr:uid="{F6FBEFF7-B6A6-4674-8449-DEDDF145564F}"/>
    <cellStyle name="Normal 3 6 3 3" xfId="3241" xr:uid="{BFE4E15C-37A4-4F01-8343-832FC1D8B155}"/>
    <cellStyle name="Normal 3 6 3 3 2" xfId="7464" xr:uid="{A5F0788C-B397-48F6-85C8-B41410A08290}"/>
    <cellStyle name="Normal 3 6 3 4" xfId="5403" xr:uid="{02A1D5E4-1245-4735-BDC6-4B69547382BA}"/>
    <cellStyle name="Normal 3 6 4" xfId="1695" xr:uid="{EB9E0D65-4485-4B01-89ED-610B365DFB70}"/>
    <cellStyle name="Normal 3 6 4 2" xfId="3756" xr:uid="{F71E4AAC-84F2-4A7E-88C0-7D712BEFC82A}"/>
    <cellStyle name="Normal 3 6 4 2 2" xfId="7979" xr:uid="{98A3AC94-D7CB-4CE8-9449-A7B444664F9C}"/>
    <cellStyle name="Normal 3 6 4 3" xfId="5918" xr:uid="{478DC7E1-6C06-4FEF-AF7B-6A41822856E3}"/>
    <cellStyle name="Normal 3 6 5" xfId="2726" xr:uid="{2DD0CB41-E333-4FF5-8C54-FE9E07F13518}"/>
    <cellStyle name="Normal 3 6 5 2" xfId="6949" xr:uid="{0946D653-41D3-4C46-B15F-8D7F97771517}"/>
    <cellStyle name="Normal 3 6 6" xfId="4888" xr:uid="{DC6D53BD-8FE8-4590-8117-E650CE5963A4}"/>
    <cellStyle name="Normal 3 7" xfId="720" xr:uid="{74C12DB3-B2D9-4334-9FBA-7BDF7E85BBD6}"/>
    <cellStyle name="Normal 3 7 2" xfId="1239" xr:uid="{DD7FA759-FB55-42B5-AF2D-7A0F390891B1}"/>
    <cellStyle name="Normal 3 7 2 2" xfId="2269" xr:uid="{3AC265F2-C87F-4F74-9068-C150B3BF5CFA}"/>
    <cellStyle name="Normal 3 7 2 2 2" xfId="4330" xr:uid="{C507E28C-1060-46B2-8AA7-1CE0AC3CF5BF}"/>
    <cellStyle name="Normal 3 7 2 2 2 2" xfId="8553" xr:uid="{40FA265F-A023-4CC2-A5AE-98A6A314AFD3}"/>
    <cellStyle name="Normal 3 7 2 2 3" xfId="6492" xr:uid="{A0A704C8-29D5-4287-A8F6-098C0426D0F7}"/>
    <cellStyle name="Normal 3 7 2 3" xfId="3300" xr:uid="{156EAD65-1914-41A0-8DC0-CDBAF6F11005}"/>
    <cellStyle name="Normal 3 7 2 3 2" xfId="7523" xr:uid="{5021B4EC-2A84-43D1-ACF1-59D472E00533}"/>
    <cellStyle name="Normal 3 7 2 4" xfId="5462" xr:uid="{02EB8335-7381-4729-B92C-2031491F70C1}"/>
    <cellStyle name="Normal 3 7 3" xfId="1754" xr:uid="{C8723416-A607-4B43-8131-66366A28A8BE}"/>
    <cellStyle name="Normal 3 7 3 2" xfId="3815" xr:uid="{3AB543A2-2969-4ABB-A1C6-A9337B8BE4DC}"/>
    <cellStyle name="Normal 3 7 3 2 2" xfId="8038" xr:uid="{4CAC98F8-4EB7-4357-A9F4-DA34FD0D4A7C}"/>
    <cellStyle name="Normal 3 7 3 3" xfId="5977" xr:uid="{8ABC435D-7989-40D1-83D1-F5C51BA59176}"/>
    <cellStyle name="Normal 3 7 4" xfId="2785" xr:uid="{518E0374-B735-4552-9946-D6B6580C2911}"/>
    <cellStyle name="Normal 3 7 4 2" xfId="7008" xr:uid="{63CE2855-5FAE-4F61-B0CE-F2BC5FBE5BA7}"/>
    <cellStyle name="Normal 3 7 5" xfId="4947" xr:uid="{33337025-918C-43E0-BCDA-5E847903DF8B}"/>
    <cellStyle name="Normal 3 8" xfId="516" xr:uid="{B8D22874-2EBE-4A6E-81F7-8800CCA18224}"/>
    <cellStyle name="Normal 3 8 2" xfId="1063" xr:uid="{E67891A5-90B9-4423-8262-635C0BF0DE66}"/>
    <cellStyle name="Normal 3 8 2 2" xfId="2093" xr:uid="{284C7E68-2877-4024-9B00-AB2CF273A466}"/>
    <cellStyle name="Normal 3 8 2 2 2" xfId="4154" xr:uid="{04BA1BFE-D4E3-4FFE-B543-3AF4358A703A}"/>
    <cellStyle name="Normal 3 8 2 2 2 2" xfId="8377" xr:uid="{A02974B8-91D6-471E-B5B9-04F7B18918AA}"/>
    <cellStyle name="Normal 3 8 2 2 3" xfId="6316" xr:uid="{F3E7DAE3-FE58-43ED-B24E-EEB020224CFB}"/>
    <cellStyle name="Normal 3 8 2 3" xfId="3124" xr:uid="{A5BF5340-6EFF-4F77-AB97-FDE73C7686D6}"/>
    <cellStyle name="Normal 3 8 2 3 2" xfId="7347" xr:uid="{5D50B1D7-8614-4BBD-B3CE-0700108BA008}"/>
    <cellStyle name="Normal 3 8 2 4" xfId="5286" xr:uid="{749621CA-B715-4833-8460-E09A7B84DC5A}"/>
    <cellStyle name="Normal 3 8 3" xfId="1578" xr:uid="{FD193868-C41A-4E10-A993-CEF5B655D7D7}"/>
    <cellStyle name="Normal 3 8 3 2" xfId="3639" xr:uid="{6AE2D513-B53D-419F-9755-FCD623D0D978}"/>
    <cellStyle name="Normal 3 8 3 2 2" xfId="7862" xr:uid="{64FF5987-2A0D-4856-BB11-7747020D0374}"/>
    <cellStyle name="Normal 3 8 3 3" xfId="5801" xr:uid="{E6346D85-51A4-4A13-8B5C-027EAD6E2E13}"/>
    <cellStyle name="Normal 3 8 4" xfId="2609" xr:uid="{019F6A7A-F161-46AF-B9BC-6D8685EE9C9F}"/>
    <cellStyle name="Normal 3 8 4 2" xfId="6832" xr:uid="{381B5333-4B6C-4164-868C-DD774268E7D0}"/>
    <cellStyle name="Normal 3 8 5" xfId="4771" xr:uid="{2064888C-5976-4944-85BC-7B8B74A3DADB}"/>
    <cellStyle name="Normal 4" xfId="173" xr:uid="{00000000-0005-0000-0000-000047010000}"/>
    <cellStyle name="Normal 4 10" xfId="526" xr:uid="{3F28BCC9-F874-4859-9417-0D02115064CD}"/>
    <cellStyle name="Normal 4 10 2" xfId="1067" xr:uid="{8590E6F7-DE66-4EE3-8816-EBFD0756C729}"/>
    <cellStyle name="Normal 4 10 2 2" xfId="2097" xr:uid="{645BF893-73ED-4510-8304-E06650E3D710}"/>
    <cellStyle name="Normal 4 10 2 2 2" xfId="4158" xr:uid="{E6668EC2-9F91-41D4-BC3B-D8CA7C0DA621}"/>
    <cellStyle name="Normal 4 10 2 2 2 2" xfId="8381" xr:uid="{D002E4A3-EDAF-4502-B387-2384C429BEA1}"/>
    <cellStyle name="Normal 4 10 2 2 3" xfId="6320" xr:uid="{0427AD11-F636-4F2B-800A-5169C6AAC913}"/>
    <cellStyle name="Normal 4 10 2 3" xfId="3128" xr:uid="{38F83159-6754-4F79-8A6A-16CAAE3E3C56}"/>
    <cellStyle name="Normal 4 10 2 3 2" xfId="7351" xr:uid="{757A0F12-D638-4869-BBAC-DC8EA4C0D739}"/>
    <cellStyle name="Normal 4 10 2 4" xfId="5290" xr:uid="{B6E6A6F8-E30E-4A71-A582-CDC1DF1F5AAA}"/>
    <cellStyle name="Normal 4 10 3" xfId="1582" xr:uid="{2A44B47A-D117-4EBB-8CA7-11088F392A2F}"/>
    <cellStyle name="Normal 4 10 3 2" xfId="3643" xr:uid="{2BA8326D-0A1E-4394-BD8A-6428687B5867}"/>
    <cellStyle name="Normal 4 10 3 2 2" xfId="7866" xr:uid="{B609054E-E35E-4AB8-947B-0FD5444E32ED}"/>
    <cellStyle name="Normal 4 10 3 3" xfId="5805" xr:uid="{6559F217-CBFA-4DD7-88B7-E83D55059C20}"/>
    <cellStyle name="Normal 4 10 4" xfId="2613" xr:uid="{707F6DEC-1E19-42D6-89D6-83FD237C57B9}"/>
    <cellStyle name="Normal 4 10 4 2" xfId="6836" xr:uid="{2F64E8F1-5D0C-48F1-A1A0-BCC4B683333F}"/>
    <cellStyle name="Normal 4 10 5" xfId="4775" xr:uid="{7D91DFE9-EFA1-48EB-847B-62DC92D9B7FE}"/>
    <cellStyle name="Normal 4 11" xfId="899" xr:uid="{DDD80AB8-8E97-4055-BDD4-12E54A5E07A1}"/>
    <cellStyle name="Normal 4 11 2" xfId="1930" xr:uid="{4FA02D00-FFFE-43D1-8DBC-086A31E1E458}"/>
    <cellStyle name="Normal 4 11 2 2" xfId="3991" xr:uid="{6B7C6CF8-9458-4B05-BD82-F56EDB9D9E17}"/>
    <cellStyle name="Normal 4 11 2 2 2" xfId="8214" xr:uid="{9C7E453F-5E12-4AC6-B11F-4C991B0C4101}"/>
    <cellStyle name="Normal 4 11 2 3" xfId="6153" xr:uid="{2EF9487E-0DF2-4F7C-A663-678E19BD39F0}"/>
    <cellStyle name="Normal 4 11 3" xfId="2961" xr:uid="{779EF2E4-B411-491B-BAEA-25B43FEB4F00}"/>
    <cellStyle name="Normal 4 11 3 2" xfId="7184" xr:uid="{199CD830-6015-48BD-BB3F-81BE3D16783A}"/>
    <cellStyle name="Normal 4 11 4" xfId="5123" xr:uid="{0D69F7AE-CA77-41DE-9E43-82A494A0DA07}"/>
    <cellStyle name="Normal 4 12" xfId="1415" xr:uid="{3ADB60A1-6B35-413F-9659-72ED2846AD2C}"/>
    <cellStyle name="Normal 4 12 2" xfId="3476" xr:uid="{F441CF22-DD7A-4C8A-BEFE-3DDC939727DB}"/>
    <cellStyle name="Normal 4 12 2 2" xfId="7699" xr:uid="{F7FC314D-2AE7-4E48-B15D-7A298476F57E}"/>
    <cellStyle name="Normal 4 12 3" xfId="5638" xr:uid="{424609F2-BCD6-4967-B815-BABCCE0405AB}"/>
    <cellStyle name="Normal 4 13" xfId="2446" xr:uid="{128802EC-E02E-4AFC-A94A-336995FF4B8E}"/>
    <cellStyle name="Normal 4 13 2" xfId="6669" xr:uid="{CEC6B266-6394-49F8-9D31-75E050D0EB80}"/>
    <cellStyle name="Normal 4 14" xfId="4579" xr:uid="{59EF6242-47DE-4B56-96BF-7407DA3CECAF}"/>
    <cellStyle name="Normal 4 15" xfId="4509" xr:uid="{24A7F1BE-F9C1-473A-BE9C-20211B3BAB63}"/>
    <cellStyle name="Normal 4 2" xfId="174" xr:uid="{00000000-0005-0000-0000-000048010000}"/>
    <cellStyle name="Normal 4 2 2" xfId="353" xr:uid="{00000000-0005-0000-0000-000049010000}"/>
    <cellStyle name="Normal 4 2 2 2" xfId="589" xr:uid="{44FFF0E1-A1E3-4B14-B9D9-B49560B9DB98}"/>
    <cellStyle name="Normal 4 2 2 2 2" xfId="648" xr:uid="{2515255B-81CC-44C2-BA9C-DFA352561440}"/>
    <cellStyle name="Normal 4 2 2 2 2 2" xfId="833" xr:uid="{AF21E630-BDFA-498E-8C02-9C9EEE05A4CA}"/>
    <cellStyle name="Normal 4 2 2 2 2 2 2" xfId="1351" xr:uid="{2FF56D02-27BC-44F4-BCB1-F78C4B096BB2}"/>
    <cellStyle name="Normal 4 2 2 2 2 2 2 2" xfId="2381" xr:uid="{0B0899A9-D08A-46E6-9139-0B25B3BD4811}"/>
    <cellStyle name="Normal 4 2 2 2 2 2 2 2 2" xfId="4442" xr:uid="{3D639704-9603-49F5-8EC2-9E8269CB3C81}"/>
    <cellStyle name="Normal 4 2 2 2 2 2 2 2 2 2" xfId="8665" xr:uid="{FB4086A8-9849-4FCC-903E-1765990D5D51}"/>
    <cellStyle name="Normal 4 2 2 2 2 2 2 2 3" xfId="6604" xr:uid="{EB4C0ACC-E070-4211-B0F8-6204E4D4FCA4}"/>
    <cellStyle name="Normal 4 2 2 2 2 2 2 3" xfId="3412" xr:uid="{A0DF4837-1530-40AA-BDF2-5CAAE37D9DF6}"/>
    <cellStyle name="Normal 4 2 2 2 2 2 2 3 2" xfId="7635" xr:uid="{D24248E2-1AAA-4006-84D2-CFF02DEEC6CD}"/>
    <cellStyle name="Normal 4 2 2 2 2 2 2 4" xfId="5574" xr:uid="{B068829A-6B6A-4247-BE12-D479E89EC932}"/>
    <cellStyle name="Normal 4 2 2 2 2 2 3" xfId="1866" xr:uid="{E5FA072B-4146-48D3-97D1-036CC8ABA6D6}"/>
    <cellStyle name="Normal 4 2 2 2 2 2 3 2" xfId="3927" xr:uid="{155C1AF4-3536-4BD2-A724-E5DF7653815D}"/>
    <cellStyle name="Normal 4 2 2 2 2 2 3 2 2" xfId="8150" xr:uid="{776417B9-780C-404E-B45B-AA8FD696B2B8}"/>
    <cellStyle name="Normal 4 2 2 2 2 2 3 3" xfId="6089" xr:uid="{BEE64473-B5E5-478D-BBD4-2E583E2C6D2D}"/>
    <cellStyle name="Normal 4 2 2 2 2 2 4" xfId="2897" xr:uid="{91D83EB3-4621-4C8F-8C32-DE42FE1B53E2}"/>
    <cellStyle name="Normal 4 2 2 2 2 2 4 2" xfId="7120" xr:uid="{2AD9FD3A-424C-4523-A614-5DD2118E84C4}"/>
    <cellStyle name="Normal 4 2 2 2 2 2 5" xfId="5059" xr:uid="{669093FD-960D-47F9-BCBE-668D661C5DAF}"/>
    <cellStyle name="Normal 4 2 2 2 2 3" xfId="1175" xr:uid="{B2FEE133-E3DD-46C1-8B20-45F82DD44693}"/>
    <cellStyle name="Normal 4 2 2 2 2 3 2" xfId="2205" xr:uid="{CBCD734E-DBE4-429C-8396-803C183BE4D3}"/>
    <cellStyle name="Normal 4 2 2 2 2 3 2 2" xfId="4266" xr:uid="{84BE0A14-AACB-4560-A850-45AA9A72454C}"/>
    <cellStyle name="Normal 4 2 2 2 2 3 2 2 2" xfId="8489" xr:uid="{41DB08BF-4FF7-40D2-84BF-D56EDBC7747A}"/>
    <cellStyle name="Normal 4 2 2 2 2 3 2 3" xfId="6428" xr:uid="{09BA3AC7-B785-4A0D-8DBB-9871C7FE4A0E}"/>
    <cellStyle name="Normal 4 2 2 2 2 3 3" xfId="3236" xr:uid="{EB3618D3-594D-4EB0-8A5C-E59FAC46D35D}"/>
    <cellStyle name="Normal 4 2 2 2 2 3 3 2" xfId="7459" xr:uid="{D6F21665-C502-42BC-83CA-AA452AAD1C92}"/>
    <cellStyle name="Normal 4 2 2 2 2 3 4" xfId="5398" xr:uid="{1B38BE34-69DD-46B2-9F8C-7F0D942C7607}"/>
    <cellStyle name="Normal 4 2 2 2 2 4" xfId="1690" xr:uid="{75996587-57A3-4322-BDBB-CD84BBFA2116}"/>
    <cellStyle name="Normal 4 2 2 2 2 4 2" xfId="3751" xr:uid="{B343CE18-9AEF-4F7D-BA05-2CAC7D2A89AB}"/>
    <cellStyle name="Normal 4 2 2 2 2 4 2 2" xfId="7974" xr:uid="{DC99F97F-A7E6-4644-86A0-CFFBD900CEB7}"/>
    <cellStyle name="Normal 4 2 2 2 2 4 3" xfId="5913" xr:uid="{21777B21-0E99-4017-9970-0F9BC571FB35}"/>
    <cellStyle name="Normal 4 2 2 2 2 5" xfId="2721" xr:uid="{CB7F9F7A-18EE-4EEB-95C1-CD8F408CB10D}"/>
    <cellStyle name="Normal 4 2 2 2 2 5 2" xfId="6944" xr:uid="{447EFFF9-5B94-47FB-BA38-905D92DE1D93}"/>
    <cellStyle name="Normal 4 2 2 2 2 6" xfId="4883" xr:uid="{6F4666B0-5B72-4FD4-81D0-5EF07E2CC9A1}"/>
    <cellStyle name="Normal 4 2 2 2 3" xfId="712" xr:uid="{63DAB627-4C52-4564-A225-ABB3192BB57E}"/>
    <cellStyle name="Normal 4 2 2 2 3 2" xfId="892" xr:uid="{0574D083-B8DB-4089-9D85-DB79E89004E3}"/>
    <cellStyle name="Normal 4 2 2 2 3 2 2" xfId="1409" xr:uid="{9819DBCB-38DA-48B9-B7CA-0A0D631F020A}"/>
    <cellStyle name="Normal 4 2 2 2 3 2 2 2" xfId="2439" xr:uid="{6F5A8F49-1B3B-4DA5-90A4-2F42E8BE6004}"/>
    <cellStyle name="Normal 4 2 2 2 3 2 2 2 2" xfId="4500" xr:uid="{5C9E0611-83CE-45CA-8195-17FF53A85E6C}"/>
    <cellStyle name="Normal 4 2 2 2 3 2 2 2 2 2" xfId="8723" xr:uid="{473FC1D7-A775-402D-938B-A14A2FD318BB}"/>
    <cellStyle name="Normal 4 2 2 2 3 2 2 2 3" xfId="6662" xr:uid="{727E37F2-4DD7-4D74-A297-2C4BE0495550}"/>
    <cellStyle name="Normal 4 2 2 2 3 2 2 3" xfId="3470" xr:uid="{5798B8B0-1717-4947-90F3-DE2DC34DFA4E}"/>
    <cellStyle name="Normal 4 2 2 2 3 2 2 3 2" xfId="7693" xr:uid="{8E1C5FE8-5565-41D5-91BA-9871D420F1D6}"/>
    <cellStyle name="Normal 4 2 2 2 3 2 2 4" xfId="5632" xr:uid="{66D22F05-887F-45E7-8999-3401226B380B}"/>
    <cellStyle name="Normal 4 2 2 2 3 2 3" xfId="1924" xr:uid="{ED89361A-6DD0-4679-BAC0-926C3EC64DFD}"/>
    <cellStyle name="Normal 4 2 2 2 3 2 3 2" xfId="3985" xr:uid="{D2E09019-0E3E-4CCF-AB16-73491D2D8213}"/>
    <cellStyle name="Normal 4 2 2 2 3 2 3 2 2" xfId="8208" xr:uid="{6AB297AE-5F17-4951-87C5-A0D74BB28F09}"/>
    <cellStyle name="Normal 4 2 2 2 3 2 3 3" xfId="6147" xr:uid="{8741AC52-C8FF-43D1-A776-FC783295417E}"/>
    <cellStyle name="Normal 4 2 2 2 3 2 4" xfId="2955" xr:uid="{5E63B691-CA08-4492-B59E-27FE2D3CEC57}"/>
    <cellStyle name="Normal 4 2 2 2 3 2 4 2" xfId="7178" xr:uid="{A300F8C7-A543-42E6-A798-08263B48ABF8}"/>
    <cellStyle name="Normal 4 2 2 2 3 2 5" xfId="5117" xr:uid="{4AD3E48A-1BFB-4184-8350-E806F4E6DDA8}"/>
    <cellStyle name="Normal 4 2 2 2 3 3" xfId="1233" xr:uid="{F452AB7B-520C-48D0-9DE3-BAED3834B74F}"/>
    <cellStyle name="Normal 4 2 2 2 3 3 2" xfId="2263" xr:uid="{7BD322B2-DAEF-481B-A938-CC06B15629DE}"/>
    <cellStyle name="Normal 4 2 2 2 3 3 2 2" xfId="4324" xr:uid="{AE3A3294-C9EE-4CCA-8B3A-F2AC1CB8235D}"/>
    <cellStyle name="Normal 4 2 2 2 3 3 2 2 2" xfId="8547" xr:uid="{4A29B249-9FED-4374-9645-E6462E583D62}"/>
    <cellStyle name="Normal 4 2 2 2 3 3 2 3" xfId="6486" xr:uid="{61A13632-9781-49B1-B908-96A63D7D6517}"/>
    <cellStyle name="Normal 4 2 2 2 3 3 3" xfId="3294" xr:uid="{CF28ECD5-9471-4DE8-B4EF-0BF21071860C}"/>
    <cellStyle name="Normal 4 2 2 2 3 3 3 2" xfId="7517" xr:uid="{CA49F10A-28E6-4A7A-8324-C9AEF65F9BA6}"/>
    <cellStyle name="Normal 4 2 2 2 3 3 4" xfId="5456" xr:uid="{D4594ABC-FA51-424C-A6D3-2FCDE174040A}"/>
    <cellStyle name="Normal 4 2 2 2 3 4" xfId="1748" xr:uid="{FC751D1B-DBC4-4E3C-913B-C22337EAAD7C}"/>
    <cellStyle name="Normal 4 2 2 2 3 4 2" xfId="3809" xr:uid="{0FBE1B92-270D-40EF-BF4F-5F0350E644A3}"/>
    <cellStyle name="Normal 4 2 2 2 3 4 2 2" xfId="8032" xr:uid="{3EF69665-F579-423A-8F04-53DD3415A328}"/>
    <cellStyle name="Normal 4 2 2 2 3 4 3" xfId="5971" xr:uid="{077A0B9B-FC2C-49A4-97DF-CEFF961A16B6}"/>
    <cellStyle name="Normal 4 2 2 2 3 5" xfId="2779" xr:uid="{137EB51D-9D1F-4B19-9101-7BA6CF86F6F9}"/>
    <cellStyle name="Normal 4 2 2 2 3 5 2" xfId="7002" xr:uid="{6978A4CD-36B7-463B-9254-0DEEC8C10BF7}"/>
    <cellStyle name="Normal 4 2 2 2 3 6" xfId="4941" xr:uid="{F1B474D3-C459-4804-8180-F5DB7DE20596}"/>
    <cellStyle name="Normal 4 2 2 2 4" xfId="774" xr:uid="{E0BCC464-27F3-4EFE-96D0-1273805D05CE}"/>
    <cellStyle name="Normal 4 2 2 2 4 2" xfId="1292" xr:uid="{2CD95803-2178-4BCB-965B-1BB3666F3AB5}"/>
    <cellStyle name="Normal 4 2 2 2 4 2 2" xfId="2322" xr:uid="{DEF40C56-BD8D-4818-977E-15BCD0F14B25}"/>
    <cellStyle name="Normal 4 2 2 2 4 2 2 2" xfId="4383" xr:uid="{E646A5C3-3E67-4FD7-9623-B9F8853CDF8F}"/>
    <cellStyle name="Normal 4 2 2 2 4 2 2 2 2" xfId="8606" xr:uid="{B242D4A3-FB72-4136-8F4E-14AD6D345B09}"/>
    <cellStyle name="Normal 4 2 2 2 4 2 2 3" xfId="6545" xr:uid="{D2EAB5C5-4119-4296-8D07-7B3AA92D3505}"/>
    <cellStyle name="Normal 4 2 2 2 4 2 3" xfId="3353" xr:uid="{CA5A82C6-F73F-4B15-9969-E2817340F28D}"/>
    <cellStyle name="Normal 4 2 2 2 4 2 3 2" xfId="7576" xr:uid="{3A1D554F-5948-402F-9221-BA4951C63A51}"/>
    <cellStyle name="Normal 4 2 2 2 4 2 4" xfId="5515" xr:uid="{8774C714-CE13-40DC-9716-E2C5F3EBADA2}"/>
    <cellStyle name="Normal 4 2 2 2 4 3" xfId="1807" xr:uid="{3D6E1D91-00ED-4594-9594-4AF6AB9575D5}"/>
    <cellStyle name="Normal 4 2 2 2 4 3 2" xfId="3868" xr:uid="{F32BC714-218B-4C1C-99D6-77A66BE51FB4}"/>
    <cellStyle name="Normal 4 2 2 2 4 3 2 2" xfId="8091" xr:uid="{4E7C8642-E7B8-46ED-9F89-18BBF87274C9}"/>
    <cellStyle name="Normal 4 2 2 2 4 3 3" xfId="6030" xr:uid="{76680BF5-BA9F-4D0F-8833-9191592C5642}"/>
    <cellStyle name="Normal 4 2 2 2 4 4" xfId="2838" xr:uid="{10523C62-E6FA-4FD3-97D1-3A814B08C240}"/>
    <cellStyle name="Normal 4 2 2 2 4 4 2" xfId="7061" xr:uid="{E63C427D-AA0F-4772-910B-01586EAB9FCC}"/>
    <cellStyle name="Normal 4 2 2 2 4 5" xfId="5000" xr:uid="{D14AA9B7-4C9E-4F62-81BB-0E15B7D9600D}"/>
    <cellStyle name="Normal 4 2 2 2 5" xfId="1116" xr:uid="{00905C45-EED7-4007-AC8B-71496A4CDF27}"/>
    <cellStyle name="Normal 4 2 2 2 5 2" xfId="2146" xr:uid="{6EBFF0A9-B0F9-44E6-872C-8D9C4312EE1F}"/>
    <cellStyle name="Normal 4 2 2 2 5 2 2" xfId="4207" xr:uid="{FFB46A21-9F6B-446E-9284-0EA7E24055AA}"/>
    <cellStyle name="Normal 4 2 2 2 5 2 2 2" xfId="8430" xr:uid="{89594D18-99EB-45C3-BCC6-36CC632B00C1}"/>
    <cellStyle name="Normal 4 2 2 2 5 2 3" xfId="6369" xr:uid="{5E787FA6-BC06-4298-87F5-B5F1F0ABDCF4}"/>
    <cellStyle name="Normal 4 2 2 2 5 3" xfId="3177" xr:uid="{356CD74E-A286-413F-8D4E-7C7BCFB6F2A2}"/>
    <cellStyle name="Normal 4 2 2 2 5 3 2" xfId="7400" xr:uid="{A0FEAD55-E64D-45BF-9B21-A26D0B9F3ADE}"/>
    <cellStyle name="Normal 4 2 2 2 5 4" xfId="5339" xr:uid="{E3339209-8B42-4E98-A740-2F30138DE20D}"/>
    <cellStyle name="Normal 4 2 2 2 6" xfId="1631" xr:uid="{00E93DB7-C67E-46DB-8425-EE1B5AD66599}"/>
    <cellStyle name="Normal 4 2 2 2 6 2" xfId="3692" xr:uid="{392F5355-8FBC-4F22-BDB2-7D6E1936FB56}"/>
    <cellStyle name="Normal 4 2 2 2 6 2 2" xfId="7915" xr:uid="{092D484A-7DE3-41A8-9293-717210155ADA}"/>
    <cellStyle name="Normal 4 2 2 2 6 3" xfId="5854" xr:uid="{22F49045-C32D-4155-80E1-CABBE98E3EC3}"/>
    <cellStyle name="Normal 4 2 2 2 7" xfId="2662" xr:uid="{65FF231A-ECC9-4502-BDB8-E19B79DC4A48}"/>
    <cellStyle name="Normal 4 2 2 2 7 2" xfId="6885" xr:uid="{3F84640A-CB88-416F-AF8C-0CCA02E62EC3}"/>
    <cellStyle name="Normal 4 2 2 2 8" xfId="4824" xr:uid="{77A7852D-F872-452A-9197-F71A45DF1563}"/>
    <cellStyle name="Normal 4 2 2 3" xfId="619" xr:uid="{FE11239E-E0AD-43D2-B805-985FBF175D45}"/>
    <cellStyle name="Normal 4 2 2 3 2" xfId="804" xr:uid="{379C68A4-ED41-4E56-9083-0A2C7D035FC5}"/>
    <cellStyle name="Normal 4 2 2 3 2 2" xfId="1322" xr:uid="{C80DE310-07EE-4514-BA6D-59FBBD0F1C37}"/>
    <cellStyle name="Normal 4 2 2 3 2 2 2" xfId="2352" xr:uid="{8A0FEBE9-8929-4597-9DE0-658E36F4CBED}"/>
    <cellStyle name="Normal 4 2 2 3 2 2 2 2" xfId="4413" xr:uid="{461B6B3D-8207-4E70-9A8C-7F8C87D7E9EA}"/>
    <cellStyle name="Normal 4 2 2 3 2 2 2 2 2" xfId="8636" xr:uid="{C01F624D-A6FF-475A-A4EE-104DF8A10EA2}"/>
    <cellStyle name="Normal 4 2 2 3 2 2 2 3" xfId="6575" xr:uid="{4E74186B-B20E-42A5-951D-8B491A371BF4}"/>
    <cellStyle name="Normal 4 2 2 3 2 2 3" xfId="3383" xr:uid="{30DEA766-1BFA-4176-90A5-8BF6C9EDEFC4}"/>
    <cellStyle name="Normal 4 2 2 3 2 2 3 2" xfId="7606" xr:uid="{01E89AE7-92BC-4FD5-BDE4-4BDE0FAE5DBF}"/>
    <cellStyle name="Normal 4 2 2 3 2 2 4" xfId="5545" xr:uid="{E967392A-F1E0-4B75-9E39-CC0303AE8BDD}"/>
    <cellStyle name="Normal 4 2 2 3 2 3" xfId="1837" xr:uid="{52C7F9EF-0E03-4ABA-8E37-C286AA7DA588}"/>
    <cellStyle name="Normal 4 2 2 3 2 3 2" xfId="3898" xr:uid="{74983910-BBFE-46F1-902A-4ED7E6B6C291}"/>
    <cellStyle name="Normal 4 2 2 3 2 3 2 2" xfId="8121" xr:uid="{A6EAE842-BB3F-4EB2-89EF-FB7E50981C72}"/>
    <cellStyle name="Normal 4 2 2 3 2 3 3" xfId="6060" xr:uid="{F9412E5A-C74E-453A-B24B-A15A148DE4A6}"/>
    <cellStyle name="Normal 4 2 2 3 2 4" xfId="2868" xr:uid="{7C4364D8-0213-408D-BAF5-B505DED23919}"/>
    <cellStyle name="Normal 4 2 2 3 2 4 2" xfId="7091" xr:uid="{1251786C-CF54-4CE6-A8F5-02DA369F2E72}"/>
    <cellStyle name="Normal 4 2 2 3 2 5" xfId="5030" xr:uid="{C9378490-7DD8-4AF2-8F90-4A9955FEA1BD}"/>
    <cellStyle name="Normal 4 2 2 3 3" xfId="1146" xr:uid="{EED045EF-A9E8-4140-A1E4-EE1ADEA38237}"/>
    <cellStyle name="Normal 4 2 2 3 3 2" xfId="2176" xr:uid="{C2718C21-0DB8-4ECC-8635-DD06BF6523E0}"/>
    <cellStyle name="Normal 4 2 2 3 3 2 2" xfId="4237" xr:uid="{DECA7B2C-286B-4664-99F5-BC421E35378B}"/>
    <cellStyle name="Normal 4 2 2 3 3 2 2 2" xfId="8460" xr:uid="{B0CCC107-E6C6-4156-822C-DCD89D01CE10}"/>
    <cellStyle name="Normal 4 2 2 3 3 2 3" xfId="6399" xr:uid="{3616B2B1-31DE-455C-8A51-C409E66885FA}"/>
    <cellStyle name="Normal 4 2 2 3 3 3" xfId="3207" xr:uid="{4FE27F7D-57EF-4896-B0FE-826AE34FB8AC}"/>
    <cellStyle name="Normal 4 2 2 3 3 3 2" xfId="7430" xr:uid="{A7A144F8-1CD0-4943-BCE5-10C4E05F9865}"/>
    <cellStyle name="Normal 4 2 2 3 3 4" xfId="5369" xr:uid="{C912E6A1-4ADD-4D0A-818C-E3F1CF374028}"/>
    <cellStyle name="Normal 4 2 2 3 4" xfId="1661" xr:uid="{2B456E26-132A-4E38-BC8C-6682D07D2C31}"/>
    <cellStyle name="Normal 4 2 2 3 4 2" xfId="3722" xr:uid="{40750B8E-D192-4DF2-8085-B541ADD21171}"/>
    <cellStyle name="Normal 4 2 2 3 4 2 2" xfId="7945" xr:uid="{159F2F0B-C02F-4029-B54A-22377F7C9874}"/>
    <cellStyle name="Normal 4 2 2 3 4 3" xfId="5884" xr:uid="{14F7BD69-16AE-40B7-82EF-DE4D2BB5B91A}"/>
    <cellStyle name="Normal 4 2 2 3 5" xfId="2692" xr:uid="{6B7BAD66-1D78-4D61-A313-48B658410B75}"/>
    <cellStyle name="Normal 4 2 2 3 5 2" xfId="6915" xr:uid="{ECF5D7BE-396B-4489-89BC-E90FFBE80B30}"/>
    <cellStyle name="Normal 4 2 2 3 6" xfId="4854" xr:uid="{033C2F14-8376-4AA0-AFB1-353E781EB987}"/>
    <cellStyle name="Normal 4 2 2 4" xfId="677" xr:uid="{93860E5B-DB86-4BC3-B8A7-13A4AEDD8DA7}"/>
    <cellStyle name="Normal 4 2 2 4 2" xfId="862" xr:uid="{4355C82F-FEB3-4C78-84DB-D2AB2E8070C0}"/>
    <cellStyle name="Normal 4 2 2 4 2 2" xfId="1380" xr:uid="{3347C15B-6D91-43E0-9684-F1975D84A4F7}"/>
    <cellStyle name="Normal 4 2 2 4 2 2 2" xfId="2410" xr:uid="{74722594-1892-4765-BB8E-2851184C4585}"/>
    <cellStyle name="Normal 4 2 2 4 2 2 2 2" xfId="4471" xr:uid="{5EBE0CF3-10C6-4843-93E7-14CFA8C97141}"/>
    <cellStyle name="Normal 4 2 2 4 2 2 2 2 2" xfId="8694" xr:uid="{539C008D-3545-4CF3-AE03-D22CDCDD9349}"/>
    <cellStyle name="Normal 4 2 2 4 2 2 2 3" xfId="6633" xr:uid="{DD2F8795-55F0-41D8-9E58-5A766D5696FB}"/>
    <cellStyle name="Normal 4 2 2 4 2 2 3" xfId="3441" xr:uid="{40AD2224-F62F-4F45-9E65-9DD1A6B3C0CB}"/>
    <cellStyle name="Normal 4 2 2 4 2 2 3 2" xfId="7664" xr:uid="{1D1202A1-8EFA-40C7-B5BF-06E210E17D0A}"/>
    <cellStyle name="Normal 4 2 2 4 2 2 4" xfId="5603" xr:uid="{196E3D5F-BA19-4AED-A395-4DD67258B54E}"/>
    <cellStyle name="Normal 4 2 2 4 2 3" xfId="1895" xr:uid="{51B10730-0D9D-40FF-AF67-A7E239462AFE}"/>
    <cellStyle name="Normal 4 2 2 4 2 3 2" xfId="3956" xr:uid="{70F0DE57-1E43-4C05-B20E-1C1ABB441D7B}"/>
    <cellStyle name="Normal 4 2 2 4 2 3 2 2" xfId="8179" xr:uid="{0878B5CA-8E12-4B4E-8C7F-9BBEAF2ACDD7}"/>
    <cellStyle name="Normal 4 2 2 4 2 3 3" xfId="6118" xr:uid="{C7E04F53-F6EE-4C31-B2C5-74B15393F1F8}"/>
    <cellStyle name="Normal 4 2 2 4 2 4" xfId="2926" xr:uid="{675721E5-4AB3-4F24-81B2-C8F4BE278A20}"/>
    <cellStyle name="Normal 4 2 2 4 2 4 2" xfId="7149" xr:uid="{CD116979-F669-476B-B645-1800B8EC303A}"/>
    <cellStyle name="Normal 4 2 2 4 2 5" xfId="5088" xr:uid="{5E9615B2-572F-4C20-A7E4-A0FE12B8746E}"/>
    <cellStyle name="Normal 4 2 2 4 3" xfId="1204" xr:uid="{A21C6779-D0B9-4F01-A01E-D581C7CA8F73}"/>
    <cellStyle name="Normal 4 2 2 4 3 2" xfId="2234" xr:uid="{D99A4BA7-6BE7-4F76-AAF2-AB0CBD34B0D2}"/>
    <cellStyle name="Normal 4 2 2 4 3 2 2" xfId="4295" xr:uid="{6D16123F-F4E1-446E-95EF-188C786C49F8}"/>
    <cellStyle name="Normal 4 2 2 4 3 2 2 2" xfId="8518" xr:uid="{AE115A0D-9FE2-45A3-AC8C-DA45565C7F4C}"/>
    <cellStyle name="Normal 4 2 2 4 3 2 3" xfId="6457" xr:uid="{CCBC55DA-9643-49C5-A6EE-C804DCE7BB3D}"/>
    <cellStyle name="Normal 4 2 2 4 3 3" xfId="3265" xr:uid="{C0E7BCAC-BAA2-4A5C-9648-587CBC2D5234}"/>
    <cellStyle name="Normal 4 2 2 4 3 3 2" xfId="7488" xr:uid="{9EDBEB55-E17E-4793-99E0-C0422723DC06}"/>
    <cellStyle name="Normal 4 2 2 4 3 4" xfId="5427" xr:uid="{4D14B523-82A3-4D14-B9D5-7BA8398B8849}"/>
    <cellStyle name="Normal 4 2 2 4 4" xfId="1719" xr:uid="{23621A91-58AB-4B66-BBD9-39C9EE5F6FBC}"/>
    <cellStyle name="Normal 4 2 2 4 4 2" xfId="3780" xr:uid="{97D1F846-A89E-4934-A284-7CC3BB79135D}"/>
    <cellStyle name="Normal 4 2 2 4 4 2 2" xfId="8003" xr:uid="{27D9F39E-BE4F-4C49-8038-CEFDEF4B65C4}"/>
    <cellStyle name="Normal 4 2 2 4 4 3" xfId="5942" xr:uid="{ED2F2D15-5EF8-40C0-BD63-C4B8ED712489}"/>
    <cellStyle name="Normal 4 2 2 4 5" xfId="2750" xr:uid="{EED14A5F-C18F-45E0-84F7-C06177D52BAB}"/>
    <cellStyle name="Normal 4 2 2 4 5 2" xfId="6973" xr:uid="{241C7E8D-3852-45CA-B6FD-7531E1BD00DD}"/>
    <cellStyle name="Normal 4 2 2 4 6" xfId="4912" xr:uid="{2E9928B3-CE56-4B75-ADB6-8752BD2C6318}"/>
    <cellStyle name="Normal 4 2 2 5" xfId="745" xr:uid="{7761E26E-FE07-4C4A-BA1B-02E7955A2814}"/>
    <cellStyle name="Normal 4 2 2 5 2" xfId="1263" xr:uid="{0685EC88-D939-4276-8BAC-3C6D7FB9B3F9}"/>
    <cellStyle name="Normal 4 2 2 5 2 2" xfId="2293" xr:uid="{049BFA40-8358-46EF-9FB1-89CE90BF74E1}"/>
    <cellStyle name="Normal 4 2 2 5 2 2 2" xfId="4354" xr:uid="{8E4ABFD0-F082-4BFE-8B52-F2CB98E81B07}"/>
    <cellStyle name="Normal 4 2 2 5 2 2 2 2" xfId="8577" xr:uid="{54EACB0A-A9F5-4B80-897C-C29F45050B1D}"/>
    <cellStyle name="Normal 4 2 2 5 2 2 3" xfId="6516" xr:uid="{6E0DA7D5-39F9-4767-8ADD-CF2B9147A773}"/>
    <cellStyle name="Normal 4 2 2 5 2 3" xfId="3324" xr:uid="{19A61BA8-A5EA-4826-ABE3-CFFD68C68358}"/>
    <cellStyle name="Normal 4 2 2 5 2 3 2" xfId="7547" xr:uid="{4377B1E1-6514-4B7F-9A1E-89C34780154E}"/>
    <cellStyle name="Normal 4 2 2 5 2 4" xfId="5486" xr:uid="{4285393F-7AB1-4443-A58A-CFB5DECC252D}"/>
    <cellStyle name="Normal 4 2 2 5 3" xfId="1778" xr:uid="{7D774999-15BA-40CB-ABD1-AA8589340846}"/>
    <cellStyle name="Normal 4 2 2 5 3 2" xfId="3839" xr:uid="{1E16E438-C9FA-43F7-A1D2-9CD672A5E2C4}"/>
    <cellStyle name="Normal 4 2 2 5 3 2 2" xfId="8062" xr:uid="{BDD833FF-9E94-4307-ACB6-51D5BE7C48BB}"/>
    <cellStyle name="Normal 4 2 2 5 3 3" xfId="6001" xr:uid="{EAC21341-2886-4C9F-A1BD-BE121BD6FB72}"/>
    <cellStyle name="Normal 4 2 2 5 4" xfId="2809" xr:uid="{281807CB-219F-485F-BF53-1D2D9C5DF9F6}"/>
    <cellStyle name="Normal 4 2 2 5 4 2" xfId="7032" xr:uid="{3137A485-0198-4BBC-BB2D-3855AE25A8E2}"/>
    <cellStyle name="Normal 4 2 2 5 5" xfId="4971" xr:uid="{B4EC1AE8-AF21-4EE2-80A0-068BA939BFDF}"/>
    <cellStyle name="Normal 4 2 2 6" xfId="556" xr:uid="{E52C0FBC-8A0F-4665-A015-CA86D34E7E31}"/>
    <cellStyle name="Normal 4 2 2 6 2" xfId="1087" xr:uid="{FDBADDDF-779F-4B66-A114-FB8884463C62}"/>
    <cellStyle name="Normal 4 2 2 6 2 2" xfId="2117" xr:uid="{2D354D1B-9307-4BEF-B9D9-DC86DB6CBBCE}"/>
    <cellStyle name="Normal 4 2 2 6 2 2 2" xfId="4178" xr:uid="{A1A724EA-B34E-432F-9072-6C51D9EBD986}"/>
    <cellStyle name="Normal 4 2 2 6 2 2 2 2" xfId="8401" xr:uid="{3F3F8B71-3FB4-4BC0-8C26-007ECF9C0F1C}"/>
    <cellStyle name="Normal 4 2 2 6 2 2 3" xfId="6340" xr:uid="{0E42DE56-30B7-4945-A4F6-ACC3E693344F}"/>
    <cellStyle name="Normal 4 2 2 6 2 3" xfId="3148" xr:uid="{BC969752-71DC-4225-90E9-5B5A0C1A8A22}"/>
    <cellStyle name="Normal 4 2 2 6 2 3 2" xfId="7371" xr:uid="{D2F85D1E-1B5F-4868-87F4-F1A2A15BAB7D}"/>
    <cellStyle name="Normal 4 2 2 6 2 4" xfId="5310" xr:uid="{35DAB5E8-6051-45BA-92B6-63922649C702}"/>
    <cellStyle name="Normal 4 2 2 6 3" xfId="1602" xr:uid="{CA02395C-03FA-4388-B7AE-A10935CCF619}"/>
    <cellStyle name="Normal 4 2 2 6 3 2" xfId="3663" xr:uid="{5B9F7932-2820-45F2-A027-DCDF48864D05}"/>
    <cellStyle name="Normal 4 2 2 6 3 2 2" xfId="7886" xr:uid="{1BE570EC-1EC8-4C73-BF46-308D949437D4}"/>
    <cellStyle name="Normal 4 2 2 6 3 3" xfId="5825" xr:uid="{7718713C-B582-4026-85F2-4207FEB13B04}"/>
    <cellStyle name="Normal 4 2 2 6 4" xfId="2633" xr:uid="{3960432A-5BE1-4E0D-A636-D4723F5F6321}"/>
    <cellStyle name="Normal 4 2 2 6 4 2" xfId="6856" xr:uid="{552D8477-C87C-48D1-A135-89CCBA233AF0}"/>
    <cellStyle name="Normal 4 2 2 6 5" xfId="4795" xr:uid="{6F48DE9C-DEF4-43EF-8E05-CE8D427F7AC7}"/>
    <cellStyle name="Normal 4 2 3" xfId="573" xr:uid="{B3CE2F7D-2526-466C-BDC8-961D42693261}"/>
    <cellStyle name="Normal 4 2 3 2" xfId="632" xr:uid="{A3B77049-5770-4546-A7DD-8EFF5DA7771A}"/>
    <cellStyle name="Normal 4 2 3 2 2" xfId="817" xr:uid="{072FC008-444B-473E-89A7-6A43D77C51B9}"/>
    <cellStyle name="Normal 4 2 3 2 2 2" xfId="1335" xr:uid="{FC51668B-F8B4-442C-959D-63BA83D985DF}"/>
    <cellStyle name="Normal 4 2 3 2 2 2 2" xfId="2365" xr:uid="{70A6D1C4-B124-4ABC-AAE8-7B91A843285F}"/>
    <cellStyle name="Normal 4 2 3 2 2 2 2 2" xfId="4426" xr:uid="{C0054F30-31DD-4A4E-8A65-C3C68055F234}"/>
    <cellStyle name="Normal 4 2 3 2 2 2 2 2 2" xfId="8649" xr:uid="{8E92BC73-540B-4485-9DEF-32B284426281}"/>
    <cellStyle name="Normal 4 2 3 2 2 2 2 3" xfId="6588" xr:uid="{F380E6DD-87F5-48D7-8924-945FC25ACD20}"/>
    <cellStyle name="Normal 4 2 3 2 2 2 3" xfId="3396" xr:uid="{7C6B3E62-0510-4A10-AE97-D9EAC2981957}"/>
    <cellStyle name="Normal 4 2 3 2 2 2 3 2" xfId="7619" xr:uid="{9055F5C4-93D0-4805-B514-B255B6AF6A13}"/>
    <cellStyle name="Normal 4 2 3 2 2 2 4" xfId="5558" xr:uid="{CEEFD6E3-AC51-4A58-BBDB-8AAE7517F2AF}"/>
    <cellStyle name="Normal 4 2 3 2 2 3" xfId="1850" xr:uid="{639489FD-8BF8-42AF-9DE0-1650F20B3118}"/>
    <cellStyle name="Normal 4 2 3 2 2 3 2" xfId="3911" xr:uid="{9C1DEF61-BC5A-4BA3-B4E0-9C4CE165E56E}"/>
    <cellStyle name="Normal 4 2 3 2 2 3 2 2" xfId="8134" xr:uid="{5D0863F3-5DD3-4CF7-858C-4A2CC80FB6AD}"/>
    <cellStyle name="Normal 4 2 3 2 2 3 3" xfId="6073" xr:uid="{50EA7FAC-A711-4C3A-9989-ADE53BA65EA0}"/>
    <cellStyle name="Normal 4 2 3 2 2 4" xfId="2881" xr:uid="{F868F329-BB82-4A40-BA63-98F04C842C90}"/>
    <cellStyle name="Normal 4 2 3 2 2 4 2" xfId="7104" xr:uid="{C58B2575-5828-4441-986E-B8DF144A7822}"/>
    <cellStyle name="Normal 4 2 3 2 2 5" xfId="5043" xr:uid="{44F21F22-D036-47D1-9A8A-3456BFE83D6F}"/>
    <cellStyle name="Normal 4 2 3 2 3" xfId="1159" xr:uid="{D0C94D5A-70EF-4151-9D26-EC6FF588E3A9}"/>
    <cellStyle name="Normal 4 2 3 2 3 2" xfId="2189" xr:uid="{9985830C-AB46-42D5-BDF4-A703A23E397A}"/>
    <cellStyle name="Normal 4 2 3 2 3 2 2" xfId="4250" xr:uid="{FDC5EB27-6C37-4367-BFAB-A328EA433E4A}"/>
    <cellStyle name="Normal 4 2 3 2 3 2 2 2" xfId="8473" xr:uid="{DCCAAD1B-BF0F-4C57-A6AB-298341D15E07}"/>
    <cellStyle name="Normal 4 2 3 2 3 2 3" xfId="6412" xr:uid="{AF39D800-A1AA-4AC2-B082-EA01E7FAA37E}"/>
    <cellStyle name="Normal 4 2 3 2 3 3" xfId="3220" xr:uid="{BDA15D0C-E556-4D25-A3B2-91BE79C74BE8}"/>
    <cellStyle name="Normal 4 2 3 2 3 3 2" xfId="7443" xr:uid="{FCD37068-2603-4FF6-A0FE-CE73DDB973F7}"/>
    <cellStyle name="Normal 4 2 3 2 3 4" xfId="5382" xr:uid="{0E191FD3-5304-47F3-9807-812C6D416EF7}"/>
    <cellStyle name="Normal 4 2 3 2 4" xfId="1674" xr:uid="{16A5C9EC-7522-4B89-908B-F7E3B6CDA56E}"/>
    <cellStyle name="Normal 4 2 3 2 4 2" xfId="3735" xr:uid="{86C0A7E1-70FC-40FD-9FC9-9DDF1B0B7D0A}"/>
    <cellStyle name="Normal 4 2 3 2 4 2 2" xfId="7958" xr:uid="{A853B98C-2C2E-4A1F-AA7F-C5159DEBFDFE}"/>
    <cellStyle name="Normal 4 2 3 2 4 3" xfId="5897" xr:uid="{A160C1DD-0361-4F04-BCB0-3253E9F44D00}"/>
    <cellStyle name="Normal 4 2 3 2 5" xfId="2705" xr:uid="{0FB3C4E7-ECF2-4FCA-A340-52B422745F09}"/>
    <cellStyle name="Normal 4 2 3 2 5 2" xfId="6928" xr:uid="{1A375462-6D71-47D3-A1F7-EA0FEC8F9F95}"/>
    <cellStyle name="Normal 4 2 3 2 6" xfId="4867" xr:uid="{A1534C53-9CD0-4750-94B9-4D09BF25C955}"/>
    <cellStyle name="Normal 4 2 3 3" xfId="701" xr:uid="{CC20C8CF-3D52-4F57-A9F5-3BF11DC94A3B}"/>
    <cellStyle name="Normal 4 2 3 3 2" xfId="881" xr:uid="{7AE587A9-C3D5-4977-BD15-858837AEA66C}"/>
    <cellStyle name="Normal 4 2 3 3 2 2" xfId="1398" xr:uid="{4A2DB3C3-B2CB-43CB-A25C-1E24272DFC45}"/>
    <cellStyle name="Normal 4 2 3 3 2 2 2" xfId="2428" xr:uid="{DAC57CFA-C3E6-4EE6-9F5E-BA4E4157C020}"/>
    <cellStyle name="Normal 4 2 3 3 2 2 2 2" xfId="4489" xr:uid="{4F78C321-0661-4313-B932-93004B3315BA}"/>
    <cellStyle name="Normal 4 2 3 3 2 2 2 2 2" xfId="8712" xr:uid="{443FF5F1-ACF2-49E0-83B4-33CDA1C75D5E}"/>
    <cellStyle name="Normal 4 2 3 3 2 2 2 3" xfId="6651" xr:uid="{2E902016-4689-45CD-8B1C-8E6768C2C617}"/>
    <cellStyle name="Normal 4 2 3 3 2 2 3" xfId="3459" xr:uid="{CDCC004E-9E72-48E9-A4F2-825161C13433}"/>
    <cellStyle name="Normal 4 2 3 3 2 2 3 2" xfId="7682" xr:uid="{17C0158C-BFAE-4181-88AD-EC8D1ABEBC92}"/>
    <cellStyle name="Normal 4 2 3 3 2 2 4" xfId="5621" xr:uid="{E18FBA88-21DA-4F4A-9DFC-BC988F7AF1E6}"/>
    <cellStyle name="Normal 4 2 3 3 2 3" xfId="1913" xr:uid="{D3AAD2BB-C5C9-4982-8713-2DB009A2ED67}"/>
    <cellStyle name="Normal 4 2 3 3 2 3 2" xfId="3974" xr:uid="{0831E2C3-A455-4A1A-9223-43E42317EE2E}"/>
    <cellStyle name="Normal 4 2 3 3 2 3 2 2" xfId="8197" xr:uid="{91A3127D-D01B-476C-8057-0F06EFDBAFB0}"/>
    <cellStyle name="Normal 4 2 3 3 2 3 3" xfId="6136" xr:uid="{9289B4A8-7177-4E15-998A-4E5BE8CE9F39}"/>
    <cellStyle name="Normal 4 2 3 3 2 4" xfId="2944" xr:uid="{1C4F3E56-8945-4835-B93A-13AE078A4704}"/>
    <cellStyle name="Normal 4 2 3 3 2 4 2" xfId="7167" xr:uid="{610F9D32-74AD-4AC5-A2E2-837A47772687}"/>
    <cellStyle name="Normal 4 2 3 3 2 5" xfId="5106" xr:uid="{97142A89-6EBC-4A16-9F80-7E43DA1B8D81}"/>
    <cellStyle name="Normal 4 2 3 3 3" xfId="1222" xr:uid="{539E00F2-9CA1-40A1-9A44-8223B5F39345}"/>
    <cellStyle name="Normal 4 2 3 3 3 2" xfId="2252" xr:uid="{758543CA-2504-4334-A7CA-349FF6183E9B}"/>
    <cellStyle name="Normal 4 2 3 3 3 2 2" xfId="4313" xr:uid="{9E7B7172-A88C-4AA3-B089-FBF415949ABD}"/>
    <cellStyle name="Normal 4 2 3 3 3 2 2 2" xfId="8536" xr:uid="{4164E040-29E4-4035-BAE1-150A2CA888C0}"/>
    <cellStyle name="Normal 4 2 3 3 3 2 3" xfId="6475" xr:uid="{69B8732D-CDF7-4F9A-86AE-B50510F26AA0}"/>
    <cellStyle name="Normal 4 2 3 3 3 3" xfId="3283" xr:uid="{9B510BAF-7B2C-4242-A29E-87CB4B86E4B2}"/>
    <cellStyle name="Normal 4 2 3 3 3 3 2" xfId="7506" xr:uid="{F29387A2-A290-4105-9513-821E251FC5E4}"/>
    <cellStyle name="Normal 4 2 3 3 3 4" xfId="5445" xr:uid="{C7382E68-D09D-4784-9484-72546464877D}"/>
    <cellStyle name="Normal 4 2 3 3 4" xfId="1737" xr:uid="{439A9208-7063-4CF8-AD7F-FE82C680E793}"/>
    <cellStyle name="Normal 4 2 3 3 4 2" xfId="3798" xr:uid="{F550C4EE-67E6-49A9-BF72-61D11325B7D2}"/>
    <cellStyle name="Normal 4 2 3 3 4 2 2" xfId="8021" xr:uid="{517852BC-789D-42AD-901E-C02F297834F8}"/>
    <cellStyle name="Normal 4 2 3 3 4 3" xfId="5960" xr:uid="{FEFF72AC-A8A7-4817-A089-00E867462AAE}"/>
    <cellStyle name="Normal 4 2 3 3 5" xfId="2768" xr:uid="{44812D0E-D3A7-47EB-8BD1-B7FCA329725C}"/>
    <cellStyle name="Normal 4 2 3 3 5 2" xfId="6991" xr:uid="{C65304C9-CC36-4D59-9FA0-D89C2764EB92}"/>
    <cellStyle name="Normal 4 2 3 3 6" xfId="4930" xr:uid="{56E79D30-4322-47DA-8ADF-45F13E7A329A}"/>
    <cellStyle name="Normal 4 2 3 4" xfId="758" xr:uid="{7292ACF7-7749-4929-AD16-C60F316F51B4}"/>
    <cellStyle name="Normal 4 2 3 4 2" xfId="1276" xr:uid="{6D887BC0-650E-4458-A244-0CD5F206A098}"/>
    <cellStyle name="Normal 4 2 3 4 2 2" xfId="2306" xr:uid="{59350772-9634-4F7F-9C2C-2BB85D9DCF30}"/>
    <cellStyle name="Normal 4 2 3 4 2 2 2" xfId="4367" xr:uid="{6F8A43AE-9EB9-4AE5-B1F3-3D747FFF40A5}"/>
    <cellStyle name="Normal 4 2 3 4 2 2 2 2" xfId="8590" xr:uid="{ADCBF2AD-839B-43C1-968C-5678EAE714C8}"/>
    <cellStyle name="Normal 4 2 3 4 2 2 3" xfId="6529" xr:uid="{67C48E28-7E84-4EF1-A859-8DAB73BC11B9}"/>
    <cellStyle name="Normal 4 2 3 4 2 3" xfId="3337" xr:uid="{C244967F-4B5D-4315-8339-4892D1651841}"/>
    <cellStyle name="Normal 4 2 3 4 2 3 2" xfId="7560" xr:uid="{77C7E58F-8D9F-4280-88C5-A251A75BA1A7}"/>
    <cellStyle name="Normal 4 2 3 4 2 4" xfId="5499" xr:uid="{6BB36EEE-3743-40A4-9C1D-3F3D4112E999}"/>
    <cellStyle name="Normal 4 2 3 4 3" xfId="1791" xr:uid="{D6664347-3A31-4F37-8557-A11874B2E2B1}"/>
    <cellStyle name="Normal 4 2 3 4 3 2" xfId="3852" xr:uid="{F4E2ACFF-F99C-48CE-B1D5-67FE16AA12AA}"/>
    <cellStyle name="Normal 4 2 3 4 3 2 2" xfId="8075" xr:uid="{C5F00401-4BAE-4155-8127-08B61F5BA767}"/>
    <cellStyle name="Normal 4 2 3 4 3 3" xfId="6014" xr:uid="{3BFE50F3-2081-429D-8C69-4EA92EA29CAE}"/>
    <cellStyle name="Normal 4 2 3 4 4" xfId="2822" xr:uid="{D7CEE4DB-A6C7-4892-93D1-E0AB4ECA1A77}"/>
    <cellStyle name="Normal 4 2 3 4 4 2" xfId="7045" xr:uid="{34295A0B-72D2-48E2-8C6D-1764541D60AC}"/>
    <cellStyle name="Normal 4 2 3 4 5" xfId="4984" xr:uid="{DAE5B446-5B98-4A25-9822-4AB14680BEAE}"/>
    <cellStyle name="Normal 4 2 3 5" xfId="1100" xr:uid="{6B0B7026-B9E4-43EC-86BF-AA8B193A904C}"/>
    <cellStyle name="Normal 4 2 3 5 2" xfId="2130" xr:uid="{DC3BE415-B895-447D-885A-B6FF0B425214}"/>
    <cellStyle name="Normal 4 2 3 5 2 2" xfId="4191" xr:uid="{1F0BF1C8-9B88-4924-98D5-54F8BDAB3E2A}"/>
    <cellStyle name="Normal 4 2 3 5 2 2 2" xfId="8414" xr:uid="{BE4D781D-6AC2-4FB6-A07F-1C7C5AB9BE5D}"/>
    <cellStyle name="Normal 4 2 3 5 2 3" xfId="6353" xr:uid="{E4153796-D1BB-4C44-969D-EAC0E8DAA3CC}"/>
    <cellStyle name="Normal 4 2 3 5 3" xfId="3161" xr:uid="{57C2789F-7884-4B07-ADE5-B63FCB9920E5}"/>
    <cellStyle name="Normal 4 2 3 5 3 2" xfId="7384" xr:uid="{A6189307-0DF4-4C8E-8AED-75E4612C4E59}"/>
    <cellStyle name="Normal 4 2 3 5 4" xfId="5323" xr:uid="{DE8BB022-09EA-482F-AED2-4E4D8BAD71FC}"/>
    <cellStyle name="Normal 4 2 3 6" xfId="1615" xr:uid="{8C0B3D32-33EA-4568-B914-F2B0EA659C1E}"/>
    <cellStyle name="Normal 4 2 3 6 2" xfId="3676" xr:uid="{DB815BDE-EB23-4A2E-873A-0473ABFCD68E}"/>
    <cellStyle name="Normal 4 2 3 6 2 2" xfId="7899" xr:uid="{27C97F92-4872-4B31-88D9-7C1646AE09A1}"/>
    <cellStyle name="Normal 4 2 3 6 3" xfId="5838" xr:uid="{EEB96F5A-C8DF-4948-B5D0-43F914443B62}"/>
    <cellStyle name="Normal 4 2 3 7" xfId="2646" xr:uid="{E9A3C948-C1B2-4C27-8142-AA081BF72A70}"/>
    <cellStyle name="Normal 4 2 3 7 2" xfId="6869" xr:uid="{AE0D3BBB-7549-4B91-9D77-D13C29CE7EC4}"/>
    <cellStyle name="Normal 4 2 3 8" xfId="4808" xr:uid="{28326276-2892-4E1F-B270-38CE4932DC9C}"/>
    <cellStyle name="Normal 4 2 4" xfId="603" xr:uid="{FFDF436D-3BFA-4C38-9E38-3BB64B25B466}"/>
    <cellStyle name="Normal 4 2 4 2" xfId="788" xr:uid="{4117ECB7-7D5F-43ED-B4A2-AFDE86B3F730}"/>
    <cellStyle name="Normal 4 2 4 2 2" xfId="1306" xr:uid="{54833754-6D03-47E3-9EB8-9C1AEBC73D79}"/>
    <cellStyle name="Normal 4 2 4 2 2 2" xfId="2336" xr:uid="{EE9632CE-EB0E-4152-A8AE-24443285B994}"/>
    <cellStyle name="Normal 4 2 4 2 2 2 2" xfId="4397" xr:uid="{3CECFB91-C9ED-4B22-9EF8-77B736987BA8}"/>
    <cellStyle name="Normal 4 2 4 2 2 2 2 2" xfId="8620" xr:uid="{85A663B9-14C0-4736-B332-E4A772149647}"/>
    <cellStyle name="Normal 4 2 4 2 2 2 3" xfId="6559" xr:uid="{D67F5205-B3DD-4C38-8C8B-5EF75DF02767}"/>
    <cellStyle name="Normal 4 2 4 2 2 3" xfId="3367" xr:uid="{50BD757D-A8AE-4A92-9F62-30F66D4712F9}"/>
    <cellStyle name="Normal 4 2 4 2 2 3 2" xfId="7590" xr:uid="{3EBE89D7-E43E-4F09-B06D-A771F475FD8A}"/>
    <cellStyle name="Normal 4 2 4 2 2 4" xfId="5529" xr:uid="{6D2A4CC7-793C-41D6-985D-37D291B47230}"/>
    <cellStyle name="Normal 4 2 4 2 3" xfId="1821" xr:uid="{3B58B119-C0CC-4F01-A5D5-DC4FCB7A77DC}"/>
    <cellStyle name="Normal 4 2 4 2 3 2" xfId="3882" xr:uid="{F67654C1-AEA6-4A16-B480-CA20A8477625}"/>
    <cellStyle name="Normal 4 2 4 2 3 2 2" xfId="8105" xr:uid="{FEFD94EA-4681-432C-B259-ED8D398C5E06}"/>
    <cellStyle name="Normal 4 2 4 2 3 3" xfId="6044" xr:uid="{2E4EB2AA-40C2-42A6-A866-967AC0CB0357}"/>
    <cellStyle name="Normal 4 2 4 2 4" xfId="2852" xr:uid="{3E16843E-F5D2-4972-8F1B-C978887CAF8F}"/>
    <cellStyle name="Normal 4 2 4 2 4 2" xfId="7075" xr:uid="{950049D8-18BB-4B66-BDE2-6634D5A15CEE}"/>
    <cellStyle name="Normal 4 2 4 2 5" xfId="5014" xr:uid="{0049C577-5893-4E83-BC47-A534BF7E3DB3}"/>
    <cellStyle name="Normal 4 2 4 3" xfId="1130" xr:uid="{965F7F0A-23B0-4480-B963-1B84809065C6}"/>
    <cellStyle name="Normal 4 2 4 3 2" xfId="2160" xr:uid="{46C40928-A996-4F74-9E23-24EC65CE1629}"/>
    <cellStyle name="Normal 4 2 4 3 2 2" xfId="4221" xr:uid="{89916F0F-2323-4B54-83A5-B84395BB39DD}"/>
    <cellStyle name="Normal 4 2 4 3 2 2 2" xfId="8444" xr:uid="{041BF4A1-F150-4EE0-9E62-CD4E2311B38A}"/>
    <cellStyle name="Normal 4 2 4 3 2 3" xfId="6383" xr:uid="{8A84E814-E9A5-404B-9A70-D6E73D2FDB15}"/>
    <cellStyle name="Normal 4 2 4 3 3" xfId="3191" xr:uid="{88780DD5-F586-4805-A5C5-46025C1DD0DB}"/>
    <cellStyle name="Normal 4 2 4 3 3 2" xfId="7414" xr:uid="{CC3C5351-BBD9-4A3E-8D2E-8E6F1D09A34B}"/>
    <cellStyle name="Normal 4 2 4 3 4" xfId="5353" xr:uid="{9E0B622C-3F66-4A16-8DB9-4242A8B043A7}"/>
    <cellStyle name="Normal 4 2 4 4" xfId="1645" xr:uid="{EDFEBD0D-1754-44B5-93CF-5FE004BE12B7}"/>
    <cellStyle name="Normal 4 2 4 4 2" xfId="3706" xr:uid="{4088C3D9-492B-463E-8D2B-28CCC5C7234D}"/>
    <cellStyle name="Normal 4 2 4 4 2 2" xfId="7929" xr:uid="{745719CD-B95A-4ADB-A4A4-A60A7A74C916}"/>
    <cellStyle name="Normal 4 2 4 4 3" xfId="5868" xr:uid="{F442AA40-C4C9-49A8-AB6C-A4DFAA7E0F5A}"/>
    <cellStyle name="Normal 4 2 4 5" xfId="2676" xr:uid="{FDA4B664-F895-4299-8180-A431EEE3A20D}"/>
    <cellStyle name="Normal 4 2 4 5 2" xfId="6899" xr:uid="{DAB01CB3-7928-4E70-BFC7-889565303E57}"/>
    <cellStyle name="Normal 4 2 4 6" xfId="4838" xr:uid="{E220E44D-240B-479C-9383-0F01B8432322}"/>
    <cellStyle name="Normal 4 2 5" xfId="661" xr:uid="{A9016BEB-8377-407E-B086-93AAD63F847E}"/>
    <cellStyle name="Normal 4 2 5 2" xfId="846" xr:uid="{9CFD600C-983F-42F2-95A0-7B01064BEBD0}"/>
    <cellStyle name="Normal 4 2 5 2 2" xfId="1364" xr:uid="{BE084CD0-E69E-4E56-A6AE-7F0C1EBD793D}"/>
    <cellStyle name="Normal 4 2 5 2 2 2" xfId="2394" xr:uid="{9D0B62C6-AE41-4B3B-AC6E-1976269EECDB}"/>
    <cellStyle name="Normal 4 2 5 2 2 2 2" xfId="4455" xr:uid="{6E2E6609-45B0-4425-AAD4-4A6EBBB25D0C}"/>
    <cellStyle name="Normal 4 2 5 2 2 2 2 2" xfId="8678" xr:uid="{5D009BDF-C523-42E6-B45E-8D571F76F279}"/>
    <cellStyle name="Normal 4 2 5 2 2 2 3" xfId="6617" xr:uid="{ED2C53F9-C59C-4DA0-9D09-08F84B34E865}"/>
    <cellStyle name="Normal 4 2 5 2 2 3" xfId="3425" xr:uid="{9ABAC983-297C-41B5-98F4-93F5589705A4}"/>
    <cellStyle name="Normal 4 2 5 2 2 3 2" xfId="7648" xr:uid="{9D5C8267-AB3C-442B-A1C9-02294554E558}"/>
    <cellStyle name="Normal 4 2 5 2 2 4" xfId="5587" xr:uid="{11D62120-32CA-495A-A1AF-7E90FF49BB1C}"/>
    <cellStyle name="Normal 4 2 5 2 3" xfId="1879" xr:uid="{E7025469-EF0E-4F10-A7D4-0D1FFBFA4602}"/>
    <cellStyle name="Normal 4 2 5 2 3 2" xfId="3940" xr:uid="{3FA2B0D6-BCE5-46C2-A53C-87A1ECB11BEE}"/>
    <cellStyle name="Normal 4 2 5 2 3 2 2" xfId="8163" xr:uid="{A139219B-0B76-4EC7-8910-A02C6F669EA6}"/>
    <cellStyle name="Normal 4 2 5 2 3 3" xfId="6102" xr:uid="{305DD2DC-D633-4256-896D-8B39D4803C33}"/>
    <cellStyle name="Normal 4 2 5 2 4" xfId="2910" xr:uid="{89E1E318-1082-4363-9DCD-7B78BE927A8E}"/>
    <cellStyle name="Normal 4 2 5 2 4 2" xfId="7133" xr:uid="{1D71D1C7-01FB-4128-8EC2-037D2D23F2DA}"/>
    <cellStyle name="Normal 4 2 5 2 5" xfId="5072" xr:uid="{5CFDB232-2F0C-4F63-8BCE-8435243403FA}"/>
    <cellStyle name="Normal 4 2 5 3" xfId="1188" xr:uid="{7C210515-B599-4A4E-8726-C6EF9E0C3B20}"/>
    <cellStyle name="Normal 4 2 5 3 2" xfId="2218" xr:uid="{EB720C5B-15EA-40AA-ABF6-4D10CFCBB81B}"/>
    <cellStyle name="Normal 4 2 5 3 2 2" xfId="4279" xr:uid="{C412B9D9-FE7A-43E6-94A7-60A2485ADF68}"/>
    <cellStyle name="Normal 4 2 5 3 2 2 2" xfId="8502" xr:uid="{AE69BE76-0C0E-4060-9A39-6F935B796628}"/>
    <cellStyle name="Normal 4 2 5 3 2 3" xfId="6441" xr:uid="{7EC7E8A0-DD3A-468C-899E-1B696486BEB9}"/>
    <cellStyle name="Normal 4 2 5 3 3" xfId="3249" xr:uid="{976BF429-4F10-4357-AE8D-C3D690A4F6ED}"/>
    <cellStyle name="Normal 4 2 5 3 3 2" xfId="7472" xr:uid="{1F050172-D441-46EF-B668-9D1735EC3977}"/>
    <cellStyle name="Normal 4 2 5 3 4" xfId="5411" xr:uid="{B9E9318B-BF52-4712-AE12-3B44C97C0151}"/>
    <cellStyle name="Normal 4 2 5 4" xfId="1703" xr:uid="{C6999036-9647-4BE9-98C8-FF820B1204A2}"/>
    <cellStyle name="Normal 4 2 5 4 2" xfId="3764" xr:uid="{B1A789AF-427F-443A-8FAB-A289A9A29AD8}"/>
    <cellStyle name="Normal 4 2 5 4 2 2" xfId="7987" xr:uid="{5645AD1F-3BB1-4ABD-9214-E3AE066262D3}"/>
    <cellStyle name="Normal 4 2 5 4 3" xfId="5926" xr:uid="{408073BF-E7CA-4A7F-9062-4739363D9820}"/>
    <cellStyle name="Normal 4 2 5 5" xfId="2734" xr:uid="{A3C3AA37-24FE-476D-BD19-737F90C976A6}"/>
    <cellStyle name="Normal 4 2 5 5 2" xfId="6957" xr:uid="{08B86448-BF95-4E3E-9FA6-B5F5FD257399}"/>
    <cellStyle name="Normal 4 2 5 6" xfId="4896" xr:uid="{6A41BB03-22CD-4374-ACFA-EB3FF1B3649C}"/>
    <cellStyle name="Normal 4 2 6" xfId="729" xr:uid="{6323A8D0-AB22-43E8-9E4F-0AEF12FD61FF}"/>
    <cellStyle name="Normal 4 2 6 2" xfId="1247" xr:uid="{DABA7DA3-55DB-4799-9FD2-2EFEDCCF9252}"/>
    <cellStyle name="Normal 4 2 6 2 2" xfId="2277" xr:uid="{2C96BF3D-AF63-47BF-85C1-6C139CF47EE1}"/>
    <cellStyle name="Normal 4 2 6 2 2 2" xfId="4338" xr:uid="{BE51BA27-851C-4248-94EB-0C4CE3736106}"/>
    <cellStyle name="Normal 4 2 6 2 2 2 2" xfId="8561" xr:uid="{9ACD8A47-F122-4AEB-8A82-BFFE00C52F34}"/>
    <cellStyle name="Normal 4 2 6 2 2 3" xfId="6500" xr:uid="{8B6A6BE0-FFEA-4391-B1DB-6E8418D7BD37}"/>
    <cellStyle name="Normal 4 2 6 2 3" xfId="3308" xr:uid="{8DD814E7-FC63-447D-8CF6-EB8F447111CA}"/>
    <cellStyle name="Normal 4 2 6 2 3 2" xfId="7531" xr:uid="{F8881E9C-7CB6-41DA-82A2-45A99BB2F492}"/>
    <cellStyle name="Normal 4 2 6 2 4" xfId="5470" xr:uid="{FD65284C-E4EB-4E3F-B766-911E83E4D9D1}"/>
    <cellStyle name="Normal 4 2 6 3" xfId="1762" xr:uid="{DEAFCF19-7E05-46B7-9502-6EE90CEBD446}"/>
    <cellStyle name="Normal 4 2 6 3 2" xfId="3823" xr:uid="{6AC40879-1745-4E1E-81B4-8964DC7910E6}"/>
    <cellStyle name="Normal 4 2 6 3 2 2" xfId="8046" xr:uid="{B9934AC1-4493-4EAD-B010-40314A40A2C2}"/>
    <cellStyle name="Normal 4 2 6 3 3" xfId="5985" xr:uid="{89093156-B316-4A88-8E9A-2826E135836F}"/>
    <cellStyle name="Normal 4 2 6 4" xfId="2793" xr:uid="{7E7CEB2B-DAC9-432B-B32C-B95D7D719DB8}"/>
    <cellStyle name="Normal 4 2 6 4 2" xfId="7016" xr:uid="{711D5D6A-6F7B-44CE-A76A-F6C659A9D78E}"/>
    <cellStyle name="Normal 4 2 6 5" xfId="4955" xr:uid="{BF6845FF-0294-46DA-974B-803483EDB9C2}"/>
    <cellStyle name="Normal 4 2 7" xfId="536" xr:uid="{6279D203-9F4B-4B10-9092-99834874570F}"/>
    <cellStyle name="Normal 4 2 7 2" xfId="1071" xr:uid="{C9AB2437-7848-448B-B048-1C2CB097BC59}"/>
    <cellStyle name="Normal 4 2 7 2 2" xfId="2101" xr:uid="{733EAF5F-7BC1-474A-B153-38B1D77C40C5}"/>
    <cellStyle name="Normal 4 2 7 2 2 2" xfId="4162" xr:uid="{83265335-F09C-4EA2-AA40-DD12C37C193D}"/>
    <cellStyle name="Normal 4 2 7 2 2 2 2" xfId="8385" xr:uid="{57567814-923B-4E28-83DB-1B396A33C7C0}"/>
    <cellStyle name="Normal 4 2 7 2 2 3" xfId="6324" xr:uid="{C1878E3F-1A83-4F51-B850-538E26671132}"/>
    <cellStyle name="Normal 4 2 7 2 3" xfId="3132" xr:uid="{C226F545-A9F4-4DE5-8B2A-167C46C7ABE0}"/>
    <cellStyle name="Normal 4 2 7 2 3 2" xfId="7355" xr:uid="{F6F034E0-483A-4485-9BD9-32FDEF4024A4}"/>
    <cellStyle name="Normal 4 2 7 2 4" xfId="5294" xr:uid="{74256468-9417-40C2-8E93-14AA49E6A831}"/>
    <cellStyle name="Normal 4 2 7 3" xfId="1586" xr:uid="{B8102E18-4BF9-46AD-A314-F56FAF1662B9}"/>
    <cellStyle name="Normal 4 2 7 3 2" xfId="3647" xr:uid="{2B64E6E1-F076-46F5-9C04-AA9106D927DF}"/>
    <cellStyle name="Normal 4 2 7 3 2 2" xfId="7870" xr:uid="{DB38666F-B43E-48CA-BCF9-86E41ACCF352}"/>
    <cellStyle name="Normal 4 2 7 3 3" xfId="5809" xr:uid="{E0FC495D-B925-4C73-8EA6-1140351AF9C4}"/>
    <cellStyle name="Normal 4 2 7 4" xfId="2617" xr:uid="{7090D183-099E-4AD1-9AE3-42B4855CE9BE}"/>
    <cellStyle name="Normal 4 2 7 4 2" xfId="6840" xr:uid="{58DE0D20-1C6D-4025-8509-55ECB05699A1}"/>
    <cellStyle name="Normal 4 2 7 5" xfId="4779" xr:uid="{6AF22DFA-CEC1-40DC-BE10-B1A7D3140783}"/>
    <cellStyle name="Normal 4 3" xfId="261" xr:uid="{00000000-0005-0000-0000-00004A010000}"/>
    <cellStyle name="Normal 4 3 10" xfId="4584" xr:uid="{91381A72-3F6A-4B33-B8B0-D5025AE319D8}"/>
    <cellStyle name="Normal 4 3 11" xfId="4513" xr:uid="{525B4D8B-BAF8-49AC-8880-B135FC7C6ABF}"/>
    <cellStyle name="Normal 4 3 2" xfId="364" xr:uid="{00000000-0005-0000-0000-00004B010000}"/>
    <cellStyle name="Normal 4 3 2 10" xfId="4528" xr:uid="{E3E56DF5-89D8-437C-A2A4-7D11A9E76231}"/>
    <cellStyle name="Normal 4 3 2 2" xfId="401" xr:uid="{00000000-0005-0000-0000-00004C010000}"/>
    <cellStyle name="Normal 4 3 2 2 2" xfId="500" xr:uid="{00000000-0005-0000-0000-00004D010000}"/>
    <cellStyle name="Normal 4 3 2 2 2 2" xfId="829" xr:uid="{A66A258A-F31D-4B93-8C8F-42E7FC1AF1F8}"/>
    <cellStyle name="Normal 4 3 2 2 2 2 2" xfId="1347" xr:uid="{C6C7F403-847A-4481-AFA1-86EA1AEE7B87}"/>
    <cellStyle name="Normal 4 3 2 2 2 2 2 2" xfId="2377" xr:uid="{88A8E6E5-E0C6-4356-8580-4C5D4DDF2DF1}"/>
    <cellStyle name="Normal 4 3 2 2 2 2 2 2 2" xfId="4438" xr:uid="{9375E3AB-BC41-435B-9601-3B37B03F8E25}"/>
    <cellStyle name="Normal 4 3 2 2 2 2 2 2 2 2" xfId="8661" xr:uid="{1A0EB635-E29B-4EC7-917B-2155A491E949}"/>
    <cellStyle name="Normal 4 3 2 2 2 2 2 2 3" xfId="6600" xr:uid="{F95972D9-8C6F-4DAB-8CCF-CEE1C02CAB50}"/>
    <cellStyle name="Normal 4 3 2 2 2 2 2 3" xfId="3408" xr:uid="{1FBE1E42-28E4-4DD1-BF29-E538F62A8D84}"/>
    <cellStyle name="Normal 4 3 2 2 2 2 2 3 2" xfId="7631" xr:uid="{3E20EFAA-AB73-4925-9D1B-BE069EA2B37A}"/>
    <cellStyle name="Normal 4 3 2 2 2 2 2 4" xfId="5570" xr:uid="{B9D573B4-2593-4381-B552-3687433DE544}"/>
    <cellStyle name="Normal 4 3 2 2 2 2 3" xfId="1862" xr:uid="{D2657F19-28C8-43BC-9159-80D3B646B8A3}"/>
    <cellStyle name="Normal 4 3 2 2 2 2 3 2" xfId="3923" xr:uid="{9237030F-A566-4DD2-856C-D9753ECA6F5C}"/>
    <cellStyle name="Normal 4 3 2 2 2 2 3 2 2" xfId="8146" xr:uid="{8C4514A4-CD49-4C04-91F5-5AF176161302}"/>
    <cellStyle name="Normal 4 3 2 2 2 2 3 3" xfId="6085" xr:uid="{70DD3EA0-A87E-4BE9-88FC-175426E60577}"/>
    <cellStyle name="Normal 4 3 2 2 2 2 4" xfId="2893" xr:uid="{EA45421B-B0EB-4B05-B59B-2C1E2E102561}"/>
    <cellStyle name="Normal 4 3 2 2 2 2 4 2" xfId="7116" xr:uid="{A08D1B3C-E759-43B9-8180-D5E7E5CF8E17}"/>
    <cellStyle name="Normal 4 3 2 2 2 2 5" xfId="5055" xr:uid="{DF74E197-686B-4768-8D07-EAC1C4FCA325}"/>
    <cellStyle name="Normal 4 3 2 2 2 3" xfId="1048" xr:uid="{EB7C6A14-01CD-4302-98DE-5E909E7CECC7}"/>
    <cellStyle name="Normal 4 3 2 2 2 3 2" xfId="2079" xr:uid="{4CD34533-526B-408B-8819-3730A465FACB}"/>
    <cellStyle name="Normal 4 3 2 2 2 3 2 2" xfId="4140" xr:uid="{5AA19A7A-1460-4474-BC12-FE0E4C389602}"/>
    <cellStyle name="Normal 4 3 2 2 2 3 2 2 2" xfId="8363" xr:uid="{84802734-8B0B-48E6-9428-E04DB78667F0}"/>
    <cellStyle name="Normal 4 3 2 2 2 3 2 3" xfId="6302" xr:uid="{B2E89EF2-11E1-44C7-A8E8-32E02C498B12}"/>
    <cellStyle name="Normal 4 3 2 2 2 3 3" xfId="3110" xr:uid="{1F4B85D8-F5C0-47C2-9F22-CE3AFB41E6D0}"/>
    <cellStyle name="Normal 4 3 2 2 2 3 3 2" xfId="7333" xr:uid="{2196043B-AD48-4EAC-9C40-854BCBFFA5B0}"/>
    <cellStyle name="Normal 4 3 2 2 2 3 4" xfId="5272" xr:uid="{D7EC09A3-D550-42AD-96C3-84D48BCD81D2}"/>
    <cellStyle name="Normal 4 3 2 2 2 4" xfId="1564" xr:uid="{3A660BE6-9AD5-4C1D-A118-0EA537A45369}"/>
    <cellStyle name="Normal 4 3 2 2 2 4 2" xfId="3625" xr:uid="{7D534D6C-47A2-4C60-9FF9-2ACDD2ED6147}"/>
    <cellStyle name="Normal 4 3 2 2 2 4 2 2" xfId="7848" xr:uid="{5E698BD4-0784-4A2B-819D-E192DB11BFA0}"/>
    <cellStyle name="Normal 4 3 2 2 2 4 3" xfId="5787" xr:uid="{9C6D16D2-0CA5-42E6-9FFD-321E23D8F9E5}"/>
    <cellStyle name="Normal 4 3 2 2 2 5" xfId="2595" xr:uid="{6F441FFB-FEBE-4FEB-AF2F-61DF3D6BC436}"/>
    <cellStyle name="Normal 4 3 2 2 2 5 2" xfId="6818" xr:uid="{8924C9A7-3190-4E74-B62C-F03457869821}"/>
    <cellStyle name="Normal 4 3 2 2 2 6" xfId="4757" xr:uid="{62BC4777-7603-44B3-9C49-291293F0EA5A}"/>
    <cellStyle name="Normal 4 3 2 2 3" xfId="644" xr:uid="{1BF252C8-A8CC-40BB-901F-45D81C8A1E82}"/>
    <cellStyle name="Normal 4 3 2 2 3 2" xfId="1171" xr:uid="{41CE005C-150C-4CCA-91F9-DC2C81F849A8}"/>
    <cellStyle name="Normal 4 3 2 2 3 2 2" xfId="2201" xr:uid="{09FF095A-64BD-4068-B171-15CBC48E9BF7}"/>
    <cellStyle name="Normal 4 3 2 2 3 2 2 2" xfId="4262" xr:uid="{A1FA5C48-E0FD-4E46-8DF0-C3665CC3D6BB}"/>
    <cellStyle name="Normal 4 3 2 2 3 2 2 2 2" xfId="8485" xr:uid="{E8CA5B5F-7DC3-43AA-A9FB-115FFC03A3C4}"/>
    <cellStyle name="Normal 4 3 2 2 3 2 2 3" xfId="6424" xr:uid="{D5A4BF8A-327B-4C6A-AF10-879E007FAEB8}"/>
    <cellStyle name="Normal 4 3 2 2 3 2 3" xfId="3232" xr:uid="{3AD344AA-10AC-4618-BB19-27393E0D244E}"/>
    <cellStyle name="Normal 4 3 2 2 3 2 3 2" xfId="7455" xr:uid="{EA540211-F694-4145-8482-8BC796EB802F}"/>
    <cellStyle name="Normal 4 3 2 2 3 2 4" xfId="5394" xr:uid="{85CA6DB7-5261-48AA-BBCD-92B100CE7E01}"/>
    <cellStyle name="Normal 4 3 2 2 3 3" xfId="1686" xr:uid="{4884BE55-F4A4-4122-AF7C-1443BB9A86CA}"/>
    <cellStyle name="Normal 4 3 2 2 3 3 2" xfId="3747" xr:uid="{F4F4D9A2-ABC2-46B3-85C6-A98936057493}"/>
    <cellStyle name="Normal 4 3 2 2 3 3 2 2" xfId="7970" xr:uid="{3AF69EFA-E2AB-4B34-8AD2-3250AF47571F}"/>
    <cellStyle name="Normal 4 3 2 2 3 3 3" xfId="5909" xr:uid="{FB17DD51-4F7E-4F2D-A43B-5B83C007301B}"/>
    <cellStyle name="Normal 4 3 2 2 3 4" xfId="2717" xr:uid="{10D3C44E-0161-4EDD-A5C1-901B0FED15A4}"/>
    <cellStyle name="Normal 4 3 2 2 3 4 2" xfId="6940" xr:uid="{1C5310A5-5A01-4D2E-908D-35B8A9875F34}"/>
    <cellStyle name="Normal 4 3 2 2 3 5" xfId="4879" xr:uid="{3B54D3D2-E377-4A15-A35D-98F03346E087}"/>
    <cellStyle name="Normal 4 3 2 2 4" xfId="950" xr:uid="{2622EC15-2FC2-4AFD-86AD-4BD225D4AEC7}"/>
    <cellStyle name="Normal 4 3 2 2 4 2" xfId="1981" xr:uid="{8668185A-A78F-49DD-85CF-549BDD8A1F38}"/>
    <cellStyle name="Normal 4 3 2 2 4 2 2" xfId="4042" xr:uid="{E997F935-84E9-4AC8-9C78-D87E41525B0D}"/>
    <cellStyle name="Normal 4 3 2 2 4 2 2 2" xfId="8265" xr:uid="{5DE3C7E3-AA8E-459B-B524-A8FE5E7525C4}"/>
    <cellStyle name="Normal 4 3 2 2 4 2 3" xfId="6204" xr:uid="{DD8FA133-FA03-4503-8088-0737BF3F3112}"/>
    <cellStyle name="Normal 4 3 2 2 4 3" xfId="3012" xr:uid="{7E1E5DD6-459B-4B37-B48A-F15B809A5F4A}"/>
    <cellStyle name="Normal 4 3 2 2 4 3 2" xfId="7235" xr:uid="{59A812A8-F4BB-4312-AC22-2CA178B7BB68}"/>
    <cellStyle name="Normal 4 3 2 2 4 4" xfId="5174" xr:uid="{BB508547-4C7B-4D9C-B6BA-56829EB1249A}"/>
    <cellStyle name="Normal 4 3 2 2 5" xfId="1466" xr:uid="{CB5B7FDA-E9C8-4DF5-BD22-8FBB37FA9BBC}"/>
    <cellStyle name="Normal 4 3 2 2 5 2" xfId="3527" xr:uid="{3293AE59-B524-4AA6-9BC8-E7FE922F7731}"/>
    <cellStyle name="Normal 4 3 2 2 5 2 2" xfId="7750" xr:uid="{8D1C18A9-4F2A-4C02-B353-CFF914E7ECC3}"/>
    <cellStyle name="Normal 4 3 2 2 5 3" xfId="5689" xr:uid="{8F4C107E-B5B9-4258-AC68-6DDA5B23D7A8}"/>
    <cellStyle name="Normal 4 3 2 2 6" xfId="2497" xr:uid="{22A15112-E2A2-4865-BEDE-7352B0AF2AE0}"/>
    <cellStyle name="Normal 4 3 2 2 6 2" xfId="6720" xr:uid="{C19BDAE5-A869-46D1-9AD1-1BE61BAE2E54}"/>
    <cellStyle name="Normal 4 3 2 2 7" xfId="4659" xr:uid="{A62F0B3A-38A5-4D58-90AA-A3EECA4F4CF4}"/>
    <cellStyle name="Normal 4 3 2 2 8" xfId="4559" xr:uid="{2ABB73CE-0D11-4F40-AB9D-20DD8B7A66B7}"/>
    <cellStyle name="Normal 4 3 2 3" xfId="469" xr:uid="{00000000-0005-0000-0000-00004E010000}"/>
    <cellStyle name="Normal 4 3 2 3 2" xfId="888" xr:uid="{79B8415E-5CE2-48DC-A998-66EC456CDAF8}"/>
    <cellStyle name="Normal 4 3 2 3 2 2" xfId="1405" xr:uid="{BFDC25CE-7042-4292-87DD-1E65B2AD3E40}"/>
    <cellStyle name="Normal 4 3 2 3 2 2 2" xfId="2435" xr:uid="{BFA2BAA4-DF27-431F-9FA9-F25182610D24}"/>
    <cellStyle name="Normal 4 3 2 3 2 2 2 2" xfId="4496" xr:uid="{CFD32716-1CAF-4CAE-BB2C-ABDBB687EF48}"/>
    <cellStyle name="Normal 4 3 2 3 2 2 2 2 2" xfId="8719" xr:uid="{3ED1D09A-19A4-4810-93DB-5B5B850B9302}"/>
    <cellStyle name="Normal 4 3 2 3 2 2 2 3" xfId="6658" xr:uid="{88503357-E61B-417C-8F27-539B38FF7EB7}"/>
    <cellStyle name="Normal 4 3 2 3 2 2 3" xfId="3466" xr:uid="{F72EF89C-9159-49A4-BA1C-FD32676B3F01}"/>
    <cellStyle name="Normal 4 3 2 3 2 2 3 2" xfId="7689" xr:uid="{F47C29D2-5997-4B67-A92E-5E79CDAB853A}"/>
    <cellStyle name="Normal 4 3 2 3 2 2 4" xfId="5628" xr:uid="{8E9A8C8A-1DF8-4223-8FBF-027854CE536D}"/>
    <cellStyle name="Normal 4 3 2 3 2 3" xfId="1920" xr:uid="{422588AE-3BF9-4B6E-849D-CD8175275BCC}"/>
    <cellStyle name="Normal 4 3 2 3 2 3 2" xfId="3981" xr:uid="{474079EB-E186-48BC-AFDB-6E12F7FC52D7}"/>
    <cellStyle name="Normal 4 3 2 3 2 3 2 2" xfId="8204" xr:uid="{1B522F62-7DF1-4320-85B3-B7F8597CA227}"/>
    <cellStyle name="Normal 4 3 2 3 2 3 3" xfId="6143" xr:uid="{03D968AC-06C6-4C9B-8F97-142DE211347E}"/>
    <cellStyle name="Normal 4 3 2 3 2 4" xfId="2951" xr:uid="{497CE294-B493-41F4-814A-08B28E01AA69}"/>
    <cellStyle name="Normal 4 3 2 3 2 4 2" xfId="7174" xr:uid="{69321069-4FAD-465C-A5DB-54A410D200DB}"/>
    <cellStyle name="Normal 4 3 2 3 2 5" xfId="5113" xr:uid="{285A97D0-906B-4FB9-8A81-5D5124FCBA6E}"/>
    <cellStyle name="Normal 4 3 2 3 3" xfId="708" xr:uid="{08FA387F-BE0E-47EC-87D1-8D1F76871C52}"/>
    <cellStyle name="Normal 4 3 2 3 3 2" xfId="1229" xr:uid="{C803F4A9-344B-4FE1-B9B5-DEF525EC8D3F}"/>
    <cellStyle name="Normal 4 3 2 3 3 2 2" xfId="2259" xr:uid="{1363C717-51A9-4DA3-B34F-56236B250618}"/>
    <cellStyle name="Normal 4 3 2 3 3 2 2 2" xfId="4320" xr:uid="{45A36DB5-526F-42FF-9238-70AF652B3EDB}"/>
    <cellStyle name="Normal 4 3 2 3 3 2 2 2 2" xfId="8543" xr:uid="{8B25D337-C6C8-46CA-8221-1A146EF3B875}"/>
    <cellStyle name="Normal 4 3 2 3 3 2 2 3" xfId="6482" xr:uid="{C5C4FE2B-7335-479C-B4A8-1CE4922280F4}"/>
    <cellStyle name="Normal 4 3 2 3 3 2 3" xfId="3290" xr:uid="{98E7487E-DDE0-4554-A0D1-C95C54ABC21B}"/>
    <cellStyle name="Normal 4 3 2 3 3 2 3 2" xfId="7513" xr:uid="{D8AC6A80-3430-433A-9456-01D86099C2B1}"/>
    <cellStyle name="Normal 4 3 2 3 3 2 4" xfId="5452" xr:uid="{1FEA6D4F-E2F2-40FF-9FE4-7191E177EAA5}"/>
    <cellStyle name="Normal 4 3 2 3 3 3" xfId="1744" xr:uid="{147C6C6B-D099-416A-9162-2269B9592435}"/>
    <cellStyle name="Normal 4 3 2 3 3 3 2" xfId="3805" xr:uid="{B75E5316-A671-40D1-8C8D-081907C8144D}"/>
    <cellStyle name="Normal 4 3 2 3 3 3 2 2" xfId="8028" xr:uid="{B6BBC474-2C1A-4A22-BEF5-E5FCA14532B2}"/>
    <cellStyle name="Normal 4 3 2 3 3 3 3" xfId="5967" xr:uid="{7ABE9D0E-B2FA-4C74-AC5F-B89C7DA6C093}"/>
    <cellStyle name="Normal 4 3 2 3 3 4" xfId="2775" xr:uid="{0089FFCC-B6BF-49EC-B8D9-03532552225A}"/>
    <cellStyle name="Normal 4 3 2 3 3 4 2" xfId="6998" xr:uid="{F5BBBE6B-82D7-4EB4-84AA-48CCFE893873}"/>
    <cellStyle name="Normal 4 3 2 3 3 5" xfId="4937" xr:uid="{A0E88A6E-FA58-42FE-AA66-B08FE9E82E6B}"/>
    <cellStyle name="Normal 4 3 2 3 4" xfId="1017" xr:uid="{8D7524D1-959F-4643-A6D5-51440F14A0D4}"/>
    <cellStyle name="Normal 4 3 2 3 4 2" xfId="2048" xr:uid="{EF8C2FF4-21D8-4C96-A768-4EDEFBDAD4A1}"/>
    <cellStyle name="Normal 4 3 2 3 4 2 2" xfId="4109" xr:uid="{D6CF8E0F-DB9C-42EE-BA60-1857E26E1784}"/>
    <cellStyle name="Normal 4 3 2 3 4 2 2 2" xfId="8332" xr:uid="{E0C41A95-10BC-4650-9532-05E4E41389C0}"/>
    <cellStyle name="Normal 4 3 2 3 4 2 3" xfId="6271" xr:uid="{800217E9-229E-44FB-AD7B-37562351AEC3}"/>
    <cellStyle name="Normal 4 3 2 3 4 3" xfId="3079" xr:uid="{B3D5B79F-10E3-4645-AA4C-A4898E72FE40}"/>
    <cellStyle name="Normal 4 3 2 3 4 3 2" xfId="7302" xr:uid="{27E8EE0F-D9D3-4410-89A4-FD340997313A}"/>
    <cellStyle name="Normal 4 3 2 3 4 4" xfId="5241" xr:uid="{B4C807A1-CD56-452E-9DF0-0BF5D4E7B3B2}"/>
    <cellStyle name="Normal 4 3 2 3 5" xfId="1533" xr:uid="{776CE285-FAC1-4590-9BBD-F8BC3D9CC24F}"/>
    <cellStyle name="Normal 4 3 2 3 5 2" xfId="3594" xr:uid="{02ACC243-4E1B-42A0-B529-7E27241C2BD1}"/>
    <cellStyle name="Normal 4 3 2 3 5 2 2" xfId="7817" xr:uid="{0DE4664C-0961-4868-834E-95E25CF0D9D7}"/>
    <cellStyle name="Normal 4 3 2 3 5 3" xfId="5756" xr:uid="{B03130D1-FCF8-49CF-93F8-755B4AB02DD1}"/>
    <cellStyle name="Normal 4 3 2 3 6" xfId="2564" xr:uid="{2D9D2376-C329-4E89-81C9-A9B5C8C373F0}"/>
    <cellStyle name="Normal 4 3 2 3 6 2" xfId="6787" xr:uid="{29D99842-3D67-4584-AB03-5C03D80A2ABE}"/>
    <cellStyle name="Normal 4 3 2 3 7" xfId="4726" xr:uid="{2F08C805-4859-400E-9456-21CA87E68A83}"/>
    <cellStyle name="Normal 4 3 2 4" xfId="770" xr:uid="{6BA3523F-17C5-40D9-8EA8-41FB4DE99DF8}"/>
    <cellStyle name="Normal 4 3 2 4 2" xfId="1288" xr:uid="{F1C70C03-DD03-49E8-930F-1BE1A7E62B0A}"/>
    <cellStyle name="Normal 4 3 2 4 2 2" xfId="2318" xr:uid="{F3C0E0FF-96FA-4E9A-A3AF-4B57E42F2FD2}"/>
    <cellStyle name="Normal 4 3 2 4 2 2 2" xfId="4379" xr:uid="{377594B8-CD89-48D7-BED5-7DA043ED115C}"/>
    <cellStyle name="Normal 4 3 2 4 2 2 2 2" xfId="8602" xr:uid="{0FF0B216-123F-4974-B008-11F1F62A483C}"/>
    <cellStyle name="Normal 4 3 2 4 2 2 3" xfId="6541" xr:uid="{A2EC8D98-19FD-422B-97D5-E14F861A45D1}"/>
    <cellStyle name="Normal 4 3 2 4 2 3" xfId="3349" xr:uid="{76BF85C7-66A1-4D30-9D34-DE7651313E9F}"/>
    <cellStyle name="Normal 4 3 2 4 2 3 2" xfId="7572" xr:uid="{20B33853-1A2E-4BBD-A3C4-FF4B4785CEF5}"/>
    <cellStyle name="Normal 4 3 2 4 2 4" xfId="5511" xr:uid="{48542BDF-E168-4ADF-BEE3-F362B4485AFF}"/>
    <cellStyle name="Normal 4 3 2 4 3" xfId="1803" xr:uid="{3E3F43F0-3460-43C0-8F4C-B8879011E562}"/>
    <cellStyle name="Normal 4 3 2 4 3 2" xfId="3864" xr:uid="{F2368889-BB11-41AA-94A3-6E0210B66DEA}"/>
    <cellStyle name="Normal 4 3 2 4 3 2 2" xfId="8087" xr:uid="{733FF287-9B3F-49DA-8CD8-9768F92CB7A1}"/>
    <cellStyle name="Normal 4 3 2 4 3 3" xfId="6026" xr:uid="{0407A0CE-E221-40B2-B1FF-48B70BD74371}"/>
    <cellStyle name="Normal 4 3 2 4 4" xfId="2834" xr:uid="{BBF607B3-4005-41F7-9F18-392CD67D2F48}"/>
    <cellStyle name="Normal 4 3 2 4 4 2" xfId="7057" xr:uid="{CF03E5C5-C258-4BEB-86DE-C72751C89F76}"/>
    <cellStyle name="Normal 4 3 2 4 5" xfId="4996" xr:uid="{ABAD85DF-858C-4585-AA92-ABB3C3F5DC55}"/>
    <cellStyle name="Normal 4 3 2 5" xfId="585" xr:uid="{2D75B1BA-8D30-4901-80E1-F4C79F0316FA}"/>
    <cellStyle name="Normal 4 3 2 5 2" xfId="1112" xr:uid="{A6187191-CD15-4B26-BA30-49A9E905FA1F}"/>
    <cellStyle name="Normal 4 3 2 5 2 2" xfId="2142" xr:uid="{B8CB3147-1CAE-488D-8239-F3806CCD3183}"/>
    <cellStyle name="Normal 4 3 2 5 2 2 2" xfId="4203" xr:uid="{1C8CD1D7-7DAC-42B1-904C-E92EA54B0678}"/>
    <cellStyle name="Normal 4 3 2 5 2 2 2 2" xfId="8426" xr:uid="{056295C1-E40A-4794-9791-771FC16A5924}"/>
    <cellStyle name="Normal 4 3 2 5 2 2 3" xfId="6365" xr:uid="{C137B326-DFFF-469D-8AE8-FAC6235740B6}"/>
    <cellStyle name="Normal 4 3 2 5 2 3" xfId="3173" xr:uid="{833654D5-8A32-4D1E-B356-E94F38EF0DC7}"/>
    <cellStyle name="Normal 4 3 2 5 2 3 2" xfId="7396" xr:uid="{58282F92-FA51-451D-A664-C79F6C95298F}"/>
    <cellStyle name="Normal 4 3 2 5 2 4" xfId="5335" xr:uid="{F480AC53-26AD-4CC3-A389-88B2DF6B3ACE}"/>
    <cellStyle name="Normal 4 3 2 5 3" xfId="1627" xr:uid="{94DD18DC-8BB8-4BF1-9EAD-EA4027618C15}"/>
    <cellStyle name="Normal 4 3 2 5 3 2" xfId="3688" xr:uid="{1A110E03-0D7E-4E32-A01A-D002C5A2E598}"/>
    <cellStyle name="Normal 4 3 2 5 3 2 2" xfId="7911" xr:uid="{EF849C1E-F7D2-40F0-A1CB-7350F01C6BDE}"/>
    <cellStyle name="Normal 4 3 2 5 3 3" xfId="5850" xr:uid="{52972FBD-8B0C-440F-ADAF-F99ADD90ED8D}"/>
    <cellStyle name="Normal 4 3 2 5 4" xfId="2658" xr:uid="{BA69601B-158E-41F3-B4A8-11EA82F4A452}"/>
    <cellStyle name="Normal 4 3 2 5 4 2" xfId="6881" xr:uid="{5EEE36E9-36EB-48B3-BA06-71CCDFD78FDC}"/>
    <cellStyle name="Normal 4 3 2 5 5" xfId="4820" xr:uid="{E782EAC3-6EE7-4BFA-BA5B-AFA02C8BB870}"/>
    <cellStyle name="Normal 4 3 2 6" xfId="919" xr:uid="{6820CBCF-034D-4523-BC8E-5FD258C16637}"/>
    <cellStyle name="Normal 4 3 2 6 2" xfId="1950" xr:uid="{9FC0DCBF-EEAB-4E20-B7B7-7B66FEABBA23}"/>
    <cellStyle name="Normal 4 3 2 6 2 2" xfId="4011" xr:uid="{7B34ED8C-EE20-46C2-A2C3-5D94B521F4F7}"/>
    <cellStyle name="Normal 4 3 2 6 2 2 2" xfId="8234" xr:uid="{F647F0B6-298D-454D-BE7C-1F66EA4387D9}"/>
    <cellStyle name="Normal 4 3 2 6 2 3" xfId="6173" xr:uid="{8AD0AB65-8BA8-4B28-9100-3CA30275C3B4}"/>
    <cellStyle name="Normal 4 3 2 6 3" xfId="2981" xr:uid="{ABB08285-055D-45D5-9D26-F5459529FBAC}"/>
    <cellStyle name="Normal 4 3 2 6 3 2" xfId="7204" xr:uid="{73A3C8FE-B962-4E34-AB20-79C83607CFE1}"/>
    <cellStyle name="Normal 4 3 2 6 4" xfId="5143" xr:uid="{2339859E-2ECF-40FA-BADC-C79CC2104D09}"/>
    <cellStyle name="Normal 4 3 2 7" xfId="1435" xr:uid="{0C87C736-8716-4F1D-864D-441BD49AEB96}"/>
    <cellStyle name="Normal 4 3 2 7 2" xfId="3496" xr:uid="{057DCA84-E74C-478B-A07C-61CA22CDDA3F}"/>
    <cellStyle name="Normal 4 3 2 7 2 2" xfId="7719" xr:uid="{D1C2D604-CB5F-4A00-9932-5C83BFADCE05}"/>
    <cellStyle name="Normal 4 3 2 7 3" xfId="5658" xr:uid="{393D66CC-A813-419B-A5B0-670F78166AAB}"/>
    <cellStyle name="Normal 4 3 2 8" xfId="2466" xr:uid="{8EBD9622-D94B-4251-A44E-073935C8BFC8}"/>
    <cellStyle name="Normal 4 3 2 8 2" xfId="6689" xr:uid="{54391410-AAD2-444F-BBC1-4E9A3577E33C}"/>
    <cellStyle name="Normal 4 3 2 9" xfId="4628" xr:uid="{BBD87904-CE87-43E6-A738-629DA2B133E0}"/>
    <cellStyle name="Normal 4 3 3" xfId="386" xr:uid="{00000000-0005-0000-0000-00004F010000}"/>
    <cellStyle name="Normal 4 3 3 2" xfId="485" xr:uid="{00000000-0005-0000-0000-000050010000}"/>
    <cellStyle name="Normal 4 3 3 2 2" xfId="800" xr:uid="{AE8C760A-2D94-4F12-B90B-E07520CDEBE0}"/>
    <cellStyle name="Normal 4 3 3 2 2 2" xfId="1318" xr:uid="{6528A8E5-A824-4625-A2A5-474C151CD2F0}"/>
    <cellStyle name="Normal 4 3 3 2 2 2 2" xfId="2348" xr:uid="{B8E72817-014F-497A-A2E5-B720ED49569A}"/>
    <cellStyle name="Normal 4 3 3 2 2 2 2 2" xfId="4409" xr:uid="{9F9B2F96-DE70-4345-98E8-C6C75FEDC96A}"/>
    <cellStyle name="Normal 4 3 3 2 2 2 2 2 2" xfId="8632" xr:uid="{95F2C3F3-E593-4CA0-AB0F-63AF87D19F50}"/>
    <cellStyle name="Normal 4 3 3 2 2 2 2 3" xfId="6571" xr:uid="{8EDC0051-7C0A-4BE5-A5F0-777CEA371A7F}"/>
    <cellStyle name="Normal 4 3 3 2 2 2 3" xfId="3379" xr:uid="{35DC6E63-98B4-4285-B30A-A029EF6F4AF1}"/>
    <cellStyle name="Normal 4 3 3 2 2 2 3 2" xfId="7602" xr:uid="{C6865BF0-7EB4-4628-A73B-779AA08F88CD}"/>
    <cellStyle name="Normal 4 3 3 2 2 2 4" xfId="5541" xr:uid="{40B46B83-33CC-4F43-A2B3-EE92D374080A}"/>
    <cellStyle name="Normal 4 3 3 2 2 3" xfId="1833" xr:uid="{1ECDFB0D-D0D5-47DF-8B4F-473EDC23FFB3}"/>
    <cellStyle name="Normal 4 3 3 2 2 3 2" xfId="3894" xr:uid="{A06BC0B9-FBCF-461A-8118-75F257864A4F}"/>
    <cellStyle name="Normal 4 3 3 2 2 3 2 2" xfId="8117" xr:uid="{6915CF34-5ADA-4BFF-9A22-962DDFA3B138}"/>
    <cellStyle name="Normal 4 3 3 2 2 3 3" xfId="6056" xr:uid="{9419018D-45C6-4461-A8C8-1E7A65278572}"/>
    <cellStyle name="Normal 4 3 3 2 2 4" xfId="2864" xr:uid="{6069100E-43E3-475B-9B21-FE5495617AEA}"/>
    <cellStyle name="Normal 4 3 3 2 2 4 2" xfId="7087" xr:uid="{5314820E-642A-4719-917B-EAC7FA505E53}"/>
    <cellStyle name="Normal 4 3 3 2 2 5" xfId="5026" xr:uid="{B28B6BAE-3E5E-47AB-9CBC-C599E22F2119}"/>
    <cellStyle name="Normal 4 3 3 2 3" xfId="1033" xr:uid="{8233EA90-EB23-4DF1-B858-E2AE28179787}"/>
    <cellStyle name="Normal 4 3 3 2 3 2" xfId="2064" xr:uid="{D3D9F42D-57F3-4366-973E-9CBF8C03955F}"/>
    <cellStyle name="Normal 4 3 3 2 3 2 2" xfId="4125" xr:uid="{916D5DE9-2DFF-4563-8BFE-E686EC4DD89A}"/>
    <cellStyle name="Normal 4 3 3 2 3 2 2 2" xfId="8348" xr:uid="{2D8ECB7E-04FC-43B4-B8FB-80FFF35D6CB5}"/>
    <cellStyle name="Normal 4 3 3 2 3 2 3" xfId="6287" xr:uid="{33425F8E-FA45-48F8-8D5C-F06B8D1D9EBB}"/>
    <cellStyle name="Normal 4 3 3 2 3 3" xfId="3095" xr:uid="{33F084C2-6DD3-4522-B7C5-B2FC81E2CCC2}"/>
    <cellStyle name="Normal 4 3 3 2 3 3 2" xfId="7318" xr:uid="{E3988B78-8CB0-4DB4-A956-893FBF73E45A}"/>
    <cellStyle name="Normal 4 3 3 2 3 4" xfId="5257" xr:uid="{896057FB-546C-4665-BB86-4C075B220C3C}"/>
    <cellStyle name="Normal 4 3 3 2 4" xfId="1549" xr:uid="{9BB1D0C1-C2E1-42B2-B63F-7DE53734116B}"/>
    <cellStyle name="Normal 4 3 3 2 4 2" xfId="3610" xr:uid="{731E3AA6-8693-434B-83B8-CE27438F1A7F}"/>
    <cellStyle name="Normal 4 3 3 2 4 2 2" xfId="7833" xr:uid="{F925A572-2C5D-4780-875B-9EBB71D1496B}"/>
    <cellStyle name="Normal 4 3 3 2 4 3" xfId="5772" xr:uid="{624C902B-F634-4287-8D43-EB2C4D76CC59}"/>
    <cellStyle name="Normal 4 3 3 2 5" xfId="2580" xr:uid="{0A767FF0-D897-4C42-AB3D-4044DCAF36AB}"/>
    <cellStyle name="Normal 4 3 3 2 5 2" xfId="6803" xr:uid="{86EC00BC-B75D-40FB-BC38-144C4F59C842}"/>
    <cellStyle name="Normal 4 3 3 2 6" xfId="4742" xr:uid="{6C60B814-D1F8-4DBA-B638-57F96EB386B5}"/>
    <cellStyle name="Normal 4 3 3 3" xfId="615" xr:uid="{20D0B975-C66E-4463-92D4-F32540F38A4B}"/>
    <cellStyle name="Normal 4 3 3 3 2" xfId="1142" xr:uid="{3773864C-D087-4DA5-AEB4-B1A94306E067}"/>
    <cellStyle name="Normal 4 3 3 3 2 2" xfId="2172" xr:uid="{343F00A5-78B0-44C2-8A42-8CE6D621736D}"/>
    <cellStyle name="Normal 4 3 3 3 2 2 2" xfId="4233" xr:uid="{23DC2388-3CDA-4C47-A907-34C19FDF8929}"/>
    <cellStyle name="Normal 4 3 3 3 2 2 2 2" xfId="8456" xr:uid="{F867FFED-4AA4-4753-B1AE-5DC4AB7974D8}"/>
    <cellStyle name="Normal 4 3 3 3 2 2 3" xfId="6395" xr:uid="{07C2C6CF-CCD4-495F-B6E4-C08ED972ECF3}"/>
    <cellStyle name="Normal 4 3 3 3 2 3" xfId="3203" xr:uid="{EEC635D8-3E36-4181-A9D5-9E13D9870056}"/>
    <cellStyle name="Normal 4 3 3 3 2 3 2" xfId="7426" xr:uid="{A7BF6D5A-4D7C-4BBD-B3A5-E98392DCC9B6}"/>
    <cellStyle name="Normal 4 3 3 3 2 4" xfId="5365" xr:uid="{DBFA788F-BA0D-42C6-BC68-B9D776408E48}"/>
    <cellStyle name="Normal 4 3 3 3 3" xfId="1657" xr:uid="{955B1359-64CE-4469-AD3C-D090D28C13A8}"/>
    <cellStyle name="Normal 4 3 3 3 3 2" xfId="3718" xr:uid="{C8AE6953-7A3D-47FA-AAFB-15C8DAA7A060}"/>
    <cellStyle name="Normal 4 3 3 3 3 2 2" xfId="7941" xr:uid="{44EF3742-2385-4107-BC53-6CE3AEFDEFFE}"/>
    <cellStyle name="Normal 4 3 3 3 3 3" xfId="5880" xr:uid="{2449E1A1-57D0-48D0-AF40-9048685A962B}"/>
    <cellStyle name="Normal 4 3 3 3 4" xfId="2688" xr:uid="{2B4B5073-667A-4E18-BB01-A4E29FE1E148}"/>
    <cellStyle name="Normal 4 3 3 3 4 2" xfId="6911" xr:uid="{6F86DF23-E60F-4B96-8A3D-8DDED271B7A5}"/>
    <cellStyle name="Normal 4 3 3 3 5" xfId="4850" xr:uid="{D82CE106-6DF5-481E-AFFF-1CA2135F1EB4}"/>
    <cellStyle name="Normal 4 3 3 4" xfId="935" xr:uid="{AAEAEDB6-77B4-48D3-B8A9-32E7AAB0EEE7}"/>
    <cellStyle name="Normal 4 3 3 4 2" xfId="1966" xr:uid="{826D2A91-07A5-4C5F-85FC-AF468B08B722}"/>
    <cellStyle name="Normal 4 3 3 4 2 2" xfId="4027" xr:uid="{96D70347-6AA6-485E-8827-5E4F051D28A3}"/>
    <cellStyle name="Normal 4 3 3 4 2 2 2" xfId="8250" xr:uid="{53F48A35-8246-4EC4-B2D8-B3F9F0B78A2F}"/>
    <cellStyle name="Normal 4 3 3 4 2 3" xfId="6189" xr:uid="{623A6DC3-BD36-45A7-920E-92D92DFDA26D}"/>
    <cellStyle name="Normal 4 3 3 4 3" xfId="2997" xr:uid="{E75AA9CC-A8B0-40D7-8032-565ED0BBB6FD}"/>
    <cellStyle name="Normal 4 3 3 4 3 2" xfId="7220" xr:uid="{D8E59B44-A580-4A65-A0F6-E65726F330DE}"/>
    <cellStyle name="Normal 4 3 3 4 4" xfId="5159" xr:uid="{34240A46-6A87-44D1-BDE9-DC2F36D31EF6}"/>
    <cellStyle name="Normal 4 3 3 5" xfId="1451" xr:uid="{349AE9B7-6BFB-4579-B80F-74CA145E1948}"/>
    <cellStyle name="Normal 4 3 3 5 2" xfId="3512" xr:uid="{EFC1E48F-2722-4EC5-BB78-A9D6197B974C}"/>
    <cellStyle name="Normal 4 3 3 5 2 2" xfId="7735" xr:uid="{D9122535-4C79-4B86-9C66-BB52F8915699}"/>
    <cellStyle name="Normal 4 3 3 5 3" xfId="5674" xr:uid="{9A6D7689-97A2-442B-942C-2255C560D411}"/>
    <cellStyle name="Normal 4 3 3 6" xfId="2482" xr:uid="{70D30760-7DDA-47A3-AA56-BC583111A970}"/>
    <cellStyle name="Normal 4 3 3 6 2" xfId="6705" xr:uid="{9F9B2962-CC04-4550-BCBC-2BD600DE6544}"/>
    <cellStyle name="Normal 4 3 3 7" xfId="4644" xr:uid="{985F6BC4-69DF-411B-AF64-9836AE74600E}"/>
    <cellStyle name="Normal 4 3 3 8" xfId="4544" xr:uid="{FEFD650F-E41F-469B-B16A-534A58354CA4}"/>
    <cellStyle name="Normal 4 3 4" xfId="425" xr:uid="{00000000-0005-0000-0000-000051010000}"/>
    <cellStyle name="Normal 4 3 4 2" xfId="858" xr:uid="{BDC231E0-52A6-4BF2-A6D8-B87908D2B461}"/>
    <cellStyle name="Normal 4 3 4 2 2" xfId="1376" xr:uid="{E1077D08-9A65-4681-940B-09298558FDC1}"/>
    <cellStyle name="Normal 4 3 4 2 2 2" xfId="2406" xr:uid="{3925B99E-5F53-4576-924B-1478B17970E9}"/>
    <cellStyle name="Normal 4 3 4 2 2 2 2" xfId="4467" xr:uid="{B0C409FF-4D35-4A43-89F7-9DA6EDFBAF26}"/>
    <cellStyle name="Normal 4 3 4 2 2 2 2 2" xfId="8690" xr:uid="{BF5A00D2-E8A3-48DF-8DA3-ECC2501E6133}"/>
    <cellStyle name="Normal 4 3 4 2 2 2 3" xfId="6629" xr:uid="{151760DA-E641-408B-972D-8D904BD3246C}"/>
    <cellStyle name="Normal 4 3 4 2 2 3" xfId="3437" xr:uid="{F3DCA6D1-63AA-4489-9D5F-B7858A4B788B}"/>
    <cellStyle name="Normal 4 3 4 2 2 3 2" xfId="7660" xr:uid="{E54E48E6-314A-4C16-847F-EC0ECB53ADCA}"/>
    <cellStyle name="Normal 4 3 4 2 2 4" xfId="5599" xr:uid="{3FC03217-EF9D-49B8-8CDC-5C053D7AA01D}"/>
    <cellStyle name="Normal 4 3 4 2 3" xfId="1891" xr:uid="{B634D8DD-810C-4C80-971C-494098677FD7}"/>
    <cellStyle name="Normal 4 3 4 2 3 2" xfId="3952" xr:uid="{0CD018CD-C0BA-419A-B3E3-DBFD23401CAA}"/>
    <cellStyle name="Normal 4 3 4 2 3 2 2" xfId="8175" xr:uid="{F709D456-84D3-461A-9CC5-2C53D1E922F2}"/>
    <cellStyle name="Normal 4 3 4 2 3 3" xfId="6114" xr:uid="{C119D79E-C21A-42C5-AD15-E30CA9F55574}"/>
    <cellStyle name="Normal 4 3 4 2 4" xfId="2922" xr:uid="{3BC88DFA-7319-419A-8ABC-CD10D8C5E289}"/>
    <cellStyle name="Normal 4 3 4 2 4 2" xfId="7145" xr:uid="{9E3C61BE-738B-4F8F-91A4-50D5BBE20FCD}"/>
    <cellStyle name="Normal 4 3 4 2 5" xfId="5084" xr:uid="{FCBC06A7-761A-4D8B-9F27-9CAF51168F63}"/>
    <cellStyle name="Normal 4 3 4 3" xfId="673" xr:uid="{725CBAA5-2EA8-4D87-BC54-803FD1973EE5}"/>
    <cellStyle name="Normal 4 3 4 3 2" xfId="1200" xr:uid="{F9D1AA1B-6C76-4184-82E5-24D90BF583F8}"/>
    <cellStyle name="Normal 4 3 4 3 2 2" xfId="2230" xr:uid="{30D4A66E-5A0B-4F1C-8946-2F49A3EA245E}"/>
    <cellStyle name="Normal 4 3 4 3 2 2 2" xfId="4291" xr:uid="{AB96833B-4883-4ECB-8AE9-1342FB223ED1}"/>
    <cellStyle name="Normal 4 3 4 3 2 2 2 2" xfId="8514" xr:uid="{6E4A6173-DB29-47AC-8A90-722DB45B591C}"/>
    <cellStyle name="Normal 4 3 4 3 2 2 3" xfId="6453" xr:uid="{51D11469-A0E4-436A-8711-9B5DA6EFDBF0}"/>
    <cellStyle name="Normal 4 3 4 3 2 3" xfId="3261" xr:uid="{B3960A4F-AFA8-44F2-93F0-1BBE78BD8FBE}"/>
    <cellStyle name="Normal 4 3 4 3 2 3 2" xfId="7484" xr:uid="{AA50B945-CF6B-48FD-9DD7-4C4B5D9A8096}"/>
    <cellStyle name="Normal 4 3 4 3 2 4" xfId="5423" xr:uid="{6F938D00-2D34-4FD6-ACB0-DD998B462E1B}"/>
    <cellStyle name="Normal 4 3 4 3 3" xfId="1715" xr:uid="{CC4353D6-D8C6-4134-98B8-5B6F941566B7}"/>
    <cellStyle name="Normal 4 3 4 3 3 2" xfId="3776" xr:uid="{4155EA2F-8A71-4AB8-9F29-B0BCF8F98731}"/>
    <cellStyle name="Normal 4 3 4 3 3 2 2" xfId="7999" xr:uid="{92A21136-7675-4354-8578-EFA4B2DFC096}"/>
    <cellStyle name="Normal 4 3 4 3 3 3" xfId="5938" xr:uid="{FA8E1E01-0B0B-4FD5-9EFC-9ABAF2F06294}"/>
    <cellStyle name="Normal 4 3 4 3 4" xfId="2746" xr:uid="{92D53617-665D-4E8A-AB85-0E51F3CA2770}"/>
    <cellStyle name="Normal 4 3 4 3 4 2" xfId="6969" xr:uid="{F4A35CB0-B2B2-4BDE-B947-D537B57C0302}"/>
    <cellStyle name="Normal 4 3 4 3 5" xfId="4908" xr:uid="{02340564-6A05-44FD-8911-5AEC7B7FC9A0}"/>
    <cellStyle name="Normal 4 3 4 4" xfId="973" xr:uid="{0105D44F-58B3-49AF-8CDF-BFEAD025D1E7}"/>
    <cellStyle name="Normal 4 3 4 4 2" xfId="2004" xr:uid="{B5AEB4FA-75CD-48F1-9611-1A0290B00CEF}"/>
    <cellStyle name="Normal 4 3 4 4 2 2" xfId="4065" xr:uid="{5828F484-87F6-46C9-A843-DE7BB19579EF}"/>
    <cellStyle name="Normal 4 3 4 4 2 2 2" xfId="8288" xr:uid="{C75F241D-2E80-4655-B33B-DFAD20293DF4}"/>
    <cellStyle name="Normal 4 3 4 4 2 3" xfId="6227" xr:uid="{05AA8854-7845-4D13-A58F-65FE828152D7}"/>
    <cellStyle name="Normal 4 3 4 4 3" xfId="3035" xr:uid="{A3D59D6F-44D2-45BA-A111-CADA9EF82F35}"/>
    <cellStyle name="Normal 4 3 4 4 3 2" xfId="7258" xr:uid="{7EA45BA3-AECE-4312-A66C-FDD2A47128BB}"/>
    <cellStyle name="Normal 4 3 4 4 4" xfId="5197" xr:uid="{493144FF-A408-4C28-A434-20A64513B060}"/>
    <cellStyle name="Normal 4 3 4 5" xfId="1489" xr:uid="{EB941C47-F583-4CE7-A3C1-2872D84E2892}"/>
    <cellStyle name="Normal 4 3 4 5 2" xfId="3550" xr:uid="{DC34A697-A07E-4C6F-9E5C-C096F3874A40}"/>
    <cellStyle name="Normal 4 3 4 5 2 2" xfId="7773" xr:uid="{EC974BFA-9AD6-4D4C-AD2B-687EABF7FF6F}"/>
    <cellStyle name="Normal 4 3 4 5 3" xfId="5712" xr:uid="{21563D40-FBD3-47F1-BAB3-871929F2B4B8}"/>
    <cellStyle name="Normal 4 3 4 6" xfId="2520" xr:uid="{5E1A688F-98C4-4A67-A68A-6DE2B5F14AC2}"/>
    <cellStyle name="Normal 4 3 4 6 2" xfId="6743" xr:uid="{3C3EBD47-506B-4460-B19A-E2E044D00A31}"/>
    <cellStyle name="Normal 4 3 4 7" xfId="4682" xr:uid="{32F6D654-F352-4296-B3CB-008E89CA6D68}"/>
    <cellStyle name="Normal 4 3 5" xfId="741" xr:uid="{2B96699F-9AF8-4785-AE5F-DD1C494CB26B}"/>
    <cellStyle name="Normal 4 3 5 2" xfId="1259" xr:uid="{4BED8E9B-0AEC-4547-8464-0B4EA63F5515}"/>
    <cellStyle name="Normal 4 3 5 2 2" xfId="2289" xr:uid="{FBF71449-C4CE-44FA-9297-16119D77E4F8}"/>
    <cellStyle name="Normal 4 3 5 2 2 2" xfId="4350" xr:uid="{01483DC3-EDD6-460C-A9B1-34B56D5A85FF}"/>
    <cellStyle name="Normal 4 3 5 2 2 2 2" xfId="8573" xr:uid="{1BC6939C-8231-4784-81F0-54D350A8BF15}"/>
    <cellStyle name="Normal 4 3 5 2 2 3" xfId="6512" xr:uid="{7E475860-4677-4F57-A71D-2543D5FA3485}"/>
    <cellStyle name="Normal 4 3 5 2 3" xfId="3320" xr:uid="{B107D9C6-FE26-4171-AD5D-0BCF5BB701D3}"/>
    <cellStyle name="Normal 4 3 5 2 3 2" xfId="7543" xr:uid="{66279F7D-E42D-40C4-9C00-89E5D9F46095}"/>
    <cellStyle name="Normal 4 3 5 2 4" xfId="5482" xr:uid="{4320C5FA-36DC-4A8B-89B8-C4667BE35D74}"/>
    <cellStyle name="Normal 4 3 5 3" xfId="1774" xr:uid="{B03B92BF-AE71-408D-BEA4-DB9732EEE05E}"/>
    <cellStyle name="Normal 4 3 5 3 2" xfId="3835" xr:uid="{B89A6CD8-C801-4E75-929D-B48443FEEACA}"/>
    <cellStyle name="Normal 4 3 5 3 2 2" xfId="8058" xr:uid="{F1B399BD-98DE-441B-BCDC-3123EA0B3B94}"/>
    <cellStyle name="Normal 4 3 5 3 3" xfId="5997" xr:uid="{89262AEE-0FCE-4FEB-AFFA-B47C0131CD9D}"/>
    <cellStyle name="Normal 4 3 5 4" xfId="2805" xr:uid="{CFB144F4-D629-4D98-A1B6-311C40B87535}"/>
    <cellStyle name="Normal 4 3 5 4 2" xfId="7028" xr:uid="{ECA2E81D-EE26-4CA3-84A7-46EAAA9AAE23}"/>
    <cellStyle name="Normal 4 3 5 5" xfId="4967" xr:uid="{6332B46C-841C-489C-B6C0-F1A2351B0ED0}"/>
    <cellStyle name="Normal 4 3 6" xfId="552" xr:uid="{575FC7CB-CD35-4092-BC02-7D83F9DC1408}"/>
    <cellStyle name="Normal 4 3 6 2" xfId="1083" xr:uid="{EB56E5E3-7B13-447D-9769-9710D773BBDB}"/>
    <cellStyle name="Normal 4 3 6 2 2" xfId="2113" xr:uid="{0934FA0A-1FDD-4DEC-888B-53D775CA94D7}"/>
    <cellStyle name="Normal 4 3 6 2 2 2" xfId="4174" xr:uid="{0666928A-C3DF-48E7-818D-338A1D56EAC1}"/>
    <cellStyle name="Normal 4 3 6 2 2 2 2" xfId="8397" xr:uid="{A517A8A6-DD05-481B-AE6A-57BF6617454C}"/>
    <cellStyle name="Normal 4 3 6 2 2 3" xfId="6336" xr:uid="{28C907C7-FA5B-4C9E-BC5C-F9937DC1F401}"/>
    <cellStyle name="Normal 4 3 6 2 3" xfId="3144" xr:uid="{30722A3B-7AC7-440D-A73B-CC22AA9DE268}"/>
    <cellStyle name="Normal 4 3 6 2 3 2" xfId="7367" xr:uid="{30B8E6BF-96FA-4D30-A2C3-E742A59D7BAF}"/>
    <cellStyle name="Normal 4 3 6 2 4" xfId="5306" xr:uid="{3984731D-18F2-4E02-BD26-56F4EE385FBF}"/>
    <cellStyle name="Normal 4 3 6 3" xfId="1598" xr:uid="{5BDD9E42-F4E0-40FE-BC2A-F34ABF9E44C4}"/>
    <cellStyle name="Normal 4 3 6 3 2" xfId="3659" xr:uid="{38416C03-819F-4F47-8E93-00FBE4A89849}"/>
    <cellStyle name="Normal 4 3 6 3 2 2" xfId="7882" xr:uid="{B5BD14AF-F484-48F0-9F82-16C021473AE3}"/>
    <cellStyle name="Normal 4 3 6 3 3" xfId="5821" xr:uid="{FDBBB462-7AAD-4137-AF79-66F8E70622DD}"/>
    <cellStyle name="Normal 4 3 6 4" xfId="2629" xr:uid="{2EEE70A6-C5E3-488C-B836-5CC4D66989C1}"/>
    <cellStyle name="Normal 4 3 6 4 2" xfId="6852" xr:uid="{9CFB1C55-2A9D-4410-B2B3-E3BE65B72E7A}"/>
    <cellStyle name="Normal 4 3 6 5" xfId="4791" xr:uid="{9DCB30DF-CA10-4264-AED6-08D57038A50F}"/>
    <cellStyle name="Normal 4 3 7" xfId="903" xr:uid="{DD68B7B3-7FE6-4584-B15D-23EFDD46F4AF}"/>
    <cellStyle name="Normal 4 3 7 2" xfId="1934" xr:uid="{3C894B4D-B218-4E81-9809-73249BA5CCCD}"/>
    <cellStyle name="Normal 4 3 7 2 2" xfId="3995" xr:uid="{9D4F08FF-E567-4C9F-8B07-0CC4D0635083}"/>
    <cellStyle name="Normal 4 3 7 2 2 2" xfId="8218" xr:uid="{E79A498F-713D-4C16-80E7-D6FC7A206E46}"/>
    <cellStyle name="Normal 4 3 7 2 3" xfId="6157" xr:uid="{DF8C8308-D383-4B05-B79F-3F4209EF900D}"/>
    <cellStyle name="Normal 4 3 7 3" xfId="2965" xr:uid="{AE42F335-EF92-43DC-B78D-2FB28D013D7C}"/>
    <cellStyle name="Normal 4 3 7 3 2" xfId="7188" xr:uid="{151877D4-35A8-4370-BC94-14410738980B}"/>
    <cellStyle name="Normal 4 3 7 4" xfId="5127" xr:uid="{909226DF-BD2C-4AD7-8954-A8969D64FC42}"/>
    <cellStyle name="Normal 4 3 8" xfId="1419" xr:uid="{4DBAA227-F35D-455A-95DD-9119CF641FDB}"/>
    <cellStyle name="Normal 4 3 8 2" xfId="3480" xr:uid="{5469A2EB-9D18-45C1-A25C-3BC270EFA10B}"/>
    <cellStyle name="Normal 4 3 8 2 2" xfId="7703" xr:uid="{7E553392-6744-4679-9D0A-0AC662D30C6A}"/>
    <cellStyle name="Normal 4 3 8 3" xfId="5642" xr:uid="{F5FE1653-A455-46F7-835C-FBF9692F1E6A}"/>
    <cellStyle name="Normal 4 3 9" xfId="2450" xr:uid="{4CB1EBA3-9245-4912-831D-54C880B9F9D0}"/>
    <cellStyle name="Normal 4 3 9 2" xfId="6673" xr:uid="{807850C5-7630-4AF1-934E-BB903F4FED38}"/>
    <cellStyle name="Normal 4 4" xfId="291" xr:uid="{00000000-0005-0000-0000-000052010000}"/>
    <cellStyle name="Normal 4 4 10" xfId="4517" xr:uid="{3C2AFA36-D49F-4D23-B02F-0B7D6F05687B}"/>
    <cellStyle name="Normal 4 4 2" xfId="373" xr:uid="{00000000-0005-0000-0000-000053010000}"/>
    <cellStyle name="Normal 4 4 2 2" xfId="405" xr:uid="{00000000-0005-0000-0000-000054010000}"/>
    <cellStyle name="Normal 4 4 2 2 2" xfId="504" xr:uid="{00000000-0005-0000-0000-000055010000}"/>
    <cellStyle name="Normal 4 4 2 2 2 2" xfId="1052" xr:uid="{6AB5FBF7-277D-44CD-93EA-E718E5648AC1}"/>
    <cellStyle name="Normal 4 4 2 2 2 2 2" xfId="2083" xr:uid="{2BC6C03F-1E0A-4810-B456-893B32D20652}"/>
    <cellStyle name="Normal 4 4 2 2 2 2 2 2" xfId="4144" xr:uid="{026B0AAB-9439-49D0-93E5-9D1750CE0AF6}"/>
    <cellStyle name="Normal 4 4 2 2 2 2 2 2 2" xfId="8367" xr:uid="{D1FBE1F9-47D1-4AF4-99B5-2F9EA0AB8A9B}"/>
    <cellStyle name="Normal 4 4 2 2 2 2 2 3" xfId="6306" xr:uid="{FBCCF219-7AA5-4D35-A252-434A9F563352}"/>
    <cellStyle name="Normal 4 4 2 2 2 2 3" xfId="3114" xr:uid="{584CF936-3D5A-4968-A825-27C2F49D221C}"/>
    <cellStyle name="Normal 4 4 2 2 2 2 3 2" xfId="7337" xr:uid="{7C90787A-AEA8-4117-A49B-193CBD113948}"/>
    <cellStyle name="Normal 4 4 2 2 2 2 4" xfId="5276" xr:uid="{E034A522-BC41-45EC-AACF-E14C76428E87}"/>
    <cellStyle name="Normal 4 4 2 2 2 3" xfId="1568" xr:uid="{1AF97620-1166-4DF8-AB69-9E981B56EA73}"/>
    <cellStyle name="Normal 4 4 2 2 2 3 2" xfId="3629" xr:uid="{C462633C-AE7E-47AA-825C-8A78482ED757}"/>
    <cellStyle name="Normal 4 4 2 2 2 3 2 2" xfId="7852" xr:uid="{9CAA18D1-DA6E-44C1-A5EC-3B590559D5DA}"/>
    <cellStyle name="Normal 4 4 2 2 2 3 3" xfId="5791" xr:uid="{3D3D0DFF-70AC-4E63-8FA3-A033F6419665}"/>
    <cellStyle name="Normal 4 4 2 2 2 4" xfId="2599" xr:uid="{64C32702-7668-4D89-8A11-C3CE12A26428}"/>
    <cellStyle name="Normal 4 4 2 2 2 4 2" xfId="6822" xr:uid="{B7858603-A7AC-433C-807A-A9B8F45621A6}"/>
    <cellStyle name="Normal 4 4 2 2 2 5" xfId="4761" xr:uid="{876A81D5-B6E1-4636-945C-9DB0BB670CB0}"/>
    <cellStyle name="Normal 4 4 2 2 3" xfId="813" xr:uid="{C0309EE6-B462-48BE-A7E3-8E3A90AC8347}"/>
    <cellStyle name="Normal 4 4 2 2 3 2" xfId="1331" xr:uid="{49E8C855-8E67-4E47-AFDB-A3AE5F1CCF7F}"/>
    <cellStyle name="Normal 4 4 2 2 3 2 2" xfId="2361" xr:uid="{1F3742F3-6403-4E35-9772-8C65FC01955A}"/>
    <cellStyle name="Normal 4 4 2 2 3 2 2 2" xfId="4422" xr:uid="{465FBE61-32DF-4887-AFAA-50105D28B338}"/>
    <cellStyle name="Normal 4 4 2 2 3 2 2 2 2" xfId="8645" xr:uid="{D77085B4-F85A-490C-A270-89CAC7C46DEC}"/>
    <cellStyle name="Normal 4 4 2 2 3 2 2 3" xfId="6584" xr:uid="{D794930E-7B19-4C53-9984-394FCDA54658}"/>
    <cellStyle name="Normal 4 4 2 2 3 2 3" xfId="3392" xr:uid="{8691332E-6F1A-45A7-BA70-95907A963D56}"/>
    <cellStyle name="Normal 4 4 2 2 3 2 3 2" xfId="7615" xr:uid="{C3BC0DFD-E7F3-4EAC-8A16-66851CFB6FAE}"/>
    <cellStyle name="Normal 4 4 2 2 3 2 4" xfId="5554" xr:uid="{EB3F08D6-2850-4572-9907-520E92342A02}"/>
    <cellStyle name="Normal 4 4 2 2 3 3" xfId="1846" xr:uid="{D4B7EF18-E029-474C-92F4-02AFDA333C18}"/>
    <cellStyle name="Normal 4 4 2 2 3 3 2" xfId="3907" xr:uid="{F06FBF3C-7049-46DA-9554-CB7473544A6D}"/>
    <cellStyle name="Normal 4 4 2 2 3 3 2 2" xfId="8130" xr:uid="{EAD07430-3DEA-47E3-BA0B-A33ECC4C2B19}"/>
    <cellStyle name="Normal 4 4 2 2 3 3 3" xfId="6069" xr:uid="{0002A8A7-8C23-458F-B513-CC58B670A795}"/>
    <cellStyle name="Normal 4 4 2 2 3 4" xfId="2877" xr:uid="{CBD79412-3BBB-4AE4-B217-94F46D9A77ED}"/>
    <cellStyle name="Normal 4 4 2 2 3 4 2" xfId="7100" xr:uid="{A74E2E8F-715D-41BC-A792-CD1D08D75717}"/>
    <cellStyle name="Normal 4 4 2 2 3 5" xfId="5039" xr:uid="{7CB0733D-CBFD-4D51-9770-4A25D9273259}"/>
    <cellStyle name="Normal 4 4 2 2 4" xfId="954" xr:uid="{B110C624-AF8A-4D7E-B260-A041D7255BC1}"/>
    <cellStyle name="Normal 4 4 2 2 4 2" xfId="1985" xr:uid="{3627DDD3-3DCA-4F4F-A9E2-A7C21B1BBD6E}"/>
    <cellStyle name="Normal 4 4 2 2 4 2 2" xfId="4046" xr:uid="{F45A25FC-479C-4941-B923-3738777FABCF}"/>
    <cellStyle name="Normal 4 4 2 2 4 2 2 2" xfId="8269" xr:uid="{FB5AED84-949D-4A41-8020-5E504FB8F99F}"/>
    <cellStyle name="Normal 4 4 2 2 4 2 3" xfId="6208" xr:uid="{1F06B772-243C-4708-A831-840843611AC8}"/>
    <cellStyle name="Normal 4 4 2 2 4 3" xfId="3016" xr:uid="{19959CCB-8ED1-4C49-A619-388E103A4897}"/>
    <cellStyle name="Normal 4 4 2 2 4 3 2" xfId="7239" xr:uid="{EEB2305E-E62F-4F1C-A7A2-50BC07D13F29}"/>
    <cellStyle name="Normal 4 4 2 2 4 4" xfId="5178" xr:uid="{DB774E91-3AA9-4A89-8E85-53A85872DD2D}"/>
    <cellStyle name="Normal 4 4 2 2 5" xfId="1470" xr:uid="{89CC0B01-D42D-422B-A213-A54CDC221669}"/>
    <cellStyle name="Normal 4 4 2 2 5 2" xfId="3531" xr:uid="{6EE0BB5E-07AF-4C7B-BA77-E5659ED15BFC}"/>
    <cellStyle name="Normal 4 4 2 2 5 2 2" xfId="7754" xr:uid="{30A02ED5-DDB3-4D1E-AE0C-FCDEB8DBD2CA}"/>
    <cellStyle name="Normal 4 4 2 2 5 3" xfId="5693" xr:uid="{A1ADE371-BEB3-45C2-8555-AC57A748D401}"/>
    <cellStyle name="Normal 4 4 2 2 6" xfId="2501" xr:uid="{A59C8DDA-8518-47B2-B8D9-7E690BD77D49}"/>
    <cellStyle name="Normal 4 4 2 2 6 2" xfId="6724" xr:uid="{9EC82F3D-D2E7-429F-B02C-58FDD4B76FA3}"/>
    <cellStyle name="Normal 4 4 2 2 7" xfId="4663" xr:uid="{C851EB46-8BC9-4F95-A78E-2963D51AA78C}"/>
    <cellStyle name="Normal 4 4 2 2 8" xfId="4563" xr:uid="{5D4564E7-B178-452E-94B4-F7D0D6F1EFBC}"/>
    <cellStyle name="Normal 4 4 2 3" xfId="473" xr:uid="{00000000-0005-0000-0000-000056010000}"/>
    <cellStyle name="Normal 4 4 2 3 2" xfId="1021" xr:uid="{2BA642B6-4204-4DA2-9CC7-6504A0C4F1B9}"/>
    <cellStyle name="Normal 4 4 2 3 2 2" xfId="2052" xr:uid="{B42CF7B4-7FE7-4047-9AD2-D647D74543C6}"/>
    <cellStyle name="Normal 4 4 2 3 2 2 2" xfId="4113" xr:uid="{D1F6E98D-1445-472F-A117-C9DB0C4E2887}"/>
    <cellStyle name="Normal 4 4 2 3 2 2 2 2" xfId="8336" xr:uid="{6EDA020A-9391-40AA-BB97-D327992A4CB8}"/>
    <cellStyle name="Normal 4 4 2 3 2 2 3" xfId="6275" xr:uid="{6C11E1FC-000A-4EC9-B2ED-CA9008B405D5}"/>
    <cellStyle name="Normal 4 4 2 3 2 3" xfId="3083" xr:uid="{FFAC2217-FDB8-4CD0-B747-8F3FABF8D13B}"/>
    <cellStyle name="Normal 4 4 2 3 2 3 2" xfId="7306" xr:uid="{E669F2E8-DBCB-4B55-8B40-91AC32450976}"/>
    <cellStyle name="Normal 4 4 2 3 2 4" xfId="5245" xr:uid="{DEE4074B-535C-48F9-A279-CDAA74CCE821}"/>
    <cellStyle name="Normal 4 4 2 3 3" xfId="1537" xr:uid="{3B31A0C9-9A31-45BC-8483-93BEB931E9C2}"/>
    <cellStyle name="Normal 4 4 2 3 3 2" xfId="3598" xr:uid="{569F70A3-32F9-48E2-A87C-483B6F44876B}"/>
    <cellStyle name="Normal 4 4 2 3 3 2 2" xfId="7821" xr:uid="{DF865470-971C-412E-BD39-9541EE13D9ED}"/>
    <cellStyle name="Normal 4 4 2 3 3 3" xfId="5760" xr:uid="{C33AD7B8-4379-4940-A159-3869E57537A6}"/>
    <cellStyle name="Normal 4 4 2 3 4" xfId="2568" xr:uid="{B6DE70CC-20B0-48D6-9F0A-6AC0A77D2C1E}"/>
    <cellStyle name="Normal 4 4 2 3 4 2" xfId="6791" xr:uid="{DABAAEBB-11D5-49BF-A41E-19F2DAABDE3B}"/>
    <cellStyle name="Normal 4 4 2 3 5" xfId="4730" xr:uid="{697D9A3E-9006-4B91-B4F4-74F18710A7DF}"/>
    <cellStyle name="Normal 4 4 2 4" xfId="628" xr:uid="{EE49B9E8-39C0-4AA8-B342-ABDFEE8D7B79}"/>
    <cellStyle name="Normal 4 4 2 4 2" xfId="1155" xr:uid="{F21110F7-2A95-4A7C-9702-D15C1F8357F2}"/>
    <cellStyle name="Normal 4 4 2 4 2 2" xfId="2185" xr:uid="{EE1BC0F7-9B4D-4CB9-926C-27A67D6B5CBB}"/>
    <cellStyle name="Normal 4 4 2 4 2 2 2" xfId="4246" xr:uid="{AF483BA6-1D21-4645-82B7-2A9A0EE36F9F}"/>
    <cellStyle name="Normal 4 4 2 4 2 2 2 2" xfId="8469" xr:uid="{7F5D05E3-A64C-4A99-9B96-8575AB824457}"/>
    <cellStyle name="Normal 4 4 2 4 2 2 3" xfId="6408" xr:uid="{845A1034-EE5B-4F4A-A5A3-8DF44E1C9BC4}"/>
    <cellStyle name="Normal 4 4 2 4 2 3" xfId="3216" xr:uid="{A477244B-D5DF-44D5-83ED-4CB270167A8B}"/>
    <cellStyle name="Normal 4 4 2 4 2 3 2" xfId="7439" xr:uid="{741BAE4B-5FEF-4CC6-B7F5-95C0F3607EE6}"/>
    <cellStyle name="Normal 4 4 2 4 2 4" xfId="5378" xr:uid="{EC88FC08-2634-4DED-805C-4C4891C3121B}"/>
    <cellStyle name="Normal 4 4 2 4 3" xfId="1670" xr:uid="{7DD87B0E-BF7A-4F39-81F3-924A6EFC4516}"/>
    <cellStyle name="Normal 4 4 2 4 3 2" xfId="3731" xr:uid="{B4A2A3CD-249E-479C-BBE5-DC8D27F98A76}"/>
    <cellStyle name="Normal 4 4 2 4 3 2 2" xfId="7954" xr:uid="{499F3A3C-8A79-46FE-AE0F-20B003EA586E}"/>
    <cellStyle name="Normal 4 4 2 4 3 3" xfId="5893" xr:uid="{25A86E4A-2578-4862-8861-457356F13E0E}"/>
    <cellStyle name="Normal 4 4 2 4 4" xfId="2701" xr:uid="{BDA6BF8F-955E-4C0E-9712-25A137780F53}"/>
    <cellStyle name="Normal 4 4 2 4 4 2" xfId="6924" xr:uid="{F2DBC731-F562-4D10-B47F-BCC8961B3EFC}"/>
    <cellStyle name="Normal 4 4 2 4 5" xfId="4863" xr:uid="{4DEA38B5-925D-4158-8C9D-745FC57FA88F}"/>
    <cellStyle name="Normal 4 4 2 5" xfId="923" xr:uid="{55C18FC0-1E3E-4DAC-A2F3-C099599A58E4}"/>
    <cellStyle name="Normal 4 4 2 5 2" xfId="1954" xr:uid="{0BAD013E-1C8C-45E7-98FC-3D41F55A0636}"/>
    <cellStyle name="Normal 4 4 2 5 2 2" xfId="4015" xr:uid="{4F621DE3-0DD4-4919-A8CC-3C6F1DA9E35C}"/>
    <cellStyle name="Normal 4 4 2 5 2 2 2" xfId="8238" xr:uid="{C2E1034A-F71E-4992-90AF-557315BF39A1}"/>
    <cellStyle name="Normal 4 4 2 5 2 3" xfId="6177" xr:uid="{4EAC0CA1-D91B-4F7D-A89B-CAFC452BEE02}"/>
    <cellStyle name="Normal 4 4 2 5 3" xfId="2985" xr:uid="{3013815B-E9E6-4138-A6B9-D40E9655E15C}"/>
    <cellStyle name="Normal 4 4 2 5 3 2" xfId="7208" xr:uid="{67BD4036-F6B6-485D-AB8B-B29FD606DD03}"/>
    <cellStyle name="Normal 4 4 2 5 4" xfId="5147" xr:uid="{E195ADD1-BBC2-45FA-A91C-5C230AE31608}"/>
    <cellStyle name="Normal 4 4 2 6" xfId="1439" xr:uid="{3A98AB64-3F14-488A-A097-AAA11B1C5ED1}"/>
    <cellStyle name="Normal 4 4 2 6 2" xfId="3500" xr:uid="{78472D72-542A-4A0B-A65B-315967EB7322}"/>
    <cellStyle name="Normal 4 4 2 6 2 2" xfId="7723" xr:uid="{B93E61CD-FF2E-4A38-B84B-5C680DE783FE}"/>
    <cellStyle name="Normal 4 4 2 6 3" xfId="5662" xr:uid="{7774D993-913A-4B24-80A0-9B000907F3F4}"/>
    <cellStyle name="Normal 4 4 2 7" xfId="2470" xr:uid="{61075C39-97C9-4DAE-B0C4-9A54C40C0B58}"/>
    <cellStyle name="Normal 4 4 2 7 2" xfId="6693" xr:uid="{FCDF3905-10A2-4BA4-B7E4-6E4CB4F77BB3}"/>
    <cellStyle name="Normal 4 4 2 8" xfId="4632" xr:uid="{F8A75123-2417-4E6D-818F-547C7CE0E2CB}"/>
    <cellStyle name="Normal 4 4 2 9" xfId="4532" xr:uid="{69E8F489-E2C7-458A-BCE9-75611D781D2C}"/>
    <cellStyle name="Normal 4 4 3" xfId="390" xr:uid="{00000000-0005-0000-0000-000057010000}"/>
    <cellStyle name="Normal 4 4 3 2" xfId="489" xr:uid="{00000000-0005-0000-0000-000058010000}"/>
    <cellStyle name="Normal 4 4 3 2 2" xfId="877" xr:uid="{4FF7E98D-6C4D-433A-BFA6-5C9E13BE6F4C}"/>
    <cellStyle name="Normal 4 4 3 2 2 2" xfId="1394" xr:uid="{F2F15857-EC35-40D9-8C7E-73F22DC39EB2}"/>
    <cellStyle name="Normal 4 4 3 2 2 2 2" xfId="2424" xr:uid="{87373F85-2440-4C83-8185-BE6F51DCE8C8}"/>
    <cellStyle name="Normal 4 4 3 2 2 2 2 2" xfId="4485" xr:uid="{BF3DD784-00B7-4A58-9DD6-7A2EE232F855}"/>
    <cellStyle name="Normal 4 4 3 2 2 2 2 2 2" xfId="8708" xr:uid="{5127E9D2-4673-4698-8869-9F0BDA06EF11}"/>
    <cellStyle name="Normal 4 4 3 2 2 2 2 3" xfId="6647" xr:uid="{28BB3590-D5C9-4F20-A847-927A246AAEAD}"/>
    <cellStyle name="Normal 4 4 3 2 2 2 3" xfId="3455" xr:uid="{694D5E23-B148-46A4-A6F1-ED58745BCC07}"/>
    <cellStyle name="Normal 4 4 3 2 2 2 3 2" xfId="7678" xr:uid="{816FC4C0-6242-46D2-93B5-81E8DB008D93}"/>
    <cellStyle name="Normal 4 4 3 2 2 2 4" xfId="5617" xr:uid="{6459DBD3-BB84-48C2-8774-7C87D14CEE70}"/>
    <cellStyle name="Normal 4 4 3 2 2 3" xfId="1909" xr:uid="{17D9B5A9-78CB-4383-B795-DA84DE6BD8CF}"/>
    <cellStyle name="Normal 4 4 3 2 2 3 2" xfId="3970" xr:uid="{1332C0A5-8408-45CD-94B4-5AA1AE44F8A9}"/>
    <cellStyle name="Normal 4 4 3 2 2 3 2 2" xfId="8193" xr:uid="{DA7EE259-6079-4DCE-853E-E07FAF5306AD}"/>
    <cellStyle name="Normal 4 4 3 2 2 3 3" xfId="6132" xr:uid="{EF8782D8-FDE4-4C15-829E-0B16636D1F2A}"/>
    <cellStyle name="Normal 4 4 3 2 2 4" xfId="2940" xr:uid="{21A92EAB-A9ED-4375-AB1E-73F6F42F9572}"/>
    <cellStyle name="Normal 4 4 3 2 2 4 2" xfId="7163" xr:uid="{9EE813D0-C51F-47F7-8DAF-B9C4EA8CA9AF}"/>
    <cellStyle name="Normal 4 4 3 2 2 5" xfId="5102" xr:uid="{1F37E453-15F5-46D7-BF5A-6A06675D654D}"/>
    <cellStyle name="Normal 4 4 3 2 3" xfId="1037" xr:uid="{8177158A-AEEE-4196-AD53-98A1E1A345B8}"/>
    <cellStyle name="Normal 4 4 3 2 3 2" xfId="2068" xr:uid="{2AE07781-D3D0-4633-A37A-C78FA7EBAF38}"/>
    <cellStyle name="Normal 4 4 3 2 3 2 2" xfId="4129" xr:uid="{0B706D36-7C32-4389-AE11-1AE8C6589AE5}"/>
    <cellStyle name="Normal 4 4 3 2 3 2 2 2" xfId="8352" xr:uid="{15350F2D-2D83-4834-B4B2-2E59FBC66C67}"/>
    <cellStyle name="Normal 4 4 3 2 3 2 3" xfId="6291" xr:uid="{F18912FE-4D80-4B61-9DEA-CD3CAD479371}"/>
    <cellStyle name="Normal 4 4 3 2 3 3" xfId="3099" xr:uid="{4A933A17-7403-4CD1-B149-E0A1A1882BDF}"/>
    <cellStyle name="Normal 4 4 3 2 3 3 2" xfId="7322" xr:uid="{39396EBC-04D4-48EA-B23B-3F3807ABFA08}"/>
    <cellStyle name="Normal 4 4 3 2 3 4" xfId="5261" xr:uid="{79E9AC12-3548-490C-B3DA-821DACBC29C9}"/>
    <cellStyle name="Normal 4 4 3 2 4" xfId="1553" xr:uid="{3BCC1B7F-42C1-473B-B8CC-CEB59F899905}"/>
    <cellStyle name="Normal 4 4 3 2 4 2" xfId="3614" xr:uid="{7B903D68-0F7A-43EF-9FAC-2CCC48CA2704}"/>
    <cellStyle name="Normal 4 4 3 2 4 2 2" xfId="7837" xr:uid="{130D5AC0-B6D6-4D0C-9331-88746226EF93}"/>
    <cellStyle name="Normal 4 4 3 2 4 3" xfId="5776" xr:uid="{3C22D66F-BA9E-4CD7-B757-7C24DE0A7707}"/>
    <cellStyle name="Normal 4 4 3 2 5" xfId="2584" xr:uid="{B30F3A33-5C39-414C-B139-70CEFD16825F}"/>
    <cellStyle name="Normal 4 4 3 2 5 2" xfId="6807" xr:uid="{43EF3B6B-F60B-42F3-8992-52D1CBBBEA63}"/>
    <cellStyle name="Normal 4 4 3 2 6" xfId="4746" xr:uid="{4A06A1DA-5AFA-4CD3-8649-4782CD8D50A9}"/>
    <cellStyle name="Normal 4 4 3 3" xfId="697" xr:uid="{A6071C9E-6655-4707-B0D0-9F54C6335EF6}"/>
    <cellStyle name="Normal 4 4 3 3 2" xfId="1218" xr:uid="{CEA8D757-DF92-48FD-92FC-9BB28840ABBD}"/>
    <cellStyle name="Normal 4 4 3 3 2 2" xfId="2248" xr:uid="{37CBC9A7-AA60-4539-97B1-203ABAFFFCD6}"/>
    <cellStyle name="Normal 4 4 3 3 2 2 2" xfId="4309" xr:uid="{516EDA63-08A1-4753-9B9A-9D3F1B8487B1}"/>
    <cellStyle name="Normal 4 4 3 3 2 2 2 2" xfId="8532" xr:uid="{9015248D-CA9E-4B8E-BE9F-2C862962E8B9}"/>
    <cellStyle name="Normal 4 4 3 3 2 2 3" xfId="6471" xr:uid="{921D51C2-4FFB-41B8-91E7-F8EF7EBD9346}"/>
    <cellStyle name="Normal 4 4 3 3 2 3" xfId="3279" xr:uid="{0D303207-B198-4464-A874-FCB416976C04}"/>
    <cellStyle name="Normal 4 4 3 3 2 3 2" xfId="7502" xr:uid="{B676DDE7-57B6-4DD8-BA71-5D3C801DBF55}"/>
    <cellStyle name="Normal 4 4 3 3 2 4" xfId="5441" xr:uid="{AC1BEE18-C74E-4333-88CD-778408D93C2F}"/>
    <cellStyle name="Normal 4 4 3 3 3" xfId="1733" xr:uid="{3DD311C7-9FB0-473E-9C2D-50B72F83E2FE}"/>
    <cellStyle name="Normal 4 4 3 3 3 2" xfId="3794" xr:uid="{B0B7BA70-040C-46FD-A9F9-510BE15B6493}"/>
    <cellStyle name="Normal 4 4 3 3 3 2 2" xfId="8017" xr:uid="{63AFB7B9-7BE6-4302-B369-17ACD4B8F70F}"/>
    <cellStyle name="Normal 4 4 3 3 3 3" xfId="5956" xr:uid="{5A78C060-9395-418C-B40C-61E1E5E984FC}"/>
    <cellStyle name="Normal 4 4 3 3 4" xfId="2764" xr:uid="{E80D304B-8A27-4B77-9B87-15245DE3490D}"/>
    <cellStyle name="Normal 4 4 3 3 4 2" xfId="6987" xr:uid="{FA23FCF9-A79C-4DCB-9223-4668BC8A5421}"/>
    <cellStyle name="Normal 4 4 3 3 5" xfId="4926" xr:uid="{CB99A9BC-BDC3-46B1-9CCE-B8EE21F1766C}"/>
    <cellStyle name="Normal 4 4 3 4" xfId="939" xr:uid="{419947A9-FEBE-4F56-9A2E-838890A59939}"/>
    <cellStyle name="Normal 4 4 3 4 2" xfId="1970" xr:uid="{E8093976-E58D-4833-9F3D-107FD02C21B8}"/>
    <cellStyle name="Normal 4 4 3 4 2 2" xfId="4031" xr:uid="{5B6E2D15-4B1D-4A60-84AE-235A27B9BA22}"/>
    <cellStyle name="Normal 4 4 3 4 2 2 2" xfId="8254" xr:uid="{6B56E933-EA90-49F3-8E31-BC9AF63D1BC3}"/>
    <cellStyle name="Normal 4 4 3 4 2 3" xfId="6193" xr:uid="{EF6CD3F5-722E-4533-B41C-9F2ACCB69119}"/>
    <cellStyle name="Normal 4 4 3 4 3" xfId="3001" xr:uid="{8F61C52B-273E-4A89-8326-33CC37123B47}"/>
    <cellStyle name="Normal 4 4 3 4 3 2" xfId="7224" xr:uid="{0F602FCB-B390-456C-9AD7-39290D1BFCEC}"/>
    <cellStyle name="Normal 4 4 3 4 4" xfId="5163" xr:uid="{7086CFF7-3AB2-490B-AFCC-A53DCAC02CF8}"/>
    <cellStyle name="Normal 4 4 3 5" xfId="1455" xr:uid="{C3F148E9-6691-436B-8F11-8CD5ECD8BF3E}"/>
    <cellStyle name="Normal 4 4 3 5 2" xfId="3516" xr:uid="{2E79EE77-B3FE-4446-8A85-85B5CE4E5519}"/>
    <cellStyle name="Normal 4 4 3 5 2 2" xfId="7739" xr:uid="{37F1D3A2-AFB4-46D5-BE36-BB01ED109DC4}"/>
    <cellStyle name="Normal 4 4 3 5 3" xfId="5678" xr:uid="{ECFD4238-DC16-4440-9CF0-A2418C63411F}"/>
    <cellStyle name="Normal 4 4 3 6" xfId="2486" xr:uid="{82A1C8A5-B53E-4A29-92E1-5CAB8726BBD1}"/>
    <cellStyle name="Normal 4 4 3 6 2" xfId="6709" xr:uid="{0F96FC0D-3BC4-4EEC-AD3B-82504D4120C4}"/>
    <cellStyle name="Normal 4 4 3 7" xfId="4648" xr:uid="{F509747D-68A7-470B-8694-53B3123351EF}"/>
    <cellStyle name="Normal 4 4 3 8" xfId="4548" xr:uid="{565631FA-1A40-46F2-AEBD-749DDC8CE7B9}"/>
    <cellStyle name="Normal 4 4 4" xfId="440" xr:uid="{00000000-0005-0000-0000-000059010000}"/>
    <cellStyle name="Normal 4 4 4 2" xfId="754" xr:uid="{283FC230-BD27-4F57-83F0-A15959590067}"/>
    <cellStyle name="Normal 4 4 4 2 2" xfId="1272" xr:uid="{A5651D2C-E3EC-47AB-B3DF-30EFBFCB4B16}"/>
    <cellStyle name="Normal 4 4 4 2 2 2" xfId="2302" xr:uid="{47F77172-BC0B-41EF-8F40-16B4ADBEB612}"/>
    <cellStyle name="Normal 4 4 4 2 2 2 2" xfId="4363" xr:uid="{3B6E3DC7-EED9-4CC2-BB2D-46EE450FA721}"/>
    <cellStyle name="Normal 4 4 4 2 2 2 2 2" xfId="8586" xr:uid="{40CEEF13-0E37-4164-88C6-6C4A09ED5280}"/>
    <cellStyle name="Normal 4 4 4 2 2 2 3" xfId="6525" xr:uid="{2956B2A3-DEA9-4502-9F3C-F7187CDC6822}"/>
    <cellStyle name="Normal 4 4 4 2 2 3" xfId="3333" xr:uid="{59E00D8C-7FB0-42BE-B032-1DB4EA7EA268}"/>
    <cellStyle name="Normal 4 4 4 2 2 3 2" xfId="7556" xr:uid="{29D42B18-AE2D-4E76-B3FB-A299CCB68BAB}"/>
    <cellStyle name="Normal 4 4 4 2 2 4" xfId="5495" xr:uid="{6DC21862-69A8-49B6-B5FD-B229D5886018}"/>
    <cellStyle name="Normal 4 4 4 2 3" xfId="1787" xr:uid="{979939A0-2CDD-4B9F-986C-A4A41ADBB210}"/>
    <cellStyle name="Normal 4 4 4 2 3 2" xfId="3848" xr:uid="{8BEC6CA6-32FD-4DA9-BCDF-BFEDDC24D4EC}"/>
    <cellStyle name="Normal 4 4 4 2 3 2 2" xfId="8071" xr:uid="{82D8FD3E-3DCA-4A75-B070-2D505553DD09}"/>
    <cellStyle name="Normal 4 4 4 2 3 3" xfId="6010" xr:uid="{51258598-B59F-4531-ADC4-13BBA3A4EB84}"/>
    <cellStyle name="Normal 4 4 4 2 4" xfId="2818" xr:uid="{62C44E34-7B1C-4711-A390-AE420BE57B78}"/>
    <cellStyle name="Normal 4 4 4 2 4 2" xfId="7041" xr:uid="{DCE09DF1-2D14-44A7-BD5C-5F0581BB45F5}"/>
    <cellStyle name="Normal 4 4 4 2 5" xfId="4980" xr:uid="{CDEA266B-D55D-4C1F-80B6-BCB72108D0BC}"/>
    <cellStyle name="Normal 4 4 4 3" xfId="988" xr:uid="{C7E382F9-0370-4F6F-816F-48E60475EF95}"/>
    <cellStyle name="Normal 4 4 4 3 2" xfId="2019" xr:uid="{D419C9A4-710A-41FA-BBAF-4E8B0AACFFB8}"/>
    <cellStyle name="Normal 4 4 4 3 2 2" xfId="4080" xr:uid="{67223176-3AD4-47F8-BDAC-9A57012A495B}"/>
    <cellStyle name="Normal 4 4 4 3 2 2 2" xfId="8303" xr:uid="{182DDBA1-8A87-431B-843B-942056AB72A2}"/>
    <cellStyle name="Normal 4 4 4 3 2 3" xfId="6242" xr:uid="{BBCD30C2-DCF4-4177-866F-CAE3D5A70555}"/>
    <cellStyle name="Normal 4 4 4 3 3" xfId="3050" xr:uid="{73E3FDBB-07C1-4674-9CE4-BCE524694579}"/>
    <cellStyle name="Normal 4 4 4 3 3 2" xfId="7273" xr:uid="{B6C57D31-3080-4DCE-9A6C-5138DFF77997}"/>
    <cellStyle name="Normal 4 4 4 3 4" xfId="5212" xr:uid="{53E63956-5DB9-4925-871F-11C30AB1DBE8}"/>
    <cellStyle name="Normal 4 4 4 4" xfId="1504" xr:uid="{3AF54F55-DFAF-4DAE-B6E9-EC27B46F8B7C}"/>
    <cellStyle name="Normal 4 4 4 4 2" xfId="3565" xr:uid="{82AE92C2-825A-4E43-879D-93561CD59C9A}"/>
    <cellStyle name="Normal 4 4 4 4 2 2" xfId="7788" xr:uid="{755C6118-F1D5-45D2-970A-FA996B077B29}"/>
    <cellStyle name="Normal 4 4 4 4 3" xfId="5727" xr:uid="{5BA672C6-414C-44CC-803E-61A046E3481A}"/>
    <cellStyle name="Normal 4 4 4 5" xfId="2535" xr:uid="{CD9FF9BA-86F1-40CC-B398-AA2D197A75A1}"/>
    <cellStyle name="Normal 4 4 4 5 2" xfId="6758" xr:uid="{349A7F1F-6BD8-47D1-8B17-1A94F55D5DAA}"/>
    <cellStyle name="Normal 4 4 4 6" xfId="4697" xr:uid="{F19FF091-FAC4-496E-A943-69EB81598378}"/>
    <cellStyle name="Normal 4 4 5" xfId="569" xr:uid="{B982BA69-8284-43FD-BBF0-0263F668ED34}"/>
    <cellStyle name="Normal 4 4 5 2" xfId="1096" xr:uid="{5C152229-9EDA-4F11-A374-FCEF5B15A892}"/>
    <cellStyle name="Normal 4 4 5 2 2" xfId="2126" xr:uid="{35877156-9E86-4732-9911-CF47D1FBF7C4}"/>
    <cellStyle name="Normal 4 4 5 2 2 2" xfId="4187" xr:uid="{2C29C2B6-335F-4237-8A64-4E87645DE37E}"/>
    <cellStyle name="Normal 4 4 5 2 2 2 2" xfId="8410" xr:uid="{0CF923F6-EF85-43C7-9815-77E89FFB786D}"/>
    <cellStyle name="Normal 4 4 5 2 2 3" xfId="6349" xr:uid="{C02CD0EE-8662-4B9B-825F-84DC94769268}"/>
    <cellStyle name="Normal 4 4 5 2 3" xfId="3157" xr:uid="{07D7ED43-1F6D-4FCE-AC6A-D2F7DB2B4A1C}"/>
    <cellStyle name="Normal 4 4 5 2 3 2" xfId="7380" xr:uid="{710FA6DF-6BBB-452F-9B1A-3E94FA86014D}"/>
    <cellStyle name="Normal 4 4 5 2 4" xfId="5319" xr:uid="{44677C6D-E3A3-42A2-840D-EED330714DAB}"/>
    <cellStyle name="Normal 4 4 5 3" xfId="1611" xr:uid="{12E1D1B4-0814-4767-81E7-EF8A2755AA6C}"/>
    <cellStyle name="Normal 4 4 5 3 2" xfId="3672" xr:uid="{87D89A24-7A68-4273-8E13-7C7E327EBF93}"/>
    <cellStyle name="Normal 4 4 5 3 2 2" xfId="7895" xr:uid="{E51EA9E7-C7AE-492C-A347-84B6BEB94C93}"/>
    <cellStyle name="Normal 4 4 5 3 3" xfId="5834" xr:uid="{2DC98A38-6628-45ED-AFC1-3F0391431CA7}"/>
    <cellStyle name="Normal 4 4 5 4" xfId="2642" xr:uid="{9AFD4A0A-866E-4AE6-9AC0-5CA9FB478DF5}"/>
    <cellStyle name="Normal 4 4 5 4 2" xfId="6865" xr:uid="{5FC45033-AD33-4D5B-88CF-35F5E0B42B7F}"/>
    <cellStyle name="Normal 4 4 5 5" xfId="4804" xr:uid="{C0EAF0C1-644F-4064-A1AB-41AEC0F82C3F}"/>
    <cellStyle name="Normal 4 4 6" xfId="907" xr:uid="{845C0CE2-71E3-4863-9B30-14594BD41A6D}"/>
    <cellStyle name="Normal 4 4 6 2" xfId="1938" xr:uid="{943AE488-8F3E-4E4C-A3A5-31593A20A7E7}"/>
    <cellStyle name="Normal 4 4 6 2 2" xfId="3999" xr:uid="{B8BBD80E-9262-4815-A8E1-BFAB0FB40A9A}"/>
    <cellStyle name="Normal 4 4 6 2 2 2" xfId="8222" xr:uid="{5599CED9-7EA9-4EDB-AB3A-F2BA332B7C9C}"/>
    <cellStyle name="Normal 4 4 6 2 3" xfId="6161" xr:uid="{A7925B5C-FAF2-4BFF-83BB-B77E52C77177}"/>
    <cellStyle name="Normal 4 4 6 3" xfId="2969" xr:uid="{C0E7C07E-C745-45D7-98BC-5E20F93C82F9}"/>
    <cellStyle name="Normal 4 4 6 3 2" xfId="7192" xr:uid="{238284DC-7EC8-4985-8BDF-5AFB0CCD2BA5}"/>
    <cellStyle name="Normal 4 4 6 4" xfId="5131" xr:uid="{76837178-7F00-4045-8FD8-A10EC6CB7D98}"/>
    <cellStyle name="Normal 4 4 7" xfId="1424" xr:uid="{B7C93EA9-0A70-4FEF-B1DD-898528B69224}"/>
    <cellStyle name="Normal 4 4 7 2" xfId="3485" xr:uid="{2B778A19-5BD2-4783-AB77-8DA001C63278}"/>
    <cellStyle name="Normal 4 4 7 2 2" xfId="7708" xr:uid="{0BBADDA9-8F96-4AD8-88BF-CBDED884109E}"/>
    <cellStyle name="Normal 4 4 7 3" xfId="5647" xr:uid="{1A1898AB-FF1C-48B5-A7F3-71F90D3673A7}"/>
    <cellStyle name="Normal 4 4 8" xfId="2455" xr:uid="{895786A1-24AE-4B7A-9EC9-CEFB4872B5FF}"/>
    <cellStyle name="Normal 4 4 8 2" xfId="6678" xr:uid="{60A9D194-6369-4F87-92E8-C5BEE1A0DB5D}"/>
    <cellStyle name="Normal 4 4 9" xfId="4599" xr:uid="{6C072429-D181-4A5F-A9F5-3432C3BAF2FD}"/>
    <cellStyle name="Normal 4 5" xfId="325" xr:uid="{00000000-0005-0000-0000-00005A010000}"/>
    <cellStyle name="Normal 4 5 2" xfId="784" xr:uid="{DFD27239-2DFC-45BE-8ECA-A2559AE8DF71}"/>
    <cellStyle name="Normal 4 5 2 2" xfId="1302" xr:uid="{09090138-B50E-438A-8F0F-7BBE796C25D8}"/>
    <cellStyle name="Normal 4 5 2 2 2" xfId="2332" xr:uid="{1C8636FB-F6DF-4E1B-B57A-199B87254726}"/>
    <cellStyle name="Normal 4 5 2 2 2 2" xfId="4393" xr:uid="{A188644D-4D96-46E0-A482-03816A8B348B}"/>
    <cellStyle name="Normal 4 5 2 2 2 2 2" xfId="8616" xr:uid="{CA2CA60C-DD80-4A86-91B3-480CE2EB4DC0}"/>
    <cellStyle name="Normal 4 5 2 2 2 3" xfId="6555" xr:uid="{FC2D22D4-FEE0-4FF8-85A6-A9A524330431}"/>
    <cellStyle name="Normal 4 5 2 2 3" xfId="3363" xr:uid="{3DA4D0B0-8900-45A0-8E25-10CE0D19E4B8}"/>
    <cellStyle name="Normal 4 5 2 2 3 2" xfId="7586" xr:uid="{FA14404B-F160-4829-82D0-FF9E620418F8}"/>
    <cellStyle name="Normal 4 5 2 2 4" xfId="5525" xr:uid="{D9A2CCBE-B0CB-421A-AA9D-7AFA84CE91C9}"/>
    <cellStyle name="Normal 4 5 2 3" xfId="1817" xr:uid="{42B4DDF8-EAFE-4221-A16A-034D0F6F4A4D}"/>
    <cellStyle name="Normal 4 5 2 3 2" xfId="3878" xr:uid="{7668291F-56B6-4ADD-9F1E-740E877463D6}"/>
    <cellStyle name="Normal 4 5 2 3 2 2" xfId="8101" xr:uid="{9EAE9327-5A1B-4ECE-B58C-DDE326261B4F}"/>
    <cellStyle name="Normal 4 5 2 3 3" xfId="6040" xr:uid="{0109DA4B-DA49-43BF-A0D8-55E1409FDE2B}"/>
    <cellStyle name="Normal 4 5 2 4" xfId="2848" xr:uid="{97B9FBD9-FEF8-4DD9-B239-346CB2A73ED0}"/>
    <cellStyle name="Normal 4 5 2 4 2" xfId="7071" xr:uid="{3D4BBEFA-770D-4A8C-AB37-3E55DC7B5707}"/>
    <cellStyle name="Normal 4 5 2 5" xfId="5010" xr:uid="{9E25D47E-5EAB-4FA1-954A-B37F74053EEA}"/>
    <cellStyle name="Normal 4 5 3" xfId="599" xr:uid="{DE574BE6-5427-4510-9EDB-A12DBFE50FDF}"/>
    <cellStyle name="Normal 4 5 3 2" xfId="1126" xr:uid="{2D853A11-67A0-4961-9C4D-8B18A4C6B077}"/>
    <cellStyle name="Normal 4 5 3 2 2" xfId="2156" xr:uid="{16154514-694D-4AE4-8C25-91FDD462F049}"/>
    <cellStyle name="Normal 4 5 3 2 2 2" xfId="4217" xr:uid="{AEBF4C26-8040-4989-B455-16EB944AC1E5}"/>
    <cellStyle name="Normal 4 5 3 2 2 2 2" xfId="8440" xr:uid="{70FEF894-64CE-4A16-89B2-6CECAD04CBB5}"/>
    <cellStyle name="Normal 4 5 3 2 2 3" xfId="6379" xr:uid="{A7C448F4-595E-42C2-BF52-3BE5CF8E9194}"/>
    <cellStyle name="Normal 4 5 3 2 3" xfId="3187" xr:uid="{33D812FF-D01F-48C3-AF55-0AF831CAC31B}"/>
    <cellStyle name="Normal 4 5 3 2 3 2" xfId="7410" xr:uid="{1747F7B4-E47F-43DB-BAE9-92890EFD4F7A}"/>
    <cellStyle name="Normal 4 5 3 2 4" xfId="5349" xr:uid="{1A0701FF-CBA3-45B1-8E81-414E5707B323}"/>
    <cellStyle name="Normal 4 5 3 3" xfId="1641" xr:uid="{696B665C-EB6E-4FEE-8641-48B1A2A924FC}"/>
    <cellStyle name="Normal 4 5 3 3 2" xfId="3702" xr:uid="{C6F476D3-1D37-4DCB-96B8-F4410609A46E}"/>
    <cellStyle name="Normal 4 5 3 3 2 2" xfId="7925" xr:uid="{EAC7E557-BBFE-446F-9870-B908ED728F8A}"/>
    <cellStyle name="Normal 4 5 3 3 3" xfId="5864" xr:uid="{665CB40F-44F6-4947-A504-C5965E89CC9C}"/>
    <cellStyle name="Normal 4 5 3 4" xfId="2672" xr:uid="{2D8C09A3-F14E-40FE-BB32-1230BA655FC6}"/>
    <cellStyle name="Normal 4 5 3 4 2" xfId="6895" xr:uid="{635C22C2-1C4E-41EE-BEE5-240AC092EF9A}"/>
    <cellStyle name="Normal 4 5 3 5" xfId="4834" xr:uid="{6A3A8FA9-CC0C-45E4-A139-0ECBE6396EBE}"/>
    <cellStyle name="Normal 4 6" xfId="341" xr:uid="{00000000-0005-0000-0000-00005B010000}"/>
    <cellStyle name="Normal 4 6 10" xfId="4519" xr:uid="{25D75C59-1BB0-4C9C-95A9-1E0711F87199}"/>
    <cellStyle name="Normal 4 6 2" xfId="376" xr:uid="{00000000-0005-0000-0000-00005C010000}"/>
    <cellStyle name="Normal 4 6 2 2" xfId="407" xr:uid="{00000000-0005-0000-0000-00005D010000}"/>
    <cellStyle name="Normal 4 6 2 2 2" xfId="506" xr:uid="{00000000-0005-0000-0000-00005E010000}"/>
    <cellStyle name="Normal 4 6 2 2 2 2" xfId="1054" xr:uid="{31BC2000-6233-4543-AD87-5F0732E27596}"/>
    <cellStyle name="Normal 4 6 2 2 2 2 2" xfId="2085" xr:uid="{E0BF5998-4834-4343-8657-075B725787FB}"/>
    <cellStyle name="Normal 4 6 2 2 2 2 2 2" xfId="4146" xr:uid="{CDC47D8F-95E9-473A-B67F-C79691528E96}"/>
    <cellStyle name="Normal 4 6 2 2 2 2 2 2 2" xfId="8369" xr:uid="{A7DE76FC-2B2B-4349-A9BB-0FC90EE98313}"/>
    <cellStyle name="Normal 4 6 2 2 2 2 2 3" xfId="6308" xr:uid="{205B1EC6-7581-433E-8FF9-81D6CF4F8B13}"/>
    <cellStyle name="Normal 4 6 2 2 2 2 3" xfId="3116" xr:uid="{6F3D522D-B452-47A4-AFAC-28DC9B9E5CD3}"/>
    <cellStyle name="Normal 4 6 2 2 2 2 3 2" xfId="7339" xr:uid="{818B0147-A3ED-4AA8-B87D-6807B5EDC578}"/>
    <cellStyle name="Normal 4 6 2 2 2 2 4" xfId="5278" xr:uid="{250DFCEE-8DF2-46E2-954A-A26EB8507E94}"/>
    <cellStyle name="Normal 4 6 2 2 2 3" xfId="1570" xr:uid="{CA695AA0-BCD0-4433-904E-0FE04A41E27D}"/>
    <cellStyle name="Normal 4 6 2 2 2 3 2" xfId="3631" xr:uid="{E47385F3-06F4-4D79-B3FB-09C22A2EC6F3}"/>
    <cellStyle name="Normal 4 6 2 2 2 3 2 2" xfId="7854" xr:uid="{91F17B35-9CDD-43CB-BD65-CA5CF78F4612}"/>
    <cellStyle name="Normal 4 6 2 2 2 3 3" xfId="5793" xr:uid="{13855FCD-DF32-4A3F-8D71-A2CB306BA216}"/>
    <cellStyle name="Normal 4 6 2 2 2 4" xfId="2601" xr:uid="{631814CE-8D8F-41B6-B19F-44FA1F866DB7}"/>
    <cellStyle name="Normal 4 6 2 2 2 4 2" xfId="6824" xr:uid="{0FCF5D65-D88D-4183-B9A0-B4E4042AAF96}"/>
    <cellStyle name="Normal 4 6 2 2 2 5" xfId="4763" xr:uid="{011B0BFB-C601-4444-B20A-E24C2CE2DA1C}"/>
    <cellStyle name="Normal 4 6 2 2 3" xfId="956" xr:uid="{EF48DEED-1104-4AD3-9D0F-45CF55B796E4}"/>
    <cellStyle name="Normal 4 6 2 2 3 2" xfId="1987" xr:uid="{FE711491-C6E3-48D4-8257-59CADC627AA6}"/>
    <cellStyle name="Normal 4 6 2 2 3 2 2" xfId="4048" xr:uid="{6397C048-DE09-40DF-AD7D-8E93B2783001}"/>
    <cellStyle name="Normal 4 6 2 2 3 2 2 2" xfId="8271" xr:uid="{FB1B4109-AD1D-4AF1-AC14-68870C9E7439}"/>
    <cellStyle name="Normal 4 6 2 2 3 2 3" xfId="6210" xr:uid="{374FA9C3-2066-44F2-81EE-4694C141F796}"/>
    <cellStyle name="Normal 4 6 2 2 3 3" xfId="3018" xr:uid="{F7BEB958-F02B-4C74-9972-F791206B6DE6}"/>
    <cellStyle name="Normal 4 6 2 2 3 3 2" xfId="7241" xr:uid="{BCD53201-6F6C-43DB-950D-B2839F2B1078}"/>
    <cellStyle name="Normal 4 6 2 2 3 4" xfId="5180" xr:uid="{F3595692-2186-4C48-8520-58882AB5DBB6}"/>
    <cellStyle name="Normal 4 6 2 2 4" xfId="1472" xr:uid="{FE14F315-ED62-4405-96D6-D79192A6E8CE}"/>
    <cellStyle name="Normal 4 6 2 2 4 2" xfId="3533" xr:uid="{DBD2056B-E19C-4EE9-942E-A5D949E3BF5A}"/>
    <cellStyle name="Normal 4 6 2 2 4 2 2" xfId="7756" xr:uid="{03B5535B-6D7A-4B9B-9E11-4F0F158F4ACE}"/>
    <cellStyle name="Normal 4 6 2 2 4 3" xfId="5695" xr:uid="{B3E82E9B-A05F-4B41-B836-DF31CB8AA0C7}"/>
    <cellStyle name="Normal 4 6 2 2 5" xfId="2503" xr:uid="{D38F1CD1-2762-4C6D-816A-E148924CF13F}"/>
    <cellStyle name="Normal 4 6 2 2 5 2" xfId="6726" xr:uid="{365DA0FB-EB7B-469B-80DA-8AD00FDF07EA}"/>
    <cellStyle name="Normal 4 6 2 2 6" xfId="4665" xr:uid="{9C66AC10-63C4-4B9D-B22A-C14486145AB8}"/>
    <cellStyle name="Normal 4 6 2 2 7" xfId="4565" xr:uid="{D15AE3E8-86DD-4C94-824A-64A37A29958A}"/>
    <cellStyle name="Normal 4 6 2 3" xfId="475" xr:uid="{00000000-0005-0000-0000-00005F010000}"/>
    <cellStyle name="Normal 4 6 2 3 2" xfId="1023" xr:uid="{62B13D88-A12C-42B9-9F87-84EFA3DF4399}"/>
    <cellStyle name="Normal 4 6 2 3 2 2" xfId="2054" xr:uid="{B6B7E190-6470-492D-8EB1-9A9D4900C0A2}"/>
    <cellStyle name="Normal 4 6 2 3 2 2 2" xfId="4115" xr:uid="{5A9E862C-4D40-4523-90DA-32A0A2097924}"/>
    <cellStyle name="Normal 4 6 2 3 2 2 2 2" xfId="8338" xr:uid="{16940E2F-63F6-49B6-90B4-D63D0357CE59}"/>
    <cellStyle name="Normal 4 6 2 3 2 2 3" xfId="6277" xr:uid="{AAB52D46-7A47-40F6-B93B-15354BD2ADBE}"/>
    <cellStyle name="Normal 4 6 2 3 2 3" xfId="3085" xr:uid="{6FF9900A-0F24-4CAC-A5FE-D7168BA12D20}"/>
    <cellStyle name="Normal 4 6 2 3 2 3 2" xfId="7308" xr:uid="{F5D1265E-D9F3-4BA3-8DB0-59FD71400B3E}"/>
    <cellStyle name="Normal 4 6 2 3 2 4" xfId="5247" xr:uid="{5D2337F4-0761-4220-9A43-3EC3A887C515}"/>
    <cellStyle name="Normal 4 6 2 3 3" xfId="1539" xr:uid="{31E96662-3892-496A-ACAE-B0F0647FEB39}"/>
    <cellStyle name="Normal 4 6 2 3 3 2" xfId="3600" xr:uid="{F2B9830D-BF19-4CDC-AFDA-A6386A2F3818}"/>
    <cellStyle name="Normal 4 6 2 3 3 2 2" xfId="7823" xr:uid="{6B04B039-27BA-4BD7-BCE9-582A8877B2E2}"/>
    <cellStyle name="Normal 4 6 2 3 3 3" xfId="5762" xr:uid="{FD763307-D1B3-4B05-954E-DB01C0763081}"/>
    <cellStyle name="Normal 4 6 2 3 4" xfId="2570" xr:uid="{C1A9B6F1-CF03-40B7-9359-BC939E6BA768}"/>
    <cellStyle name="Normal 4 6 2 3 4 2" xfId="6793" xr:uid="{33198D10-2C4C-402A-9FE6-26F8B3E52B5A}"/>
    <cellStyle name="Normal 4 6 2 3 5" xfId="4732" xr:uid="{B7217A08-41F7-4271-A5C9-12A5C9DF21EC}"/>
    <cellStyle name="Normal 4 6 2 4" xfId="842" xr:uid="{476D5E29-C6BF-4641-8E0A-DCEB339311FA}"/>
    <cellStyle name="Normal 4 6 2 4 2" xfId="1360" xr:uid="{94CF4B98-A269-4673-9F66-E4F208D517F3}"/>
    <cellStyle name="Normal 4 6 2 4 2 2" xfId="2390" xr:uid="{C637025D-A50B-4279-83BF-CC2A282FF761}"/>
    <cellStyle name="Normal 4 6 2 4 2 2 2" xfId="4451" xr:uid="{C13D84C2-042F-4563-B578-C06D76AD0B27}"/>
    <cellStyle name="Normal 4 6 2 4 2 2 2 2" xfId="8674" xr:uid="{33F92774-D95B-4B1E-8079-D198C002BB88}"/>
    <cellStyle name="Normal 4 6 2 4 2 2 3" xfId="6613" xr:uid="{97C13E72-96A4-4518-B9BC-87403063E7F6}"/>
    <cellStyle name="Normal 4 6 2 4 2 3" xfId="3421" xr:uid="{A48BF33F-E09A-4A97-8FAD-E2BBA82879DB}"/>
    <cellStyle name="Normal 4 6 2 4 2 3 2" xfId="7644" xr:uid="{3B847D9F-94C0-48C8-A77D-6760D674F0E2}"/>
    <cellStyle name="Normal 4 6 2 4 2 4" xfId="5583" xr:uid="{0B6B2E95-53F7-430A-B27E-CC454B9E1954}"/>
    <cellStyle name="Normal 4 6 2 4 3" xfId="1875" xr:uid="{34F318FE-DC6F-4180-99A0-6A4724A55CB8}"/>
    <cellStyle name="Normal 4 6 2 4 3 2" xfId="3936" xr:uid="{8336D248-3D15-47E6-97DE-966B1EBAD6E4}"/>
    <cellStyle name="Normal 4 6 2 4 3 2 2" xfId="8159" xr:uid="{D4D3F8FC-184C-4485-8E08-24AF65D2E317}"/>
    <cellStyle name="Normal 4 6 2 4 3 3" xfId="6098" xr:uid="{0505771D-EA5F-4462-9221-4159C835ABF0}"/>
    <cellStyle name="Normal 4 6 2 4 4" xfId="2906" xr:uid="{852DD854-2F8A-422E-9BB2-63F93B1AEBE9}"/>
    <cellStyle name="Normal 4 6 2 4 4 2" xfId="7129" xr:uid="{42AC0806-5643-4D3C-A66F-233FD272B28A}"/>
    <cellStyle name="Normal 4 6 2 4 5" xfId="5068" xr:uid="{FC0C2911-38EC-49C4-8F16-EF7776E6778B}"/>
    <cellStyle name="Normal 4 6 2 5" xfId="925" xr:uid="{B3E310AF-5B3B-4A4B-96CF-8E72326D3A66}"/>
    <cellStyle name="Normal 4 6 2 5 2" xfId="1956" xr:uid="{4E4FA855-A77D-4E65-AEE5-9FF0C63E5B89}"/>
    <cellStyle name="Normal 4 6 2 5 2 2" xfId="4017" xr:uid="{E00452D3-6FFE-46B2-ACD7-98D65110559C}"/>
    <cellStyle name="Normal 4 6 2 5 2 2 2" xfId="8240" xr:uid="{3BDCEE19-A6F0-4A79-85D1-588F1258BE23}"/>
    <cellStyle name="Normal 4 6 2 5 2 3" xfId="6179" xr:uid="{2819ECE8-ABFE-4718-A0DA-2C55B6E8A696}"/>
    <cellStyle name="Normal 4 6 2 5 3" xfId="2987" xr:uid="{97D0208C-8C51-4EA9-ACEC-CD9DA510CE23}"/>
    <cellStyle name="Normal 4 6 2 5 3 2" xfId="7210" xr:uid="{A039D98E-FFC0-46ED-A409-F903E632FC1D}"/>
    <cellStyle name="Normal 4 6 2 5 4" xfId="5149" xr:uid="{3E0494A1-2D46-46AA-BE01-A0F114C8EBCE}"/>
    <cellStyle name="Normal 4 6 2 6" xfId="1441" xr:uid="{5329E480-FF36-48C9-B22E-6EE92227F8B9}"/>
    <cellStyle name="Normal 4 6 2 6 2" xfId="3502" xr:uid="{E3C595B5-85C6-4809-964F-806DFB4DCD93}"/>
    <cellStyle name="Normal 4 6 2 6 2 2" xfId="7725" xr:uid="{4B82D24F-3D42-4B35-94B9-2E7325AB9385}"/>
    <cellStyle name="Normal 4 6 2 6 3" xfId="5664" xr:uid="{E47F35DF-FECC-45EE-A91D-F8BF1F5408D8}"/>
    <cellStyle name="Normal 4 6 2 7" xfId="2472" xr:uid="{AB79014F-C443-4ED3-BE19-90E209C3DDA9}"/>
    <cellStyle name="Normal 4 6 2 7 2" xfId="6695" xr:uid="{51F33D69-A878-458B-931F-27E163756861}"/>
    <cellStyle name="Normal 4 6 2 8" xfId="4634" xr:uid="{D5E0339F-003A-437C-8B46-34F197F7288B}"/>
    <cellStyle name="Normal 4 6 2 9" xfId="4534" xr:uid="{D85A1FEF-85C0-4FEB-9462-621AD5E84CC6}"/>
    <cellStyle name="Normal 4 6 3" xfId="392" xr:uid="{00000000-0005-0000-0000-000060010000}"/>
    <cellStyle name="Normal 4 6 3 2" xfId="491" xr:uid="{00000000-0005-0000-0000-000061010000}"/>
    <cellStyle name="Normal 4 6 3 2 2" xfId="1039" xr:uid="{B766A15E-4F8C-46D8-810B-6515F4244FC7}"/>
    <cellStyle name="Normal 4 6 3 2 2 2" xfId="2070" xr:uid="{3B49627A-7785-418F-A86C-D840E49DFFA9}"/>
    <cellStyle name="Normal 4 6 3 2 2 2 2" xfId="4131" xr:uid="{967D1C66-EEC2-4AED-B7BC-6B59D60A73C7}"/>
    <cellStyle name="Normal 4 6 3 2 2 2 2 2" xfId="8354" xr:uid="{637C77B8-7404-4297-A713-9B6384500C7D}"/>
    <cellStyle name="Normal 4 6 3 2 2 2 3" xfId="6293" xr:uid="{85325FF9-08FE-4A82-89AF-C57974E1CD45}"/>
    <cellStyle name="Normal 4 6 3 2 2 3" xfId="3101" xr:uid="{5606D49A-7685-4D90-AF2C-E2CD33B6B15B}"/>
    <cellStyle name="Normal 4 6 3 2 2 3 2" xfId="7324" xr:uid="{3C21594B-CF77-4C8B-80A8-34C40829038F}"/>
    <cellStyle name="Normal 4 6 3 2 2 4" xfId="5263" xr:uid="{F10B2533-C2E3-423E-8086-60DD5D34EDF3}"/>
    <cellStyle name="Normal 4 6 3 2 3" xfId="1555" xr:uid="{3530E9BD-ADF6-4D4B-98B0-DCB8CDD8E7F0}"/>
    <cellStyle name="Normal 4 6 3 2 3 2" xfId="3616" xr:uid="{98831DB1-3BC2-4C3F-8FB7-162CF9674065}"/>
    <cellStyle name="Normal 4 6 3 2 3 2 2" xfId="7839" xr:uid="{A949E694-6CC3-47A7-90F9-3D1BF2637C28}"/>
    <cellStyle name="Normal 4 6 3 2 3 3" xfId="5778" xr:uid="{A5101CCE-2DE6-4C55-9424-61E794F864D1}"/>
    <cellStyle name="Normal 4 6 3 2 4" xfId="2586" xr:uid="{B9A35E96-87AB-493D-809C-B16B84745A71}"/>
    <cellStyle name="Normal 4 6 3 2 4 2" xfId="6809" xr:uid="{7E22449C-DD3F-4FD2-96F7-92F60141CC57}"/>
    <cellStyle name="Normal 4 6 3 2 5" xfId="4748" xr:uid="{238C004C-8A3B-477B-882F-4CAF555F52F8}"/>
    <cellStyle name="Normal 4 6 3 3" xfId="941" xr:uid="{D31B3F6C-F2D7-4FD9-B221-538E7A3E6308}"/>
    <cellStyle name="Normal 4 6 3 3 2" xfId="1972" xr:uid="{F9DB1A31-E120-4B8F-9578-C4827FCBEC95}"/>
    <cellStyle name="Normal 4 6 3 3 2 2" xfId="4033" xr:uid="{6BF5679A-1D9A-4552-A079-1F5AE8C74A00}"/>
    <cellStyle name="Normal 4 6 3 3 2 2 2" xfId="8256" xr:uid="{C392939E-AE43-4FBF-88C5-EEF183759AE4}"/>
    <cellStyle name="Normal 4 6 3 3 2 3" xfId="6195" xr:uid="{3F975F68-8482-4FD7-8A60-896BD38B2FC7}"/>
    <cellStyle name="Normal 4 6 3 3 3" xfId="3003" xr:uid="{9533DB8E-565D-4126-A738-38C71EC3C2F9}"/>
    <cellStyle name="Normal 4 6 3 3 3 2" xfId="7226" xr:uid="{A618CBE5-8B36-456E-81F3-70EDA6847F3A}"/>
    <cellStyle name="Normal 4 6 3 3 4" xfId="5165" xr:uid="{06C3D928-FC88-4EA0-8698-33E73933F664}"/>
    <cellStyle name="Normal 4 6 3 4" xfId="1457" xr:uid="{0FD4E1C1-56F9-46D4-808B-9B1FFD5D32FD}"/>
    <cellStyle name="Normal 4 6 3 4 2" xfId="3518" xr:uid="{ABFA7D3C-3388-4234-92FE-81BE1C01D58E}"/>
    <cellStyle name="Normal 4 6 3 4 2 2" xfId="7741" xr:uid="{741A4E8B-9728-4F9C-81AC-E8093FE1EE2B}"/>
    <cellStyle name="Normal 4 6 3 4 3" xfId="5680" xr:uid="{F02A6B11-E34B-4569-9BB2-83100896210E}"/>
    <cellStyle name="Normal 4 6 3 5" xfId="2488" xr:uid="{CD1866B0-75AE-4022-8550-3B033B7D0ACA}"/>
    <cellStyle name="Normal 4 6 3 5 2" xfId="6711" xr:uid="{BFA1D54B-8BBA-4A3C-B5AB-BF8BEF8F8CD4}"/>
    <cellStyle name="Normal 4 6 3 6" xfId="4650" xr:uid="{17AEBD1C-CEE4-4855-863D-B33CCE00190F}"/>
    <cellStyle name="Normal 4 6 3 7" xfId="4550" xr:uid="{3B6C8479-EC9B-4862-B26C-E8000B4E5E0B}"/>
    <cellStyle name="Normal 4 6 4" xfId="458" xr:uid="{00000000-0005-0000-0000-000062010000}"/>
    <cellStyle name="Normal 4 6 4 2" xfId="1006" xr:uid="{1FE24057-AA84-42B8-91E1-6F84C2675B49}"/>
    <cellStyle name="Normal 4 6 4 2 2" xfId="2037" xr:uid="{0488E644-2938-48BB-B795-F46C012F770C}"/>
    <cellStyle name="Normal 4 6 4 2 2 2" xfId="4098" xr:uid="{4B5B77FD-C413-4221-BFF4-ADD4A35A1247}"/>
    <cellStyle name="Normal 4 6 4 2 2 2 2" xfId="8321" xr:uid="{38D21AA0-CF05-4B0A-A9C8-51DE86327289}"/>
    <cellStyle name="Normal 4 6 4 2 2 3" xfId="6260" xr:uid="{D6A9160E-3EA1-46DE-89B1-1DFFA3C599E2}"/>
    <cellStyle name="Normal 4 6 4 2 3" xfId="3068" xr:uid="{652A23F3-40D7-4526-BB94-52BC74417F4A}"/>
    <cellStyle name="Normal 4 6 4 2 3 2" xfId="7291" xr:uid="{790DD65E-F13C-43BC-8FFE-D0C0D0DA40E7}"/>
    <cellStyle name="Normal 4 6 4 2 4" xfId="5230" xr:uid="{9EC1C404-8BB6-4E99-8D74-EBB33ABAF6A9}"/>
    <cellStyle name="Normal 4 6 4 3" xfId="1522" xr:uid="{39B2CB85-E6E2-4167-B8E5-5DF11FFB4E58}"/>
    <cellStyle name="Normal 4 6 4 3 2" xfId="3583" xr:uid="{30A9F6C9-169B-4878-8661-7B6DD58FFE80}"/>
    <cellStyle name="Normal 4 6 4 3 2 2" xfId="7806" xr:uid="{EA3406A9-E7B4-4DD8-951A-BBB9A347EE13}"/>
    <cellStyle name="Normal 4 6 4 3 3" xfId="5745" xr:uid="{F5670E05-C94E-46DB-A4C4-96D4095A657B}"/>
    <cellStyle name="Normal 4 6 4 4" xfId="2553" xr:uid="{99211BBC-ED53-481E-B4E2-37CEDA277527}"/>
    <cellStyle name="Normal 4 6 4 4 2" xfId="6776" xr:uid="{842F278F-8338-49B0-AE8B-9A42CF823604}"/>
    <cellStyle name="Normal 4 6 4 5" xfId="4715" xr:uid="{20EE9A3F-BCCE-40CA-A8DB-065D9DD80751}"/>
    <cellStyle name="Normal 4 6 5" xfId="657" xr:uid="{2747A9C6-54FB-49F6-BB9A-CF53C02ED3AB}"/>
    <cellStyle name="Normal 4 6 5 2" xfId="1184" xr:uid="{FB9C1404-DB2F-4A02-8D1F-BBE0B1DBF0B2}"/>
    <cellStyle name="Normal 4 6 5 2 2" xfId="2214" xr:uid="{50DC4D7F-90EE-4046-923B-21FB13E0AE24}"/>
    <cellStyle name="Normal 4 6 5 2 2 2" xfId="4275" xr:uid="{2A832397-449E-41F4-91D5-B143FB57EB4B}"/>
    <cellStyle name="Normal 4 6 5 2 2 2 2" xfId="8498" xr:uid="{65B77268-6E6D-4D6D-A83D-43DAA4FCA62C}"/>
    <cellStyle name="Normal 4 6 5 2 2 3" xfId="6437" xr:uid="{FD3E8995-316A-40E2-B42D-C782D7BAECAC}"/>
    <cellStyle name="Normal 4 6 5 2 3" xfId="3245" xr:uid="{BB5C25AF-EBCF-483E-8345-3D48D5538A20}"/>
    <cellStyle name="Normal 4 6 5 2 3 2" xfId="7468" xr:uid="{524EA68A-4744-4CE3-9B28-5DF45853E264}"/>
    <cellStyle name="Normal 4 6 5 2 4" xfId="5407" xr:uid="{1FD83F28-ACCF-4835-8A6F-EDCAB1EBAB98}"/>
    <cellStyle name="Normal 4 6 5 3" xfId="1699" xr:uid="{B7484A77-2159-4DB4-A041-EAEBCDB4A8AC}"/>
    <cellStyle name="Normal 4 6 5 3 2" xfId="3760" xr:uid="{95289BEA-04AF-419D-8852-1055BD7C8D3B}"/>
    <cellStyle name="Normal 4 6 5 3 2 2" xfId="7983" xr:uid="{6B4EF7B3-FA5B-4B6E-A521-C1369BB2811C}"/>
    <cellStyle name="Normal 4 6 5 3 3" xfId="5922" xr:uid="{21B583F3-7221-4FA8-AECE-052A7EFBE750}"/>
    <cellStyle name="Normal 4 6 5 4" xfId="2730" xr:uid="{73174F19-299D-4000-A032-E7AF6F34B553}"/>
    <cellStyle name="Normal 4 6 5 4 2" xfId="6953" xr:uid="{F64C3007-EC1A-4532-BB5B-631D28B8C029}"/>
    <cellStyle name="Normal 4 6 5 5" xfId="4892" xr:uid="{C5D35ACB-6327-4240-9F0B-759744F12689}"/>
    <cellStyle name="Normal 4 6 6" xfId="910" xr:uid="{361338E6-FF80-4A22-92C6-9385415EA322}"/>
    <cellStyle name="Normal 4 6 6 2" xfId="1941" xr:uid="{5E2E49C2-B282-4E73-BC4B-3EBE1F204117}"/>
    <cellStyle name="Normal 4 6 6 2 2" xfId="4002" xr:uid="{57692278-C940-4DC2-B594-CC50127BF49B}"/>
    <cellStyle name="Normal 4 6 6 2 2 2" xfId="8225" xr:uid="{C21BEF2E-F9C1-482C-8A71-B7F665A09964}"/>
    <cellStyle name="Normal 4 6 6 2 3" xfId="6164" xr:uid="{1288E7C2-32ED-4D32-A6ED-4B7AEF1F58C3}"/>
    <cellStyle name="Normal 4 6 6 3" xfId="2972" xr:uid="{08579DC9-4B87-4AE8-A0CC-0A296A844B6D}"/>
    <cellStyle name="Normal 4 6 6 3 2" xfId="7195" xr:uid="{E02D5DC6-C03C-46F8-A85F-7CEF400236CA}"/>
    <cellStyle name="Normal 4 6 6 4" xfId="5134" xr:uid="{248F6547-AB79-4B6A-89F4-FE8CE2F31D09}"/>
    <cellStyle name="Normal 4 6 7" xfId="1426" xr:uid="{6B361DDF-37E9-42BC-A048-69F62A514D3B}"/>
    <cellStyle name="Normal 4 6 7 2" xfId="3487" xr:uid="{F77471BD-32B6-4F87-9292-37732DC53981}"/>
    <cellStyle name="Normal 4 6 7 2 2" xfId="7710" xr:uid="{01F8F32B-9663-4426-902F-20E747E6F069}"/>
    <cellStyle name="Normal 4 6 7 3" xfId="5649" xr:uid="{88B4883B-2600-49EE-BD9C-328EE932BC88}"/>
    <cellStyle name="Normal 4 6 8" xfId="2457" xr:uid="{4B8EAE64-89AA-4C21-80FA-CFAEFCB61909}"/>
    <cellStyle name="Normal 4 6 8 2" xfId="6680" xr:uid="{8347635D-1857-46CD-A117-A05F127A9F50}"/>
    <cellStyle name="Normal 4 6 9" xfId="4617" xr:uid="{4E72E183-B1C5-4272-BEBE-50E8CB731EFE}"/>
    <cellStyle name="Normal 4 7" xfId="352" xr:uid="{00000000-0005-0000-0000-000063010000}"/>
    <cellStyle name="Normal 4 7 2" xfId="397" xr:uid="{00000000-0005-0000-0000-000064010000}"/>
    <cellStyle name="Normal 4 7 2 2" xfId="496" xr:uid="{00000000-0005-0000-0000-000065010000}"/>
    <cellStyle name="Normal 4 7 2 2 2" xfId="1044" xr:uid="{6F30BB69-B563-4395-A3A5-19BB63C993DF}"/>
    <cellStyle name="Normal 4 7 2 2 2 2" xfId="2075" xr:uid="{1C5F1310-E2BD-469F-A719-86BEE7B9F9FD}"/>
    <cellStyle name="Normal 4 7 2 2 2 2 2" xfId="4136" xr:uid="{9ADF9A58-1162-4557-92ED-7F4C185E0C9E}"/>
    <cellStyle name="Normal 4 7 2 2 2 2 2 2" xfId="8359" xr:uid="{BD88CC90-CF76-4375-A1BB-68981FF17B8F}"/>
    <cellStyle name="Normal 4 7 2 2 2 2 3" xfId="6298" xr:uid="{8D09B9B9-87E4-4496-9C83-8E0D3EAC2343}"/>
    <cellStyle name="Normal 4 7 2 2 2 3" xfId="3106" xr:uid="{F23ED523-F4E3-48E2-8224-22BB86C8C459}"/>
    <cellStyle name="Normal 4 7 2 2 2 3 2" xfId="7329" xr:uid="{65BE3A83-179E-4FED-B2B6-88C9D24289AB}"/>
    <cellStyle name="Normal 4 7 2 2 2 4" xfId="5268" xr:uid="{4F49F942-3DD5-46A7-9675-75F4A1ECE437}"/>
    <cellStyle name="Normal 4 7 2 2 3" xfId="1560" xr:uid="{1076AB28-D777-4A64-97C3-09DB61D6D5A4}"/>
    <cellStyle name="Normal 4 7 2 2 3 2" xfId="3621" xr:uid="{9CB2E1D2-0513-4FDC-9A99-9FF77045FD77}"/>
    <cellStyle name="Normal 4 7 2 2 3 2 2" xfId="7844" xr:uid="{4A5D8915-7F03-4076-B75A-A47CDBC850F8}"/>
    <cellStyle name="Normal 4 7 2 2 3 3" xfId="5783" xr:uid="{11F52965-1365-4A27-BFB1-546051B96001}"/>
    <cellStyle name="Normal 4 7 2 2 4" xfId="2591" xr:uid="{A98E63F6-1673-4A92-BDB4-1FFD5893FA55}"/>
    <cellStyle name="Normal 4 7 2 2 4 2" xfId="6814" xr:uid="{6F828582-1AA7-4BC2-835B-43FA1CBA3961}"/>
    <cellStyle name="Normal 4 7 2 2 5" xfId="4753" xr:uid="{CB3022D1-A58C-45A2-8C08-5189DBE75B6D}"/>
    <cellStyle name="Normal 4 7 2 3" xfId="946" xr:uid="{37A2AAF2-80B2-4F39-9AAC-0C42F97E6D5F}"/>
    <cellStyle name="Normal 4 7 2 3 2" xfId="1977" xr:uid="{FA91F9E5-47C0-4B1E-A955-7D179C7B4422}"/>
    <cellStyle name="Normal 4 7 2 3 2 2" xfId="4038" xr:uid="{2C239514-1986-455C-9885-3339D32B36F6}"/>
    <cellStyle name="Normal 4 7 2 3 2 2 2" xfId="8261" xr:uid="{5C852B41-0614-4E06-BC21-48CAFDFE8E59}"/>
    <cellStyle name="Normal 4 7 2 3 2 3" xfId="6200" xr:uid="{C5BED7BB-F213-4596-AF00-F514279934DA}"/>
    <cellStyle name="Normal 4 7 2 3 3" xfId="3008" xr:uid="{CB26921F-24CD-450A-955F-68C22AA311CE}"/>
    <cellStyle name="Normal 4 7 2 3 3 2" xfId="7231" xr:uid="{918A7F7C-F5B0-4659-9475-62AA9232C270}"/>
    <cellStyle name="Normal 4 7 2 3 4" xfId="5170" xr:uid="{E5126956-E15F-475D-96D3-467E7ED4EAC1}"/>
    <cellStyle name="Normal 4 7 2 4" xfId="1462" xr:uid="{C7FE15F2-F73D-406C-9882-E6EAFA428A97}"/>
    <cellStyle name="Normal 4 7 2 4 2" xfId="3523" xr:uid="{85EED19B-CF43-4EC0-8BD0-6C47C5B28EBC}"/>
    <cellStyle name="Normal 4 7 2 4 2 2" xfId="7746" xr:uid="{28BCBB07-4367-4FFF-8A6B-3C0CD5047225}"/>
    <cellStyle name="Normal 4 7 2 4 3" xfId="5685" xr:uid="{927AD190-C5AF-459A-BD9B-C5CB707C5B38}"/>
    <cellStyle name="Normal 4 7 2 5" xfId="2493" xr:uid="{9BED5522-C5D4-477B-B243-8871B8F1CBB5}"/>
    <cellStyle name="Normal 4 7 2 5 2" xfId="6716" xr:uid="{11B7B1D2-CF29-4457-BFC8-CEF46A68C27C}"/>
    <cellStyle name="Normal 4 7 2 6" xfId="4655" xr:uid="{F8693F81-F8E3-4B1D-A57C-943B0C9741A5}"/>
    <cellStyle name="Normal 4 7 2 7" xfId="4555" xr:uid="{4B46EF36-B5DB-41A8-A195-5C8469BDD08C}"/>
    <cellStyle name="Normal 4 7 3" xfId="465" xr:uid="{00000000-0005-0000-0000-000066010000}"/>
    <cellStyle name="Normal 4 7 3 2" xfId="1013" xr:uid="{780E75C6-F24D-4354-9F7E-7D0884B6C19C}"/>
    <cellStyle name="Normal 4 7 3 2 2" xfId="2044" xr:uid="{55A53989-5B61-481C-BA6C-94A38CB4B70E}"/>
    <cellStyle name="Normal 4 7 3 2 2 2" xfId="4105" xr:uid="{38711D47-BF78-4C1A-9318-8ACF853FF748}"/>
    <cellStyle name="Normal 4 7 3 2 2 2 2" xfId="8328" xr:uid="{E123BE2A-0E0A-4B4E-A4E7-053C424D8C21}"/>
    <cellStyle name="Normal 4 7 3 2 2 3" xfId="6267" xr:uid="{186F40D5-E99B-437B-A154-FD30422156B6}"/>
    <cellStyle name="Normal 4 7 3 2 3" xfId="3075" xr:uid="{C22E2A38-C86C-4050-8292-E5B8F688D5FB}"/>
    <cellStyle name="Normal 4 7 3 2 3 2" xfId="7298" xr:uid="{30C378E4-E3FF-4AD9-ABB4-7BC9215CDA60}"/>
    <cellStyle name="Normal 4 7 3 2 4" xfId="5237" xr:uid="{3916C7DD-E6DE-4F53-AB13-318D11FB3B15}"/>
    <cellStyle name="Normal 4 7 3 3" xfId="1529" xr:uid="{E36DF624-E201-4FEA-A767-5A64E87A0FB9}"/>
    <cellStyle name="Normal 4 7 3 3 2" xfId="3590" xr:uid="{701EC5A7-FC58-4585-BD1F-C19879D0695A}"/>
    <cellStyle name="Normal 4 7 3 3 2 2" xfId="7813" xr:uid="{2DE68257-0F51-407E-BB69-92B190578495}"/>
    <cellStyle name="Normal 4 7 3 3 3" xfId="5752" xr:uid="{65BB9458-A1F4-486E-9AAE-39D9F894FA56}"/>
    <cellStyle name="Normal 4 7 3 4" xfId="2560" xr:uid="{06AB76DE-0741-41BB-ACA0-B786F2FD729C}"/>
    <cellStyle name="Normal 4 7 3 4 2" xfId="6783" xr:uid="{447BC207-E86E-4218-8414-FE8B4941656E}"/>
    <cellStyle name="Normal 4 7 3 5" xfId="4722" xr:uid="{8A18E956-1BF5-4DF2-A8A1-A2C68B6962EE}"/>
    <cellStyle name="Normal 4 7 4" xfId="725" xr:uid="{23C9DC3A-76A6-426D-85ED-BAD8F5F94A33}"/>
    <cellStyle name="Normal 4 7 4 2" xfId="1243" xr:uid="{FAD7174E-2293-4CCC-B876-3F3757C37716}"/>
    <cellStyle name="Normal 4 7 4 2 2" xfId="2273" xr:uid="{6BC76B92-5AB6-427B-B6E2-1EED089CD755}"/>
    <cellStyle name="Normal 4 7 4 2 2 2" xfId="4334" xr:uid="{F6A3A1F7-3F80-4817-9422-77934084D5E6}"/>
    <cellStyle name="Normal 4 7 4 2 2 2 2" xfId="8557" xr:uid="{8FAEDB30-11A8-42E6-8B05-88BB94BD32CC}"/>
    <cellStyle name="Normal 4 7 4 2 2 3" xfId="6496" xr:uid="{7608DE18-367B-4A58-AA10-229C5A8F766D}"/>
    <cellStyle name="Normal 4 7 4 2 3" xfId="3304" xr:uid="{B2BD2105-2AD2-4A3C-B29F-0219DFAF7C86}"/>
    <cellStyle name="Normal 4 7 4 2 3 2" xfId="7527" xr:uid="{EC454915-6F7A-4ECD-A730-3B1EA9B35340}"/>
    <cellStyle name="Normal 4 7 4 2 4" xfId="5466" xr:uid="{D40B1A64-B52D-4CA8-95B8-04C1272CB59E}"/>
    <cellStyle name="Normal 4 7 4 3" xfId="1758" xr:uid="{DE4A37EE-948F-4628-AAFF-D540F3A7A667}"/>
    <cellStyle name="Normal 4 7 4 3 2" xfId="3819" xr:uid="{57CD5CAD-C022-4AF7-A1F5-9E065C87193F}"/>
    <cellStyle name="Normal 4 7 4 3 2 2" xfId="8042" xr:uid="{8CD7733D-6DEA-416B-8403-4BC67E3635DF}"/>
    <cellStyle name="Normal 4 7 4 3 3" xfId="5981" xr:uid="{77D99EDC-CF3B-4120-B81D-D1CF71643A97}"/>
    <cellStyle name="Normal 4 7 4 4" xfId="2789" xr:uid="{86D6743B-6DAF-4D4B-8F8A-AD671FBD5F6C}"/>
    <cellStyle name="Normal 4 7 4 4 2" xfId="7012" xr:uid="{09D00967-DB22-458F-BF44-89C2343B4333}"/>
    <cellStyle name="Normal 4 7 4 5" xfId="4951" xr:uid="{BF91683A-2339-4A26-886B-007149932A8D}"/>
    <cellStyle name="Normal 4 7 5" xfId="915" xr:uid="{24A1DE32-98C8-4889-8892-03407F521913}"/>
    <cellStyle name="Normal 4 7 5 2" xfId="1946" xr:uid="{F66CC286-9633-45DC-97E4-5BEC603E99E2}"/>
    <cellStyle name="Normal 4 7 5 2 2" xfId="4007" xr:uid="{488F9964-F737-4977-A694-B4060091B926}"/>
    <cellStyle name="Normal 4 7 5 2 2 2" xfId="8230" xr:uid="{0B68C3A8-B187-4C86-B0A6-12D1E4CD8B8F}"/>
    <cellStyle name="Normal 4 7 5 2 3" xfId="6169" xr:uid="{3B62BB2D-E161-46D3-AE42-8109EAC7208C}"/>
    <cellStyle name="Normal 4 7 5 3" xfId="2977" xr:uid="{B9E17FEE-4A85-4226-9F68-4055BF848867}"/>
    <cellStyle name="Normal 4 7 5 3 2" xfId="7200" xr:uid="{954235BD-4DA7-4002-AE9A-4D569FC7CD44}"/>
    <cellStyle name="Normal 4 7 5 4" xfId="5139" xr:uid="{89A6EFAD-9FF8-400D-A96F-0C5862A1EB6B}"/>
    <cellStyle name="Normal 4 7 6" xfId="1431" xr:uid="{5814DE75-16FB-48D5-9878-2D24F06DF60A}"/>
    <cellStyle name="Normal 4 7 6 2" xfId="3492" xr:uid="{6D3C5187-9880-4647-A770-16A5E95987BA}"/>
    <cellStyle name="Normal 4 7 6 2 2" xfId="7715" xr:uid="{F023FEE2-81E5-4BD9-B988-000CE6F15889}"/>
    <cellStyle name="Normal 4 7 6 3" xfId="5654" xr:uid="{5620D3FB-8092-4C99-A553-928E489BC3E0}"/>
    <cellStyle name="Normal 4 7 7" xfId="2462" xr:uid="{940FCDBE-5E8B-4DDD-BFF4-BFBADE1F4CA0}"/>
    <cellStyle name="Normal 4 7 7 2" xfId="6685" xr:uid="{AC77A99A-ADC6-41C5-BAD5-0DCF8EF75A8D}"/>
    <cellStyle name="Normal 4 7 8" xfId="4624" xr:uid="{FB335B70-C34B-4F1F-B062-8A998FCD19BB}"/>
    <cellStyle name="Normal 4 7 9" xfId="4524" xr:uid="{9FFD9F3C-C300-427F-8604-697EC85E5978}"/>
    <cellStyle name="Normal 4 8" xfId="382" xr:uid="{00000000-0005-0000-0000-000067010000}"/>
    <cellStyle name="Normal 4 8 2" xfId="481" xr:uid="{00000000-0005-0000-0000-000068010000}"/>
    <cellStyle name="Normal 4 8 2 2" xfId="1029" xr:uid="{2539B922-08F1-4F4E-8BCA-24D55ECAB176}"/>
    <cellStyle name="Normal 4 8 2 2 2" xfId="2060" xr:uid="{CBCBD28B-774C-4B17-B5EB-D53EA40D460D}"/>
    <cellStyle name="Normal 4 8 2 2 2 2" xfId="4121" xr:uid="{E3D78821-3DE6-479A-9733-F89AB900FA83}"/>
    <cellStyle name="Normal 4 8 2 2 2 2 2" xfId="8344" xr:uid="{3CAAC671-3E37-4787-9740-DCD9EC0BF22A}"/>
    <cellStyle name="Normal 4 8 2 2 2 3" xfId="6283" xr:uid="{214AA64C-74FF-4F20-9A23-E5354A5E43DD}"/>
    <cellStyle name="Normal 4 8 2 2 3" xfId="3091" xr:uid="{A68A7E03-4ADB-49C6-B0F0-87F5905BDE21}"/>
    <cellStyle name="Normal 4 8 2 2 3 2" xfId="7314" xr:uid="{C6A766A6-E75D-4083-9C30-05009462BEF9}"/>
    <cellStyle name="Normal 4 8 2 2 4" xfId="5253" xr:uid="{22F55D87-58E4-4397-ACF0-A0E5ED757DCD}"/>
    <cellStyle name="Normal 4 8 2 3" xfId="1545" xr:uid="{53C128DA-6690-4481-BC9D-0DFB25AB4BEE}"/>
    <cellStyle name="Normal 4 8 2 3 2" xfId="3606" xr:uid="{79F629B0-FB91-45D7-A5E6-487A2CBBBBFB}"/>
    <cellStyle name="Normal 4 8 2 3 2 2" xfId="7829" xr:uid="{3CC3A150-9F0B-4893-954B-DA747C9E82C2}"/>
    <cellStyle name="Normal 4 8 2 3 3" xfId="5768" xr:uid="{03FB0771-2431-49D0-B489-AB1FE739A5E9}"/>
    <cellStyle name="Normal 4 8 2 4" xfId="2576" xr:uid="{7201ED8E-2FE5-4A73-8DD0-5C4FD20468C8}"/>
    <cellStyle name="Normal 4 8 2 4 2" xfId="6799" xr:uid="{B6E6917A-BFED-48E1-B298-19C363367A44}"/>
    <cellStyle name="Normal 4 8 2 5" xfId="4738" xr:uid="{55F167D0-F558-4CAE-A7A1-D0BAA2E38AB8}"/>
    <cellStyle name="Normal 4 8 3" xfId="931" xr:uid="{7C2C51A3-97A4-4C7B-87B6-94710AFDF882}"/>
    <cellStyle name="Normal 4 8 3 2" xfId="1962" xr:uid="{00CD0ED7-B92E-41D5-8AD9-8E4BC429D4BD}"/>
    <cellStyle name="Normal 4 8 3 2 2" xfId="4023" xr:uid="{5D74E5F1-8CD3-490F-97B4-A8D39EB1E647}"/>
    <cellStyle name="Normal 4 8 3 2 2 2" xfId="8246" xr:uid="{9D499EF2-39B2-4DBD-B08C-2ED7ECFDBFF9}"/>
    <cellStyle name="Normal 4 8 3 2 3" xfId="6185" xr:uid="{C0B6E7B0-07E9-42E3-85A1-E210F6D82A47}"/>
    <cellStyle name="Normal 4 8 3 3" xfId="2993" xr:uid="{75CB6DF7-A986-4E7D-8549-A35FECB7898D}"/>
    <cellStyle name="Normal 4 8 3 3 2" xfId="7216" xr:uid="{0B503CF9-BFF4-4991-A655-C81BBF836120}"/>
    <cellStyle name="Normal 4 8 3 4" xfId="5155" xr:uid="{BB02E4AC-01A6-47A7-B08A-B20E8AD74811}"/>
    <cellStyle name="Normal 4 8 4" xfId="1447" xr:uid="{75CFF250-D55B-4F33-B546-B30329ABE82D}"/>
    <cellStyle name="Normal 4 8 4 2" xfId="3508" xr:uid="{49D6C187-2397-456E-A91D-8B80737741A4}"/>
    <cellStyle name="Normal 4 8 4 2 2" xfId="7731" xr:uid="{3E37AE63-D606-4FAA-AAEE-2488DA200E20}"/>
    <cellStyle name="Normal 4 8 4 3" xfId="5670" xr:uid="{A99FF80B-782E-4FBB-9804-7B5FE733AE8D}"/>
    <cellStyle name="Normal 4 8 5" xfId="2478" xr:uid="{491AE8C5-AE9B-4AC8-BDC5-51CFC411E013}"/>
    <cellStyle name="Normal 4 8 5 2" xfId="6701" xr:uid="{1B76DCE3-B536-4BAD-8DD0-57B4DE102FB2}"/>
    <cellStyle name="Normal 4 8 6" xfId="4640" xr:uid="{4BA78402-0223-4BB4-9B22-222B6D6EB5F4}"/>
    <cellStyle name="Normal 4 8 7" xfId="4540" xr:uid="{5B9FCA1D-9082-4509-8F63-4977550863B7}"/>
    <cellStyle name="Normal 4 9" xfId="420" xr:uid="{00000000-0005-0000-0000-000069010000}"/>
    <cellStyle name="Normal 4 9 2" xfId="968" xr:uid="{91081D74-F08D-49B1-B10E-650ADC2C0E83}"/>
    <cellStyle name="Normal 4 9 2 2" xfId="1999" xr:uid="{038F4225-EE53-4EEF-B6F4-63F177DFACED}"/>
    <cellStyle name="Normal 4 9 2 2 2" xfId="4060" xr:uid="{89BD001B-060E-40A5-B44B-904865648693}"/>
    <cellStyle name="Normal 4 9 2 2 2 2" xfId="8283" xr:uid="{A2431293-15EF-4B5D-A20F-E9B352254B6F}"/>
    <cellStyle name="Normal 4 9 2 2 3" xfId="6222" xr:uid="{9D68BB76-5CF3-4BDC-BB5E-2173C1DBC38B}"/>
    <cellStyle name="Normal 4 9 2 3" xfId="3030" xr:uid="{198C45E2-3FF0-48CD-90FF-A70E55E00020}"/>
    <cellStyle name="Normal 4 9 2 3 2" xfId="7253" xr:uid="{ED1AA320-5942-4100-8DA6-B92F8AE51F75}"/>
    <cellStyle name="Normal 4 9 2 4" xfId="5192" xr:uid="{5F351399-5F5D-4EB5-ADCC-9CC0AB6BB893}"/>
    <cellStyle name="Normal 4 9 3" xfId="1484" xr:uid="{5B62FBB8-ECF5-4E5F-9B46-AA52A7069935}"/>
    <cellStyle name="Normal 4 9 3 2" xfId="3545" xr:uid="{C2057EBA-7D0C-4FD2-8B93-BBE353387632}"/>
    <cellStyle name="Normal 4 9 3 2 2" xfId="7768" xr:uid="{E00E419E-1490-4894-A654-B0F9CFCFC4E5}"/>
    <cellStyle name="Normal 4 9 3 3" xfId="5707" xr:uid="{AB5B3F97-F09C-4C10-997F-DB6EE6BB7F30}"/>
    <cellStyle name="Normal 4 9 4" xfId="2515" xr:uid="{5B2F8A54-5BFA-4E2F-83EA-CF7DBB139196}"/>
    <cellStyle name="Normal 4 9 4 2" xfId="6738" xr:uid="{51B40F8F-55FE-4E2A-B59D-DBB4382A6C91}"/>
    <cellStyle name="Normal 4 9 5" xfId="4677" xr:uid="{9EBB2051-350F-4585-9946-17B049F7FDC4}"/>
    <cellStyle name="Normal 5" xfId="175" xr:uid="{00000000-0005-0000-0000-00006A010000}"/>
    <cellStyle name="Normal 5 2" xfId="262" xr:uid="{00000000-0005-0000-0000-00006B010000}"/>
    <cellStyle name="Normal 5 2 2" xfId="365" xr:uid="{00000000-0005-0000-0000-00006C010000}"/>
    <cellStyle name="Normal 5 3" xfId="527" xr:uid="{F953C5CE-2766-4C88-B696-4C670DF14DE8}"/>
    <cellStyle name="Normal 6" xfId="224" xr:uid="{00000000-0005-0000-0000-00006D010000}"/>
    <cellStyle name="Normal 6 10" xfId="4580" xr:uid="{EDDF73A4-A2F5-4873-B9A1-B419EF09BFB7}"/>
    <cellStyle name="Normal 6 11" xfId="4510" xr:uid="{6C497610-375E-4832-9977-65C3C0836523}"/>
    <cellStyle name="Normal 6 2" xfId="345" xr:uid="{00000000-0005-0000-0000-00006E010000}"/>
    <cellStyle name="Normal 6 2 2" xfId="377" xr:uid="{00000000-0005-0000-0000-00006F010000}"/>
    <cellStyle name="Normal 6 2 2 2" xfId="408" xr:uid="{00000000-0005-0000-0000-000070010000}"/>
    <cellStyle name="Normal 6 2 2 2 2" xfId="507" xr:uid="{00000000-0005-0000-0000-000071010000}"/>
    <cellStyle name="Normal 6 2 2 2 2 2" xfId="1055" xr:uid="{FE2FFBC5-F6DC-4E6D-9758-99065C0C62B0}"/>
    <cellStyle name="Normal 6 2 2 2 2 2 2" xfId="2086" xr:uid="{AD64E872-E858-4A60-AA3A-BF50A856DD6C}"/>
    <cellStyle name="Normal 6 2 2 2 2 2 2 2" xfId="4147" xr:uid="{3FA5954D-6E8B-481C-9B4C-FED65E0DA53D}"/>
    <cellStyle name="Normal 6 2 2 2 2 2 2 2 2" xfId="8370" xr:uid="{03150B4A-CF5B-4958-B03D-81A6087F6645}"/>
    <cellStyle name="Normal 6 2 2 2 2 2 2 3" xfId="6309" xr:uid="{F10A7107-4130-4B16-B05E-F893E3ED0B95}"/>
    <cellStyle name="Normal 6 2 2 2 2 2 3" xfId="3117" xr:uid="{AE258FA1-86E0-40EC-9E7C-35608F4D37EE}"/>
    <cellStyle name="Normal 6 2 2 2 2 2 3 2" xfId="7340" xr:uid="{C13C262A-1D96-495F-B63D-160D2372815C}"/>
    <cellStyle name="Normal 6 2 2 2 2 2 4" xfId="5279" xr:uid="{DCCAE1F4-1BFC-4326-935A-92D5BB3FC7F4}"/>
    <cellStyle name="Normal 6 2 2 2 2 3" xfId="1571" xr:uid="{75B93C64-A8F6-4BB6-8C52-F2379D0F0DCA}"/>
    <cellStyle name="Normal 6 2 2 2 2 3 2" xfId="3632" xr:uid="{2CD10B3E-DA93-42AD-9F43-C9F016CE2DC8}"/>
    <cellStyle name="Normal 6 2 2 2 2 3 2 2" xfId="7855" xr:uid="{92C4863E-CEAB-4401-9CA2-361ED159AC98}"/>
    <cellStyle name="Normal 6 2 2 2 2 3 3" xfId="5794" xr:uid="{A92B195C-23CE-4122-A79A-4D0F2A5AD5EC}"/>
    <cellStyle name="Normal 6 2 2 2 2 4" xfId="2602" xr:uid="{8956605B-B7C0-403C-8193-A1EDDE51604D}"/>
    <cellStyle name="Normal 6 2 2 2 2 4 2" xfId="6825" xr:uid="{B7AD709A-F6F5-454E-AA3B-6288B5F7E58D}"/>
    <cellStyle name="Normal 6 2 2 2 2 5" xfId="4764" xr:uid="{CB668014-4BF5-42F3-AB16-007862BC7723}"/>
    <cellStyle name="Normal 6 2 2 2 3" xfId="957" xr:uid="{309E6CD8-4B6A-4676-A337-793F46F0E8C9}"/>
    <cellStyle name="Normal 6 2 2 2 3 2" xfId="1988" xr:uid="{F01E5B51-9586-43F7-A1BD-781094A7B08E}"/>
    <cellStyle name="Normal 6 2 2 2 3 2 2" xfId="4049" xr:uid="{08E6FB96-01E5-456D-85F7-DF43ACC8BBB0}"/>
    <cellStyle name="Normal 6 2 2 2 3 2 2 2" xfId="8272" xr:uid="{ECC57AD6-E162-4A34-82E4-EABCA4D146E7}"/>
    <cellStyle name="Normal 6 2 2 2 3 2 3" xfId="6211" xr:uid="{DC0DB28F-5771-489D-8767-5300216FF9F6}"/>
    <cellStyle name="Normal 6 2 2 2 3 3" xfId="3019" xr:uid="{0546B2BD-9771-4171-9025-3C5990EAFC14}"/>
    <cellStyle name="Normal 6 2 2 2 3 3 2" xfId="7242" xr:uid="{7E57822A-875F-403E-97C8-568BFEFB5A08}"/>
    <cellStyle name="Normal 6 2 2 2 3 4" xfId="5181" xr:uid="{08D615FF-52A2-4955-85E5-E925EE92A223}"/>
    <cellStyle name="Normal 6 2 2 2 4" xfId="1473" xr:uid="{0E3F9224-572A-49D4-9BCC-9416FF7BB96D}"/>
    <cellStyle name="Normal 6 2 2 2 4 2" xfId="3534" xr:uid="{763DFED5-C1FE-4CBE-B57C-6C931C8FA6C2}"/>
    <cellStyle name="Normal 6 2 2 2 4 2 2" xfId="7757" xr:uid="{00CB5882-9DF9-47A0-8563-1EB2E1BFED0E}"/>
    <cellStyle name="Normal 6 2 2 2 4 3" xfId="5696" xr:uid="{C2862890-4EDE-41B0-A93E-646B022F2310}"/>
    <cellStyle name="Normal 6 2 2 2 5" xfId="2504" xr:uid="{8E22C4E1-7C50-4520-A5C4-A2D7F423724B}"/>
    <cellStyle name="Normal 6 2 2 2 5 2" xfId="6727" xr:uid="{45A494D1-0E61-4BE4-AB7C-6C8A224973B1}"/>
    <cellStyle name="Normal 6 2 2 2 6" xfId="4666" xr:uid="{E8BDA077-414D-4FC3-849F-ECC85CFBC926}"/>
    <cellStyle name="Normal 6 2 2 2 7" xfId="4566" xr:uid="{1BC58C88-978F-4B93-9CBB-B16B3A33A784}"/>
    <cellStyle name="Normal 6 2 2 3" xfId="476" xr:uid="{00000000-0005-0000-0000-000072010000}"/>
    <cellStyle name="Normal 6 2 2 3 2" xfId="1024" xr:uid="{15123388-AB99-4A6E-9BC3-B9936E801918}"/>
    <cellStyle name="Normal 6 2 2 3 2 2" xfId="2055" xr:uid="{4BC1B277-5F74-4666-9A49-5ABD074E1DD1}"/>
    <cellStyle name="Normal 6 2 2 3 2 2 2" xfId="4116" xr:uid="{9207F267-5E15-4E6B-8588-E6F7CA5932D3}"/>
    <cellStyle name="Normal 6 2 2 3 2 2 2 2" xfId="8339" xr:uid="{2016AC6A-32B2-4404-97F6-8D5EDF999902}"/>
    <cellStyle name="Normal 6 2 2 3 2 2 3" xfId="6278" xr:uid="{A2748B40-9402-4BF0-AB06-7C93AB23C75C}"/>
    <cellStyle name="Normal 6 2 2 3 2 3" xfId="3086" xr:uid="{F27A09FF-1741-49F7-8263-F32F4BDC9613}"/>
    <cellStyle name="Normal 6 2 2 3 2 3 2" xfId="7309" xr:uid="{3A89550C-382A-4F82-AAA8-9A441B3BB158}"/>
    <cellStyle name="Normal 6 2 2 3 2 4" xfId="5248" xr:uid="{7FB8E28E-638C-4DBD-BB72-4F88A8DF7A5F}"/>
    <cellStyle name="Normal 6 2 2 3 3" xfId="1540" xr:uid="{62DB8FB7-05CE-476B-8744-5C735A7611FB}"/>
    <cellStyle name="Normal 6 2 2 3 3 2" xfId="3601" xr:uid="{C26C917E-D5DE-4358-865E-7B3486E9FE6A}"/>
    <cellStyle name="Normal 6 2 2 3 3 2 2" xfId="7824" xr:uid="{8338EC45-C02E-45AA-A1E5-2CEB76D9880B}"/>
    <cellStyle name="Normal 6 2 2 3 3 3" xfId="5763" xr:uid="{52DCED46-96EB-4EB8-9D59-600039ADBFA9}"/>
    <cellStyle name="Normal 6 2 2 3 4" xfId="2571" xr:uid="{17B2620E-8526-4C2D-98BC-C1117ECAF778}"/>
    <cellStyle name="Normal 6 2 2 3 4 2" xfId="6794" xr:uid="{BBCEBF0F-1B14-4941-B103-53D4D6C9CA13}"/>
    <cellStyle name="Normal 6 2 2 3 5" xfId="4733" xr:uid="{2D709D13-B116-4E69-B0A5-3D8696633A4A}"/>
    <cellStyle name="Normal 6 2 2 4" xfId="926" xr:uid="{7C593B7E-5B1F-4597-92D4-07977F58B692}"/>
    <cellStyle name="Normal 6 2 2 4 2" xfId="1957" xr:uid="{4821AB91-C5AD-4FC3-92AF-B74492FC85A3}"/>
    <cellStyle name="Normal 6 2 2 4 2 2" xfId="4018" xr:uid="{B9680FDB-A0C1-4406-AE00-C486F8AA7D32}"/>
    <cellStyle name="Normal 6 2 2 4 2 2 2" xfId="8241" xr:uid="{05B8D4DC-7F3F-4917-9440-7B26F8C1BA41}"/>
    <cellStyle name="Normal 6 2 2 4 2 3" xfId="6180" xr:uid="{90E41E50-C8BC-4003-BC9A-67976E742A3D}"/>
    <cellStyle name="Normal 6 2 2 4 3" xfId="2988" xr:uid="{39FE8CCF-1AF5-473E-AFC4-116A315EAA63}"/>
    <cellStyle name="Normal 6 2 2 4 3 2" xfId="7211" xr:uid="{A07BEA0A-1F64-46B7-A14D-4687800896A7}"/>
    <cellStyle name="Normal 6 2 2 4 4" xfId="5150" xr:uid="{1445932E-BE9A-49CF-BBF7-36BEE88931D6}"/>
    <cellStyle name="Normal 6 2 2 5" xfId="1442" xr:uid="{A8A2E7AC-63B7-4074-A6D0-DB0AC66D85C3}"/>
    <cellStyle name="Normal 6 2 2 5 2" xfId="3503" xr:uid="{27E25DD6-43E0-4401-B91E-68EF4BAC660D}"/>
    <cellStyle name="Normal 6 2 2 5 2 2" xfId="7726" xr:uid="{667CC3DE-F483-43F5-8655-FE023FAB46B0}"/>
    <cellStyle name="Normal 6 2 2 5 3" xfId="5665" xr:uid="{C8E0D601-65CB-4CB7-B57C-9A13C5F5AE37}"/>
    <cellStyle name="Normal 6 2 2 6" xfId="2473" xr:uid="{9AC7979A-6506-44C5-BC5D-ECEACBA1BEDA}"/>
    <cellStyle name="Normal 6 2 2 6 2" xfId="6696" xr:uid="{9DCEA582-6EB7-48DF-8ECC-1B40C3D746A9}"/>
    <cellStyle name="Normal 6 2 2 7" xfId="4635" xr:uid="{45E64B8F-68B3-4131-BADD-BDC05EC068CF}"/>
    <cellStyle name="Normal 6 2 2 8" xfId="4535" xr:uid="{E097A84C-3271-4966-A679-C132B7D4EAB4}"/>
    <cellStyle name="Normal 6 2 3" xfId="393" xr:uid="{00000000-0005-0000-0000-000073010000}"/>
    <cellStyle name="Normal 6 2 3 2" xfId="492" xr:uid="{00000000-0005-0000-0000-000074010000}"/>
    <cellStyle name="Normal 6 2 3 2 2" xfId="1040" xr:uid="{F014BC3D-6B25-407E-8D48-212E786D7C9B}"/>
    <cellStyle name="Normal 6 2 3 2 2 2" xfId="2071" xr:uid="{53ACE1CC-969E-4FE9-836A-8ADE3B2B16A5}"/>
    <cellStyle name="Normal 6 2 3 2 2 2 2" xfId="4132" xr:uid="{EB82500A-7F4E-4554-AB85-D72EA9E8FFDE}"/>
    <cellStyle name="Normal 6 2 3 2 2 2 2 2" xfId="8355" xr:uid="{2CE8C917-1F2E-43A8-A6C2-C50A1CD7C92B}"/>
    <cellStyle name="Normal 6 2 3 2 2 2 3" xfId="6294" xr:uid="{877F09DF-D824-4CAA-9347-05F827AF5999}"/>
    <cellStyle name="Normal 6 2 3 2 2 3" xfId="3102" xr:uid="{2FA53052-3D21-4916-9DFF-2805888D9124}"/>
    <cellStyle name="Normal 6 2 3 2 2 3 2" xfId="7325" xr:uid="{E5D8DE94-8262-4322-816D-3FC96A045C8B}"/>
    <cellStyle name="Normal 6 2 3 2 2 4" xfId="5264" xr:uid="{39A59FD1-5B21-4E6E-847A-716DC56784A3}"/>
    <cellStyle name="Normal 6 2 3 2 3" xfId="1556" xr:uid="{D9B717CC-1E93-473A-9F9E-4C5326D08521}"/>
    <cellStyle name="Normal 6 2 3 2 3 2" xfId="3617" xr:uid="{A0A4A239-A330-4385-8E01-8C02DD9F4CEE}"/>
    <cellStyle name="Normal 6 2 3 2 3 2 2" xfId="7840" xr:uid="{D1573BA5-2B18-4BAA-AD68-471F1DFCF304}"/>
    <cellStyle name="Normal 6 2 3 2 3 3" xfId="5779" xr:uid="{85505A0A-A293-4278-A29C-0B3101D14F37}"/>
    <cellStyle name="Normal 6 2 3 2 4" xfId="2587" xr:uid="{A62620F2-73FA-4AC8-90B4-1FAA625E3B56}"/>
    <cellStyle name="Normal 6 2 3 2 4 2" xfId="6810" xr:uid="{0585F5A9-B0BC-4D11-AF59-4479BBF9974D}"/>
    <cellStyle name="Normal 6 2 3 2 5" xfId="4749" xr:uid="{3B6FA285-3154-4DA9-A19C-7324120DF272}"/>
    <cellStyle name="Normal 6 2 3 3" xfId="942" xr:uid="{B2FC6915-3969-4C42-81BE-FAE469AF986C}"/>
    <cellStyle name="Normal 6 2 3 3 2" xfId="1973" xr:uid="{509A26C3-9F44-448D-A9AF-AE8030B1E058}"/>
    <cellStyle name="Normal 6 2 3 3 2 2" xfId="4034" xr:uid="{5628CB6D-FA2A-465D-9487-D992DF7936B5}"/>
    <cellStyle name="Normal 6 2 3 3 2 2 2" xfId="8257" xr:uid="{D0459520-C356-4B90-8287-06DC2440F2E3}"/>
    <cellStyle name="Normal 6 2 3 3 2 3" xfId="6196" xr:uid="{199076E6-0197-4BC0-94E1-850D0CA283C0}"/>
    <cellStyle name="Normal 6 2 3 3 3" xfId="3004" xr:uid="{A54E5622-D77B-4C94-BCEB-516E90622834}"/>
    <cellStyle name="Normal 6 2 3 3 3 2" xfId="7227" xr:uid="{EE8B9197-F750-4B33-A7CA-E37F157D399F}"/>
    <cellStyle name="Normal 6 2 3 3 4" xfId="5166" xr:uid="{43311B25-782B-4A4F-9AE4-F8E53097E412}"/>
    <cellStyle name="Normal 6 2 3 4" xfId="1458" xr:uid="{C3BD48CC-4CE8-444E-AC6D-7B494E4C3F9A}"/>
    <cellStyle name="Normal 6 2 3 4 2" xfId="3519" xr:uid="{91084D48-28E3-4D2B-B305-54B9603F9894}"/>
    <cellStyle name="Normal 6 2 3 4 2 2" xfId="7742" xr:uid="{5019AE41-3752-4F78-A84D-BA33F0595422}"/>
    <cellStyle name="Normal 6 2 3 4 3" xfId="5681" xr:uid="{4D9A49CB-70A7-4EBC-BE08-3F9A7C8D29FC}"/>
    <cellStyle name="Normal 6 2 3 5" xfId="2489" xr:uid="{F97126C0-CFD7-449A-B10D-882148ECE4AF}"/>
    <cellStyle name="Normal 6 2 3 5 2" xfId="6712" xr:uid="{08F22A5F-8EB4-4FCD-9229-B5F66DFB12F8}"/>
    <cellStyle name="Normal 6 2 3 6" xfId="4651" xr:uid="{281FBE7C-8A2F-4F52-9848-CA538B836754}"/>
    <cellStyle name="Normal 6 2 3 7" xfId="4551" xr:uid="{AF1FE688-69BB-4423-A04A-A7B7EA672D82}"/>
    <cellStyle name="Normal 6 2 4" xfId="459" xr:uid="{00000000-0005-0000-0000-000075010000}"/>
    <cellStyle name="Normal 6 2 4 2" xfId="1007" xr:uid="{54D4284F-EC7D-4B45-A4E9-82FAF5C96383}"/>
    <cellStyle name="Normal 6 2 4 2 2" xfId="2038" xr:uid="{46A94B3B-73A8-4BB2-A0EB-BCCFE0E19966}"/>
    <cellStyle name="Normal 6 2 4 2 2 2" xfId="4099" xr:uid="{8BEAB9B1-4760-4B34-9C5F-E0323924932D}"/>
    <cellStyle name="Normal 6 2 4 2 2 2 2" xfId="8322" xr:uid="{88917680-BAC1-4CB5-8F8B-24351EE6F11A}"/>
    <cellStyle name="Normal 6 2 4 2 2 3" xfId="6261" xr:uid="{ECAC7466-BECB-465B-8BD1-6CDB3284CF4D}"/>
    <cellStyle name="Normal 6 2 4 2 3" xfId="3069" xr:uid="{EDE695A8-C4F7-480D-B789-EF13B87BC1AC}"/>
    <cellStyle name="Normal 6 2 4 2 3 2" xfId="7292" xr:uid="{D2D5BC86-B90D-4F23-9900-95C0ED04E4FF}"/>
    <cellStyle name="Normal 6 2 4 2 4" xfId="5231" xr:uid="{5FDDD5F7-1EA0-4A70-8C13-2C6707ABB4C3}"/>
    <cellStyle name="Normal 6 2 4 3" xfId="1523" xr:uid="{BA07F8C0-1CF9-445F-8DEF-FC937EC6EBE4}"/>
    <cellStyle name="Normal 6 2 4 3 2" xfId="3584" xr:uid="{5220F13A-FADF-4537-B876-355BC8592558}"/>
    <cellStyle name="Normal 6 2 4 3 2 2" xfId="7807" xr:uid="{B856F77E-3C17-476D-87AD-BCF766FF6E4C}"/>
    <cellStyle name="Normal 6 2 4 3 3" xfId="5746" xr:uid="{598BCEF2-BA4C-4897-BB87-FEC734B4B6DA}"/>
    <cellStyle name="Normal 6 2 4 4" xfId="2554" xr:uid="{88227DC4-A20D-4FBC-B249-A22CB3B80DA5}"/>
    <cellStyle name="Normal 6 2 4 4 2" xfId="6777" xr:uid="{834C673C-1CC9-4792-B3F1-A22DD7239CCB}"/>
    <cellStyle name="Normal 6 2 4 5" xfId="4716" xr:uid="{A499C6B6-F6AA-411A-BCF1-7568CB9D4C1B}"/>
    <cellStyle name="Normal 6 2 5" xfId="911" xr:uid="{CF73607D-5936-466A-BC04-E03C949BDDC8}"/>
    <cellStyle name="Normal 6 2 5 2" xfId="1942" xr:uid="{BA1B87D8-FE81-4D48-B1E3-427EDD488646}"/>
    <cellStyle name="Normal 6 2 5 2 2" xfId="4003" xr:uid="{48A34AE2-EB6F-4F3C-BB1E-0ECE14C4A7EA}"/>
    <cellStyle name="Normal 6 2 5 2 2 2" xfId="8226" xr:uid="{98944E39-7E53-4A94-8343-137DAD610F74}"/>
    <cellStyle name="Normal 6 2 5 2 3" xfId="6165" xr:uid="{27734233-6AAD-4F5E-BC3C-143060D3BA05}"/>
    <cellStyle name="Normal 6 2 5 3" xfId="2973" xr:uid="{88FCC911-8DC6-4D2E-81C9-881F09B37FDD}"/>
    <cellStyle name="Normal 6 2 5 3 2" xfId="7196" xr:uid="{48C9606A-BF9B-4ECF-A0B4-6CDBB9F2C483}"/>
    <cellStyle name="Normal 6 2 5 4" xfId="5135" xr:uid="{C9AADF88-3DC4-4D9D-AB78-D3020B99CCA3}"/>
    <cellStyle name="Normal 6 2 6" xfId="1427" xr:uid="{FACFE056-65F6-4A85-81A1-E9E397DBE059}"/>
    <cellStyle name="Normal 6 2 6 2" xfId="3488" xr:uid="{F103F044-9899-41E9-80A9-FF07FC3875D7}"/>
    <cellStyle name="Normal 6 2 6 2 2" xfId="7711" xr:uid="{B3F6B9FA-3989-4A0B-B5EA-99F476FBA14F}"/>
    <cellStyle name="Normal 6 2 6 3" xfId="5650" xr:uid="{89CA7A9F-2885-498F-88BA-2D237E052058}"/>
    <cellStyle name="Normal 6 2 7" xfId="2458" xr:uid="{DFD5ADB5-FE21-49FF-AF95-1D30CB9A2B06}"/>
    <cellStyle name="Normal 6 2 7 2" xfId="6681" xr:uid="{232E480F-2F34-4512-8DD3-E8970E43D3DD}"/>
    <cellStyle name="Normal 6 2 8" xfId="4618" xr:uid="{A11CD291-3624-4B1E-A691-5F7AA54F3DA6}"/>
    <cellStyle name="Normal 6 2 9" xfId="4520" xr:uid="{CEFA0675-5542-42BD-82BA-6122AF9B1BAB}"/>
    <cellStyle name="Normal 6 3" xfId="361" xr:uid="{00000000-0005-0000-0000-000076010000}"/>
    <cellStyle name="Normal 6 3 2" xfId="398" xr:uid="{00000000-0005-0000-0000-000077010000}"/>
    <cellStyle name="Normal 6 3 2 2" xfId="497" xr:uid="{00000000-0005-0000-0000-000078010000}"/>
    <cellStyle name="Normal 6 3 2 2 2" xfId="1045" xr:uid="{3CA7FAB6-2F87-4FB6-AAD7-1D8170417CFE}"/>
    <cellStyle name="Normal 6 3 2 2 2 2" xfId="2076" xr:uid="{DE9210E5-1308-4132-985D-B95E9F4AC532}"/>
    <cellStyle name="Normal 6 3 2 2 2 2 2" xfId="4137" xr:uid="{D202C2A5-0DC5-48FE-83FD-769974DD39BB}"/>
    <cellStyle name="Normal 6 3 2 2 2 2 2 2" xfId="8360" xr:uid="{D53A57B9-37AF-4240-A37B-B31DC7C8C9FE}"/>
    <cellStyle name="Normal 6 3 2 2 2 2 3" xfId="6299" xr:uid="{A5F8459E-E56C-4558-A728-BD3D874D2FB7}"/>
    <cellStyle name="Normal 6 3 2 2 2 3" xfId="3107" xr:uid="{3339A490-DFCB-406E-9C05-D9F78D591A4B}"/>
    <cellStyle name="Normal 6 3 2 2 2 3 2" xfId="7330" xr:uid="{ABF744F9-321F-41C1-88C0-79D137789903}"/>
    <cellStyle name="Normal 6 3 2 2 2 4" xfId="5269" xr:uid="{A54CF4C7-9974-4890-8C55-96162B7E7159}"/>
    <cellStyle name="Normal 6 3 2 2 3" xfId="1561" xr:uid="{1ACC21A9-00F9-4052-8C50-71BE693F1373}"/>
    <cellStyle name="Normal 6 3 2 2 3 2" xfId="3622" xr:uid="{719EDE67-DBB0-44FC-836A-4AB891B4CAE5}"/>
    <cellStyle name="Normal 6 3 2 2 3 2 2" xfId="7845" xr:uid="{02AD5231-3F5C-448D-8A0C-509E21923681}"/>
    <cellStyle name="Normal 6 3 2 2 3 3" xfId="5784" xr:uid="{5F100A36-4CF7-4D68-AD43-7C1A5E6642A9}"/>
    <cellStyle name="Normal 6 3 2 2 4" xfId="2592" xr:uid="{7BB4D4DC-9C15-49E0-9DEA-83486408305E}"/>
    <cellStyle name="Normal 6 3 2 2 4 2" xfId="6815" xr:uid="{9FB4AE53-3596-415D-BB62-4EE2953F1B1A}"/>
    <cellStyle name="Normal 6 3 2 2 5" xfId="4754" xr:uid="{EC33A0E0-DC54-40AC-8412-4686A5C17799}"/>
    <cellStyle name="Normal 6 3 2 3" xfId="947" xr:uid="{E4C964B1-4314-416A-98A6-094DA89FD064}"/>
    <cellStyle name="Normal 6 3 2 3 2" xfId="1978" xr:uid="{C2B7274B-835C-4E22-AE8F-A69D186F2AE0}"/>
    <cellStyle name="Normal 6 3 2 3 2 2" xfId="4039" xr:uid="{1123B2F9-BC91-4C5F-AC99-DBB574769B87}"/>
    <cellStyle name="Normal 6 3 2 3 2 2 2" xfId="8262" xr:uid="{9CC8D58A-0FF7-4894-A253-C093E330CACF}"/>
    <cellStyle name="Normal 6 3 2 3 2 3" xfId="6201" xr:uid="{14DBDFE3-0AAB-45E3-A53F-FA150F8FA56B}"/>
    <cellStyle name="Normal 6 3 2 3 3" xfId="3009" xr:uid="{F5C17EE7-530E-4378-978B-28C7840C229D}"/>
    <cellStyle name="Normal 6 3 2 3 3 2" xfId="7232" xr:uid="{08740352-2FC9-4B38-BEDE-C9986424C0DD}"/>
    <cellStyle name="Normal 6 3 2 3 4" xfId="5171" xr:uid="{58186680-58AD-4B07-BADB-40D1A0E83BA6}"/>
    <cellStyle name="Normal 6 3 2 4" xfId="1463" xr:uid="{3F253AA0-3F7F-43BC-8B0A-7A714F11499A}"/>
    <cellStyle name="Normal 6 3 2 4 2" xfId="3524" xr:uid="{9588DD12-A9A3-4E7C-B716-F7E4E1577C4E}"/>
    <cellStyle name="Normal 6 3 2 4 2 2" xfId="7747" xr:uid="{C61EDB3F-9528-4925-98AB-0689EB4B7C98}"/>
    <cellStyle name="Normal 6 3 2 4 3" xfId="5686" xr:uid="{8DC3BA0C-8D25-440C-9715-D7EF6223AFB4}"/>
    <cellStyle name="Normal 6 3 2 5" xfId="2494" xr:uid="{35E81C86-291A-4418-AA9A-6D1A96926F41}"/>
    <cellStyle name="Normal 6 3 2 5 2" xfId="6717" xr:uid="{666BC9E7-3808-4A8E-A6E5-FD7EE2938C40}"/>
    <cellStyle name="Normal 6 3 2 6" xfId="4656" xr:uid="{AFF2EC00-997F-4D2A-A01A-966FE498E634}"/>
    <cellStyle name="Normal 6 3 2 7" xfId="4556" xr:uid="{54D230BE-E7CB-4AF0-85F4-3FD153D0AD23}"/>
    <cellStyle name="Normal 6 3 3" xfId="466" xr:uid="{00000000-0005-0000-0000-000079010000}"/>
    <cellStyle name="Normal 6 3 3 2" xfId="1014" xr:uid="{7F7070CB-6B2E-440F-84DF-508AA51B496E}"/>
    <cellStyle name="Normal 6 3 3 2 2" xfId="2045" xr:uid="{2E69C5A2-7C78-40CE-BE27-7C1EDDD44167}"/>
    <cellStyle name="Normal 6 3 3 2 2 2" xfId="4106" xr:uid="{FC427D09-81C5-4953-A409-0EF5EB935050}"/>
    <cellStyle name="Normal 6 3 3 2 2 2 2" xfId="8329" xr:uid="{3D32AA29-D613-4B46-AD1F-42724DC9D92B}"/>
    <cellStyle name="Normal 6 3 3 2 2 3" xfId="6268" xr:uid="{3B03CD57-27ED-4B98-AD7F-9DDBEADEABF6}"/>
    <cellStyle name="Normal 6 3 3 2 3" xfId="3076" xr:uid="{7D08436F-88E4-45C4-A65F-5C7AFD0D531A}"/>
    <cellStyle name="Normal 6 3 3 2 3 2" xfId="7299" xr:uid="{FE667617-E4CF-47D0-91AA-31FDE3FEB415}"/>
    <cellStyle name="Normal 6 3 3 2 4" xfId="5238" xr:uid="{6CDB2968-1988-40CC-B70E-39F92562966C}"/>
    <cellStyle name="Normal 6 3 3 3" xfId="1530" xr:uid="{C53DD821-317D-4734-808C-8C971A25E173}"/>
    <cellStyle name="Normal 6 3 3 3 2" xfId="3591" xr:uid="{CB978BC7-EB94-4779-BA6F-C02EB702CA8F}"/>
    <cellStyle name="Normal 6 3 3 3 2 2" xfId="7814" xr:uid="{5C345761-356E-4304-AD4A-F6E7D4486186}"/>
    <cellStyle name="Normal 6 3 3 3 3" xfId="5753" xr:uid="{664D86C6-A447-4DB5-A3E4-41F582FB095D}"/>
    <cellStyle name="Normal 6 3 3 4" xfId="2561" xr:uid="{3FDCAF55-7BEA-4E18-BF5B-2373EBF12379}"/>
    <cellStyle name="Normal 6 3 3 4 2" xfId="6784" xr:uid="{6C2BD52F-2906-4E04-8D09-94BA0A2F00EB}"/>
    <cellStyle name="Normal 6 3 3 5" xfId="4723" xr:uid="{FA7EDA8A-EF40-4F89-A31A-F737D0249361}"/>
    <cellStyle name="Normal 6 3 4" xfId="916" xr:uid="{349932EA-9744-4BD6-8DCB-86173FB53CFC}"/>
    <cellStyle name="Normal 6 3 4 2" xfId="1947" xr:uid="{DECE0924-66DB-48E0-B929-B9C3430653A6}"/>
    <cellStyle name="Normal 6 3 4 2 2" xfId="4008" xr:uid="{418FA528-1B43-41D8-8D70-350013552924}"/>
    <cellStyle name="Normal 6 3 4 2 2 2" xfId="8231" xr:uid="{B39A012B-8256-4F4E-8608-E56D88941C34}"/>
    <cellStyle name="Normal 6 3 4 2 3" xfId="6170" xr:uid="{EDCEAD67-B9BB-4266-A16B-52794CBAD285}"/>
    <cellStyle name="Normal 6 3 4 3" xfId="2978" xr:uid="{3E8B933F-2E61-4955-9A23-CD78E327BDC1}"/>
    <cellStyle name="Normal 6 3 4 3 2" xfId="7201" xr:uid="{3ED414E8-AF53-48EF-9368-80ADBD9AE357}"/>
    <cellStyle name="Normal 6 3 4 4" xfId="5140" xr:uid="{674C3910-84B3-40C7-AFAD-1E40E225A09C}"/>
    <cellStyle name="Normal 6 3 5" xfId="1432" xr:uid="{4EA2E2A1-FD75-4201-ABDF-816137261899}"/>
    <cellStyle name="Normal 6 3 5 2" xfId="3493" xr:uid="{ACD4B4AD-B751-4F7F-913E-1EB8AF10013E}"/>
    <cellStyle name="Normal 6 3 5 2 2" xfId="7716" xr:uid="{BC161DE9-E79D-4FA6-9E35-CD13DF6BC2CA}"/>
    <cellStyle name="Normal 6 3 5 3" xfId="5655" xr:uid="{85A4A4A2-B4C3-4B5E-BC3C-A8350F6AE2BA}"/>
    <cellStyle name="Normal 6 3 6" xfId="2463" xr:uid="{8226B44D-D75D-4676-9A26-E0A22784F863}"/>
    <cellStyle name="Normal 6 3 6 2" xfId="6686" xr:uid="{7B997AEE-E11C-4080-A5BE-D539593AD6C9}"/>
    <cellStyle name="Normal 6 3 7" xfId="4625" xr:uid="{4298ECC6-7ABC-4D33-AEEE-81A28EBC1280}"/>
    <cellStyle name="Normal 6 3 8" xfId="4525" xr:uid="{7F924FB1-B8CE-4DA4-95CA-5F4666E948F8}"/>
    <cellStyle name="Normal 6 4" xfId="383" xr:uid="{00000000-0005-0000-0000-00007A010000}"/>
    <cellStyle name="Normal 6 4 2" xfId="482" xr:uid="{00000000-0005-0000-0000-00007B010000}"/>
    <cellStyle name="Normal 6 4 2 2" xfId="1030" xr:uid="{BB2816D5-0BB3-4F38-8596-0C17D44D89CF}"/>
    <cellStyle name="Normal 6 4 2 2 2" xfId="2061" xr:uid="{ACFA9690-9CB2-4C0C-A77A-855384647AB2}"/>
    <cellStyle name="Normal 6 4 2 2 2 2" xfId="4122" xr:uid="{00850F75-B571-489C-878A-69F3F52B764F}"/>
    <cellStyle name="Normal 6 4 2 2 2 2 2" xfId="8345" xr:uid="{3E9FE4C9-F910-4EAF-BA91-A4708F480AFC}"/>
    <cellStyle name="Normal 6 4 2 2 2 3" xfId="6284" xr:uid="{B042391F-C8F8-4963-9987-6D6BE1B3B753}"/>
    <cellStyle name="Normal 6 4 2 2 3" xfId="3092" xr:uid="{12C178AB-2FBE-494A-B810-6D10F42A4F73}"/>
    <cellStyle name="Normal 6 4 2 2 3 2" xfId="7315" xr:uid="{00592270-18A8-43F1-85DA-06D7E568086A}"/>
    <cellStyle name="Normal 6 4 2 2 4" xfId="5254" xr:uid="{6ECE97DE-6F3D-4FE6-90E6-03070BCAD392}"/>
    <cellStyle name="Normal 6 4 2 3" xfId="1546" xr:uid="{6DA3F6F6-6A80-48CD-9115-6CB398F67053}"/>
    <cellStyle name="Normal 6 4 2 3 2" xfId="3607" xr:uid="{A5083E24-6A94-4F23-99A2-127AA7FA6574}"/>
    <cellStyle name="Normal 6 4 2 3 2 2" xfId="7830" xr:uid="{BD977174-143F-448A-B0CE-2A66A644FC0C}"/>
    <cellStyle name="Normal 6 4 2 3 3" xfId="5769" xr:uid="{C9536620-7C14-4423-9E67-7747D149568B}"/>
    <cellStyle name="Normal 6 4 2 4" xfId="2577" xr:uid="{5AAA7FC8-44FC-4451-8F80-840264F1532C}"/>
    <cellStyle name="Normal 6 4 2 4 2" xfId="6800" xr:uid="{17412A55-E9CB-49C8-8B7E-D54FD950D020}"/>
    <cellStyle name="Normal 6 4 2 5" xfId="4739" xr:uid="{9D792513-F819-4741-A370-D313226818DA}"/>
    <cellStyle name="Normal 6 4 3" xfId="932" xr:uid="{29A5895A-F2BC-4C97-B38E-430347932FC6}"/>
    <cellStyle name="Normal 6 4 3 2" xfId="1963" xr:uid="{360EB7DB-7805-47DE-A2D2-DDD5A81B4F81}"/>
    <cellStyle name="Normal 6 4 3 2 2" xfId="4024" xr:uid="{DADBF013-04B8-4CFA-962F-F67E490FAED9}"/>
    <cellStyle name="Normal 6 4 3 2 2 2" xfId="8247" xr:uid="{EDF0B713-DAC5-4631-92A0-C2BBAFE36EEA}"/>
    <cellStyle name="Normal 6 4 3 2 3" xfId="6186" xr:uid="{A8626AF3-20F7-4B76-A006-E45E5B356284}"/>
    <cellStyle name="Normal 6 4 3 3" xfId="2994" xr:uid="{EE2B095B-0810-4193-97E2-6ECAC3AD2844}"/>
    <cellStyle name="Normal 6 4 3 3 2" xfId="7217" xr:uid="{9747877F-8B8A-4223-B5E4-38A293AFE56C}"/>
    <cellStyle name="Normal 6 4 3 4" xfId="5156" xr:uid="{62C13C77-86AA-460E-8549-9C1ED0838F19}"/>
    <cellStyle name="Normal 6 4 4" xfId="1448" xr:uid="{27B67CEC-F436-4DBF-9F32-18F49C4C7FE9}"/>
    <cellStyle name="Normal 6 4 4 2" xfId="3509" xr:uid="{FF8FDE18-AFCE-4C5E-8FE1-83B542A5E6C4}"/>
    <cellStyle name="Normal 6 4 4 2 2" xfId="7732" xr:uid="{DE827B10-00C5-4D82-9473-7E0417DEC413}"/>
    <cellStyle name="Normal 6 4 4 3" xfId="5671" xr:uid="{6F60058D-C83C-4EB2-86B1-C7D19E9510AD}"/>
    <cellStyle name="Normal 6 4 5" xfId="2479" xr:uid="{385C8352-D3A8-480B-B493-AA03AEAEA173}"/>
    <cellStyle name="Normal 6 4 5 2" xfId="6702" xr:uid="{99AC3BEE-0F8F-4A82-8808-93730DAC38EE}"/>
    <cellStyle name="Normal 6 4 6" xfId="4641" xr:uid="{5D70A8CB-CAC0-4F5B-A0C5-693B24109B90}"/>
    <cellStyle name="Normal 6 4 7" xfId="4541" xr:uid="{A40B6BE7-087A-46A9-A863-ACF8FA7CFC83}"/>
    <cellStyle name="Normal 6 5" xfId="421" xr:uid="{00000000-0005-0000-0000-00007C010000}"/>
    <cellStyle name="Normal 6 5 2" xfId="969" xr:uid="{D4FDA8DA-2B6E-4634-BE74-3E8C3EFBDE3D}"/>
    <cellStyle name="Normal 6 5 2 2" xfId="2000" xr:uid="{813A19B7-0929-441E-8B9C-5239D8FBF371}"/>
    <cellStyle name="Normal 6 5 2 2 2" xfId="4061" xr:uid="{AFCEF862-5419-4F4C-97A2-760CA07EF21E}"/>
    <cellStyle name="Normal 6 5 2 2 2 2" xfId="8284" xr:uid="{045D691C-C71F-4D38-85ED-A455D8318A12}"/>
    <cellStyle name="Normal 6 5 2 2 3" xfId="6223" xr:uid="{1C802231-2032-44BE-AC82-7B6173F95F12}"/>
    <cellStyle name="Normal 6 5 2 3" xfId="3031" xr:uid="{64901305-223C-48C9-BCFD-960E51FE0060}"/>
    <cellStyle name="Normal 6 5 2 3 2" xfId="7254" xr:uid="{08465BAD-F0D6-4153-B7C8-D28211756925}"/>
    <cellStyle name="Normal 6 5 2 4" xfId="5193" xr:uid="{841695BA-D485-41E9-AD4B-2EC76EDB84B9}"/>
    <cellStyle name="Normal 6 5 3" xfId="1485" xr:uid="{F740B462-AD70-4E6E-9006-D5816A022842}"/>
    <cellStyle name="Normal 6 5 3 2" xfId="3546" xr:uid="{44FE37DC-0CB0-4F97-998C-9B3E359A26CA}"/>
    <cellStyle name="Normal 6 5 3 2 2" xfId="7769" xr:uid="{02ED6345-4F6F-4C6C-AA00-4F97465B3CEB}"/>
    <cellStyle name="Normal 6 5 3 3" xfId="5708" xr:uid="{D3499FA4-35ED-4F16-95CE-0FA5EE3CA4B5}"/>
    <cellStyle name="Normal 6 5 4" xfId="2516" xr:uid="{60EDA95A-2191-42CB-9681-2EA67B629E7B}"/>
    <cellStyle name="Normal 6 5 4 2" xfId="6739" xr:uid="{2D81A1CB-5B3C-40B2-8589-40183FD0D211}"/>
    <cellStyle name="Normal 6 5 5" xfId="4678" xr:uid="{42E960ED-E660-4D55-93C4-FAB9E4571863}"/>
    <cellStyle name="Normal 6 6" xfId="528" xr:uid="{4DD0DC34-5DF5-4B5E-B730-438684E59D26}"/>
    <cellStyle name="Normal 6 7" xfId="900" xr:uid="{330A7914-CE08-40EF-ABBE-A8028B1967C0}"/>
    <cellStyle name="Normal 6 7 2" xfId="1931" xr:uid="{825E1E39-4EC5-409F-B443-B60130DB27D6}"/>
    <cellStyle name="Normal 6 7 2 2" xfId="3992" xr:uid="{D74EE985-A908-41B3-80BD-C8D989575365}"/>
    <cellStyle name="Normal 6 7 2 2 2" xfId="8215" xr:uid="{5BEFE014-8EC3-4D20-80E2-F789F6BA464F}"/>
    <cellStyle name="Normal 6 7 2 3" xfId="6154" xr:uid="{E102170B-F6FB-4793-823B-70A0E7750A3A}"/>
    <cellStyle name="Normal 6 7 3" xfId="2962" xr:uid="{90D01243-61E1-4A05-A26A-5DBBFFBB003C}"/>
    <cellStyle name="Normal 6 7 3 2" xfId="7185" xr:uid="{7C5E8B9D-DC09-486C-A836-B7D25CEAB7F7}"/>
    <cellStyle name="Normal 6 7 4" xfId="5124" xr:uid="{DE08D2F1-3012-4F30-A076-AF378D6AE308}"/>
    <cellStyle name="Normal 6 8" xfId="1416" xr:uid="{0AACFC58-6C0F-4BBC-BBBA-4C91FDB2CFF1}"/>
    <cellStyle name="Normal 6 8 2" xfId="3477" xr:uid="{70E0BD73-497B-416E-B754-A4FDF60AE6F3}"/>
    <cellStyle name="Normal 6 8 2 2" xfId="7700" xr:uid="{02F4DB7D-B8A2-491C-A3F9-5BDA2AF02466}"/>
    <cellStyle name="Normal 6 8 3" xfId="5639" xr:uid="{2B532C4A-68FE-4962-9101-F7CC8DADE926}"/>
    <cellStyle name="Normal 6 9" xfId="2447" xr:uid="{1F500F4D-C4A8-4CDB-A347-268C955E665D}"/>
    <cellStyle name="Normal 6 9 2" xfId="6670" xr:uid="{AD82B98C-2752-4DA1-A5CD-582702D235F0}"/>
    <cellStyle name="Normal 7" xfId="274" xr:uid="{00000000-0005-0000-0000-00007D010000}"/>
    <cellStyle name="Normal 7 10" xfId="1420" xr:uid="{C122513D-A14A-4628-9A82-6EC0C2CCC26D}"/>
    <cellStyle name="Normal 7 10 2" xfId="3481" xr:uid="{E819D361-6CDB-49DB-BA02-79AE89C3502A}"/>
    <cellStyle name="Normal 7 10 2 2" xfId="7704" xr:uid="{5364AC09-DE17-46AA-A0C5-E286B0639CA5}"/>
    <cellStyle name="Normal 7 10 3" xfId="5643" xr:uid="{E3417D6D-AA5F-4B3D-8F38-1A10ED169D86}"/>
    <cellStyle name="Normal 7 11" xfId="2451" xr:uid="{8012C8BA-4473-4F5A-8439-16262AA49DBA}"/>
    <cellStyle name="Normal 7 11 2" xfId="6674" xr:uid="{21934A20-BDD8-4106-92A9-9ACE4B676F96}"/>
    <cellStyle name="Normal 7 12" xfId="4585" xr:uid="{ADDEFDA5-7485-422B-8A46-C35E169DFC93}"/>
    <cellStyle name="Normal 7 13" xfId="4514" xr:uid="{6F1745BC-BE3E-4CB4-BD05-10A462F0BA3E}"/>
    <cellStyle name="Normal 7 2" xfId="347" xr:uid="{00000000-0005-0000-0000-00007E010000}"/>
    <cellStyle name="Normal 7 2 10" xfId="2460" xr:uid="{ECDE088B-A07E-4B52-8099-FA3293E7C31F}"/>
    <cellStyle name="Normal 7 2 10 2" xfId="6683" xr:uid="{DC41D3B5-8F74-492E-A85A-3F8DC3F728EA}"/>
    <cellStyle name="Normal 7 2 11" xfId="4620" xr:uid="{B2BE5D6E-D2C0-460B-9091-0D9F4BAEA815}"/>
    <cellStyle name="Normal 7 2 12" xfId="4522" xr:uid="{F26CA098-BE56-4D46-B4AD-F873B60E857A}"/>
    <cellStyle name="Normal 7 2 2" xfId="379" xr:uid="{00000000-0005-0000-0000-00007F010000}"/>
    <cellStyle name="Normal 7 2 2 10" xfId="4637" xr:uid="{E07BC72A-56D7-499D-BB54-4281A556873A}"/>
    <cellStyle name="Normal 7 2 2 11" xfId="4537" xr:uid="{3D7AC2F7-B5B2-4E5C-B009-0453BE194FA1}"/>
    <cellStyle name="Normal 7 2 2 2" xfId="410" xr:uid="{00000000-0005-0000-0000-000080010000}"/>
    <cellStyle name="Normal 7 2 2 2 10" xfId="4568" xr:uid="{1F9B7FA1-4A3D-43A0-94A4-60EA3887428B}"/>
    <cellStyle name="Normal 7 2 2 2 2" xfId="509" xr:uid="{00000000-0005-0000-0000-000081010000}"/>
    <cellStyle name="Normal 7 2 2 2 2 2" xfId="834" xr:uid="{7C9EB5C0-4B42-4BD8-A6F3-1EC7A7EAD417}"/>
    <cellStyle name="Normal 7 2 2 2 2 2 2" xfId="1352" xr:uid="{D8C43935-BFEA-407B-838E-28BB1D6C8F38}"/>
    <cellStyle name="Normal 7 2 2 2 2 2 2 2" xfId="2382" xr:uid="{B9B21BC9-E73A-474C-B5BF-4AFBB49B4297}"/>
    <cellStyle name="Normal 7 2 2 2 2 2 2 2 2" xfId="4443" xr:uid="{37A2B71C-125C-4C4B-A600-D38728470F5D}"/>
    <cellStyle name="Normal 7 2 2 2 2 2 2 2 2 2" xfId="8666" xr:uid="{5ABE42E7-417F-4841-B797-22335649C3D3}"/>
    <cellStyle name="Normal 7 2 2 2 2 2 2 2 3" xfId="6605" xr:uid="{11E03E39-CFA5-4A95-99F2-3D40B0E3C08E}"/>
    <cellStyle name="Normal 7 2 2 2 2 2 2 3" xfId="3413" xr:uid="{CB46AA37-20C3-441C-880E-00398DDAEF23}"/>
    <cellStyle name="Normal 7 2 2 2 2 2 2 3 2" xfId="7636" xr:uid="{E811F0FA-E12D-4C05-A38B-E3235A7F493F}"/>
    <cellStyle name="Normal 7 2 2 2 2 2 2 4" xfId="5575" xr:uid="{5BD5A5B0-8904-477D-AA9E-4165CDD1B859}"/>
    <cellStyle name="Normal 7 2 2 2 2 2 3" xfId="1867" xr:uid="{3EF669C7-6EBA-4AA8-A9BA-C0A491CB4154}"/>
    <cellStyle name="Normal 7 2 2 2 2 2 3 2" xfId="3928" xr:uid="{AC7E0D77-F1E1-418E-89D1-16C6B935333A}"/>
    <cellStyle name="Normal 7 2 2 2 2 2 3 2 2" xfId="8151" xr:uid="{7E3A6012-6E37-44AD-B459-57AFA9CA2CC7}"/>
    <cellStyle name="Normal 7 2 2 2 2 2 3 3" xfId="6090" xr:uid="{2147EAFA-3A65-4350-B9E9-17FEEA84974D}"/>
    <cellStyle name="Normal 7 2 2 2 2 2 4" xfId="2898" xr:uid="{A5EF14FC-3289-4AE5-B4C2-17CFBF4985DC}"/>
    <cellStyle name="Normal 7 2 2 2 2 2 4 2" xfId="7121" xr:uid="{0826F8DF-AA15-4E6E-BD39-2E7FE0AFEFDC}"/>
    <cellStyle name="Normal 7 2 2 2 2 2 5" xfId="5060" xr:uid="{46380FAD-B1FC-4A7D-9AE0-F1C2C333C51D}"/>
    <cellStyle name="Normal 7 2 2 2 2 3" xfId="649" xr:uid="{5A0AC136-56DB-42C3-9F2A-6FE6BCCFCF54}"/>
    <cellStyle name="Normal 7 2 2 2 2 3 2" xfId="1176" xr:uid="{2AAE6C5A-DC91-4E7D-8F77-3D70C70DA9ED}"/>
    <cellStyle name="Normal 7 2 2 2 2 3 2 2" xfId="2206" xr:uid="{ED415CE5-A722-41AC-AE7F-079560DEB98C}"/>
    <cellStyle name="Normal 7 2 2 2 2 3 2 2 2" xfId="4267" xr:uid="{AF1CA08E-3386-4C6B-AB21-E5E685CAEC2B}"/>
    <cellStyle name="Normal 7 2 2 2 2 3 2 2 2 2" xfId="8490" xr:uid="{404F6958-F26C-4F3B-97F0-906F67AA7F5B}"/>
    <cellStyle name="Normal 7 2 2 2 2 3 2 2 3" xfId="6429" xr:uid="{BE866D89-2366-4ED3-9775-7AA9BCEACBCB}"/>
    <cellStyle name="Normal 7 2 2 2 2 3 2 3" xfId="3237" xr:uid="{40611D88-EE1D-496C-A89A-9657218340C5}"/>
    <cellStyle name="Normal 7 2 2 2 2 3 2 3 2" xfId="7460" xr:uid="{9CF7B20C-6A08-4403-8FF7-237FE220E1E6}"/>
    <cellStyle name="Normal 7 2 2 2 2 3 2 4" xfId="5399" xr:uid="{59B5BD88-BBB1-4C8F-9374-0655F3F020AA}"/>
    <cellStyle name="Normal 7 2 2 2 2 3 3" xfId="1691" xr:uid="{C5678FD8-1BAB-4DF6-80A0-38C51A34ABD1}"/>
    <cellStyle name="Normal 7 2 2 2 2 3 3 2" xfId="3752" xr:uid="{42592B55-9323-4BF6-8CC3-88332FFEDABB}"/>
    <cellStyle name="Normal 7 2 2 2 2 3 3 2 2" xfId="7975" xr:uid="{D4AAB21C-61E2-46BC-B7BF-19BC7DB948BA}"/>
    <cellStyle name="Normal 7 2 2 2 2 3 3 3" xfId="5914" xr:uid="{68C78216-BD7A-4798-BB2A-A61ACBF1694E}"/>
    <cellStyle name="Normal 7 2 2 2 2 3 4" xfId="2722" xr:uid="{CA79B26A-8AB6-4226-866D-F83D7601B0E9}"/>
    <cellStyle name="Normal 7 2 2 2 2 3 4 2" xfId="6945" xr:uid="{FF13B467-0060-4F3B-915B-5E49456E7143}"/>
    <cellStyle name="Normal 7 2 2 2 2 3 5" xfId="4884" xr:uid="{7AD73DC5-20C7-4F4A-93EF-6278FDB16C96}"/>
    <cellStyle name="Normal 7 2 2 2 2 4" xfId="1057" xr:uid="{03CCB1F9-7929-4146-91AB-5502C369E28E}"/>
    <cellStyle name="Normal 7 2 2 2 2 4 2" xfId="2088" xr:uid="{C4120CC7-24C3-4556-8045-D28E9921656F}"/>
    <cellStyle name="Normal 7 2 2 2 2 4 2 2" xfId="4149" xr:uid="{B9F70B00-B58F-4AA9-ACE8-D7ED4331EC99}"/>
    <cellStyle name="Normal 7 2 2 2 2 4 2 2 2" xfId="8372" xr:uid="{98E25CDD-A575-4138-8766-165545E34BE9}"/>
    <cellStyle name="Normal 7 2 2 2 2 4 2 3" xfId="6311" xr:uid="{9054B3C9-38DA-4FC8-92F9-A6303FF51502}"/>
    <cellStyle name="Normal 7 2 2 2 2 4 3" xfId="3119" xr:uid="{D6C50835-0EDB-46F1-8F4D-B90133AE24CD}"/>
    <cellStyle name="Normal 7 2 2 2 2 4 3 2" xfId="7342" xr:uid="{19CD79B2-F815-4E8E-9701-04DDE8EEF825}"/>
    <cellStyle name="Normal 7 2 2 2 2 4 4" xfId="5281" xr:uid="{1F177B36-B897-48ED-BC21-8E0275779336}"/>
    <cellStyle name="Normal 7 2 2 2 2 5" xfId="1573" xr:uid="{3318130A-A7D3-47CC-819A-BC7D8806A3AF}"/>
    <cellStyle name="Normal 7 2 2 2 2 5 2" xfId="3634" xr:uid="{5CCEC848-254E-4879-86F5-93D3711FFCCA}"/>
    <cellStyle name="Normal 7 2 2 2 2 5 2 2" xfId="7857" xr:uid="{4B0636B8-4355-42EC-893B-7DFCF41667D5}"/>
    <cellStyle name="Normal 7 2 2 2 2 5 3" xfId="5796" xr:uid="{17A26E2B-FCBC-49DA-BC1C-EC668C77A437}"/>
    <cellStyle name="Normal 7 2 2 2 2 6" xfId="2604" xr:uid="{C47C8481-A85E-431D-A5E1-284FA6AC3559}"/>
    <cellStyle name="Normal 7 2 2 2 2 6 2" xfId="6827" xr:uid="{D275D108-FF2D-4743-ABC6-C3415449D3D3}"/>
    <cellStyle name="Normal 7 2 2 2 2 7" xfId="4766" xr:uid="{D91AF4A7-112C-493E-A3E1-F2F7A9CBD259}"/>
    <cellStyle name="Normal 7 2 2 2 3" xfId="713" xr:uid="{DB1F70AC-8468-458B-8C70-B5496C35EA43}"/>
    <cellStyle name="Normal 7 2 2 2 3 2" xfId="893" xr:uid="{76060434-5CAD-45B2-AB9D-AF352C40BC45}"/>
    <cellStyle name="Normal 7 2 2 2 3 2 2" xfId="1410" xr:uid="{C7F7F24E-96B2-45F3-89C6-FFA38DFBBE28}"/>
    <cellStyle name="Normal 7 2 2 2 3 2 2 2" xfId="2440" xr:uid="{4D0A7AD7-14B5-43B1-BEB7-AB096FA8EA1D}"/>
    <cellStyle name="Normal 7 2 2 2 3 2 2 2 2" xfId="4501" xr:uid="{27A78044-D5C3-42D8-81B3-CB3F6202D0CD}"/>
    <cellStyle name="Normal 7 2 2 2 3 2 2 2 2 2" xfId="8724" xr:uid="{90A70682-4DE8-492C-86AC-659191B3C032}"/>
    <cellStyle name="Normal 7 2 2 2 3 2 2 2 3" xfId="6663" xr:uid="{82C6808F-356F-4052-AD4C-9197532BF83C}"/>
    <cellStyle name="Normal 7 2 2 2 3 2 2 3" xfId="3471" xr:uid="{360464F1-92D8-487F-BBD8-E2BFE452AD5C}"/>
    <cellStyle name="Normal 7 2 2 2 3 2 2 3 2" xfId="7694" xr:uid="{51C41C12-5F1B-44F8-A79A-E6B6612D52FF}"/>
    <cellStyle name="Normal 7 2 2 2 3 2 2 4" xfId="5633" xr:uid="{3AE104DC-8118-4DAA-A0FC-BB38CE72A01C}"/>
    <cellStyle name="Normal 7 2 2 2 3 2 3" xfId="1925" xr:uid="{F05C3F29-20DE-4B86-97DD-F50E4C488D71}"/>
    <cellStyle name="Normal 7 2 2 2 3 2 3 2" xfId="3986" xr:uid="{326ED611-734F-497C-AEF3-D7A0C45FB581}"/>
    <cellStyle name="Normal 7 2 2 2 3 2 3 2 2" xfId="8209" xr:uid="{D44BABC9-CF71-4027-82FA-747DF1974335}"/>
    <cellStyle name="Normal 7 2 2 2 3 2 3 3" xfId="6148" xr:uid="{3754E777-9351-486D-B61F-7C2BD7C51A45}"/>
    <cellStyle name="Normal 7 2 2 2 3 2 4" xfId="2956" xr:uid="{7E000E48-0F4E-4597-8178-AEC176BE8CD7}"/>
    <cellStyle name="Normal 7 2 2 2 3 2 4 2" xfId="7179" xr:uid="{CD522B2A-DF6C-4E7D-A1B4-9321EDB0A16D}"/>
    <cellStyle name="Normal 7 2 2 2 3 2 5" xfId="5118" xr:uid="{1DF7B931-4344-4A54-9D4A-AF0729644564}"/>
    <cellStyle name="Normal 7 2 2 2 3 3" xfId="1234" xr:uid="{C02F6730-157F-43CB-ADFB-CDBAF3792CAC}"/>
    <cellStyle name="Normal 7 2 2 2 3 3 2" xfId="2264" xr:uid="{7DBA4DB7-9AFE-4D55-ABF8-32A4E11724A1}"/>
    <cellStyle name="Normal 7 2 2 2 3 3 2 2" xfId="4325" xr:uid="{F3F6C62A-B7AC-434B-986F-E07CC7593775}"/>
    <cellStyle name="Normal 7 2 2 2 3 3 2 2 2" xfId="8548" xr:uid="{48AD70FA-0131-4046-9E35-000601032473}"/>
    <cellStyle name="Normal 7 2 2 2 3 3 2 3" xfId="6487" xr:uid="{62A9C4B1-87F2-4BA0-8F41-93EB19BB152B}"/>
    <cellStyle name="Normal 7 2 2 2 3 3 3" xfId="3295" xr:uid="{CE8DF850-E314-4389-98F4-1BE15D867FA7}"/>
    <cellStyle name="Normal 7 2 2 2 3 3 3 2" xfId="7518" xr:uid="{1F13C24D-8F75-4473-BC47-386A5B3D4969}"/>
    <cellStyle name="Normal 7 2 2 2 3 3 4" xfId="5457" xr:uid="{A0DAE306-594D-46B0-82CD-D1C8BEC6CF1E}"/>
    <cellStyle name="Normal 7 2 2 2 3 4" xfId="1749" xr:uid="{37133339-092B-4BC2-ABEA-17FD5C9FD27F}"/>
    <cellStyle name="Normal 7 2 2 2 3 4 2" xfId="3810" xr:uid="{CA3CD32F-85EB-4113-901A-2A7416B15C72}"/>
    <cellStyle name="Normal 7 2 2 2 3 4 2 2" xfId="8033" xr:uid="{FCAEB7B5-32CB-41FB-922C-56733A2FE590}"/>
    <cellStyle name="Normal 7 2 2 2 3 4 3" xfId="5972" xr:uid="{DB2148D0-8709-4082-999E-765F406A938E}"/>
    <cellStyle name="Normal 7 2 2 2 3 5" xfId="2780" xr:uid="{530FE413-15F1-48D5-9EFF-97EBB51BD639}"/>
    <cellStyle name="Normal 7 2 2 2 3 5 2" xfId="7003" xr:uid="{61F84C12-1B57-4D85-84E4-391F08D61277}"/>
    <cellStyle name="Normal 7 2 2 2 3 6" xfId="4942" xr:uid="{EA3A04BF-69ED-4474-A25A-990F6F04EA66}"/>
    <cellStyle name="Normal 7 2 2 2 4" xfId="775" xr:uid="{407A529E-0307-491A-9A3A-1B8EED983263}"/>
    <cellStyle name="Normal 7 2 2 2 4 2" xfId="1293" xr:uid="{FA3B3906-37AE-47DC-9E0D-01BBFACDAD57}"/>
    <cellStyle name="Normal 7 2 2 2 4 2 2" xfId="2323" xr:uid="{0BD6D07A-EA42-494F-B3CA-8563DC9D6B59}"/>
    <cellStyle name="Normal 7 2 2 2 4 2 2 2" xfId="4384" xr:uid="{A4318846-E6B8-4B76-B0AD-2D4FF83C33A9}"/>
    <cellStyle name="Normal 7 2 2 2 4 2 2 2 2" xfId="8607" xr:uid="{5BE9D7DB-1DE4-4BAA-9062-303A70B2163C}"/>
    <cellStyle name="Normal 7 2 2 2 4 2 2 3" xfId="6546" xr:uid="{C671345F-239B-4EE3-BEA1-8B69670BBD98}"/>
    <cellStyle name="Normal 7 2 2 2 4 2 3" xfId="3354" xr:uid="{5ABC8EE5-F267-461C-A343-BDE8A960B220}"/>
    <cellStyle name="Normal 7 2 2 2 4 2 3 2" xfId="7577" xr:uid="{B70F2C14-9E24-449D-97D3-598B48FB1543}"/>
    <cellStyle name="Normal 7 2 2 2 4 2 4" xfId="5516" xr:uid="{BD40DA56-54C9-4C78-973E-DFA68F2380E8}"/>
    <cellStyle name="Normal 7 2 2 2 4 3" xfId="1808" xr:uid="{0B6CF228-EBAB-4296-B9F4-600DB802889D}"/>
    <cellStyle name="Normal 7 2 2 2 4 3 2" xfId="3869" xr:uid="{86866D42-BC0F-454A-AAAC-C45E1BA40D9D}"/>
    <cellStyle name="Normal 7 2 2 2 4 3 2 2" xfId="8092" xr:uid="{BD7ED871-BA42-4F8A-B73E-722DB3B4BF13}"/>
    <cellStyle name="Normal 7 2 2 2 4 3 3" xfId="6031" xr:uid="{A8407031-EDD1-4924-BE36-424004A4CB18}"/>
    <cellStyle name="Normal 7 2 2 2 4 4" xfId="2839" xr:uid="{A7369559-F5B3-4392-97DC-F2D9898BA86A}"/>
    <cellStyle name="Normal 7 2 2 2 4 4 2" xfId="7062" xr:uid="{802B3D34-4388-42F1-B3C7-A1E3E7B40C8E}"/>
    <cellStyle name="Normal 7 2 2 2 4 5" xfId="5001" xr:uid="{7E1FE852-145A-477A-BAB7-0CB9EE80AAE8}"/>
    <cellStyle name="Normal 7 2 2 2 5" xfId="590" xr:uid="{88DA9593-6402-4BAD-8A9F-03A3E2D4300D}"/>
    <cellStyle name="Normal 7 2 2 2 5 2" xfId="1117" xr:uid="{44823EAA-6D0B-4A22-AA27-1C28E022130E}"/>
    <cellStyle name="Normal 7 2 2 2 5 2 2" xfId="2147" xr:uid="{F39ED4F0-48C7-43A7-B23F-5CD1ADDDEE59}"/>
    <cellStyle name="Normal 7 2 2 2 5 2 2 2" xfId="4208" xr:uid="{F14EC602-15B3-4E17-8887-F09FD700DA1C}"/>
    <cellStyle name="Normal 7 2 2 2 5 2 2 2 2" xfId="8431" xr:uid="{37CF6761-6C87-4B48-96C5-A5703BCAE245}"/>
    <cellStyle name="Normal 7 2 2 2 5 2 2 3" xfId="6370" xr:uid="{3EF8F9A1-855B-45E0-A8B3-AB7E7BCEA9DF}"/>
    <cellStyle name="Normal 7 2 2 2 5 2 3" xfId="3178" xr:uid="{179D1816-AF4C-4116-B868-E6A755B370DF}"/>
    <cellStyle name="Normal 7 2 2 2 5 2 3 2" xfId="7401" xr:uid="{575A8BD8-0CF3-4BA9-890C-DD9DFA128E63}"/>
    <cellStyle name="Normal 7 2 2 2 5 2 4" xfId="5340" xr:uid="{7BFB7666-A17D-4BA3-A76F-8D99485CF407}"/>
    <cellStyle name="Normal 7 2 2 2 5 3" xfId="1632" xr:uid="{B87902B9-A419-479C-98FB-200EADE0392A}"/>
    <cellStyle name="Normal 7 2 2 2 5 3 2" xfId="3693" xr:uid="{75E6AB71-8D17-4418-952E-A3E859902FC6}"/>
    <cellStyle name="Normal 7 2 2 2 5 3 2 2" xfId="7916" xr:uid="{C965A1AA-67F3-4C41-BD22-05EF40EB2DA0}"/>
    <cellStyle name="Normal 7 2 2 2 5 3 3" xfId="5855" xr:uid="{62D16AD5-1303-4DCA-BA0A-7C21BED3418A}"/>
    <cellStyle name="Normal 7 2 2 2 5 4" xfId="2663" xr:uid="{E5D502BA-26E7-43B6-8CD0-1880F1C897EF}"/>
    <cellStyle name="Normal 7 2 2 2 5 4 2" xfId="6886" xr:uid="{AE5AE1F8-1D3A-4DE7-BB59-CA805C60248E}"/>
    <cellStyle name="Normal 7 2 2 2 5 5" xfId="4825" xr:uid="{0A4B26E3-68B5-40CC-BF23-05863A2179EB}"/>
    <cellStyle name="Normal 7 2 2 2 6" xfId="959" xr:uid="{DD20A26B-E961-4147-8CC4-95B88B28C556}"/>
    <cellStyle name="Normal 7 2 2 2 6 2" xfId="1990" xr:uid="{37F0B35C-36E3-4B1A-AF58-407BF134F58A}"/>
    <cellStyle name="Normal 7 2 2 2 6 2 2" xfId="4051" xr:uid="{8DC3964F-1F6F-4DAB-825C-15BFDEE4C95C}"/>
    <cellStyle name="Normal 7 2 2 2 6 2 2 2" xfId="8274" xr:uid="{527B6767-F192-45B1-BCBA-B038D768FA82}"/>
    <cellStyle name="Normal 7 2 2 2 6 2 3" xfId="6213" xr:uid="{9A6FF884-F2F0-4EDC-8009-EE431F022ED5}"/>
    <cellStyle name="Normal 7 2 2 2 6 3" xfId="3021" xr:uid="{CE5BB200-4F34-4050-98BB-A4068CABABDD}"/>
    <cellStyle name="Normal 7 2 2 2 6 3 2" xfId="7244" xr:uid="{EA868556-0954-4621-AA44-9F9417B5854E}"/>
    <cellStyle name="Normal 7 2 2 2 6 4" xfId="5183" xr:uid="{7E3C3A1A-F35C-4293-9670-AA8159730F33}"/>
    <cellStyle name="Normal 7 2 2 2 7" xfId="1475" xr:uid="{72061D37-1730-4E37-8C86-10E45E43E517}"/>
    <cellStyle name="Normal 7 2 2 2 7 2" xfId="3536" xr:uid="{E03B6EF5-DFB9-4785-9EE9-B0751EAA6DE0}"/>
    <cellStyle name="Normal 7 2 2 2 7 2 2" xfId="7759" xr:uid="{6E205E46-77B1-4DEC-AF66-1D2DA5745A08}"/>
    <cellStyle name="Normal 7 2 2 2 7 3" xfId="5698" xr:uid="{57430D28-D1DA-445D-8DC5-E4AA51C450C3}"/>
    <cellStyle name="Normal 7 2 2 2 8" xfId="2506" xr:uid="{2284ED38-EA0B-4927-B6F9-3AE0DBF7E75C}"/>
    <cellStyle name="Normal 7 2 2 2 8 2" xfId="6729" xr:uid="{EE1B0F76-C8EA-4C25-BDF5-E8EE19CC30AF}"/>
    <cellStyle name="Normal 7 2 2 2 9" xfId="4668" xr:uid="{D171A919-4232-4750-AF1A-C4A0FC74D94A}"/>
    <cellStyle name="Normal 7 2 2 3" xfId="478" xr:uid="{00000000-0005-0000-0000-000082010000}"/>
    <cellStyle name="Normal 7 2 2 3 2" xfId="805" xr:uid="{733FA295-F8BD-49C7-93F6-BBB51FD28F4E}"/>
    <cellStyle name="Normal 7 2 2 3 2 2" xfId="1323" xr:uid="{23F9DD2E-EC4D-4EC7-9F76-8204604F35BD}"/>
    <cellStyle name="Normal 7 2 2 3 2 2 2" xfId="2353" xr:uid="{2ADBC0C2-D05C-476A-B8A0-CCC34D0E957D}"/>
    <cellStyle name="Normal 7 2 2 3 2 2 2 2" xfId="4414" xr:uid="{548B4F9E-8DC0-4824-8054-F29C0C2FE1A1}"/>
    <cellStyle name="Normal 7 2 2 3 2 2 2 2 2" xfId="8637" xr:uid="{AF970E62-FDFF-43AE-8768-C5A4CBCCDEEC}"/>
    <cellStyle name="Normal 7 2 2 3 2 2 2 3" xfId="6576" xr:uid="{01260452-48CA-4F5E-88FF-4451FE3B5EB9}"/>
    <cellStyle name="Normal 7 2 2 3 2 2 3" xfId="3384" xr:uid="{44609BAE-21E8-46BD-9C0F-036DA0CD5DD8}"/>
    <cellStyle name="Normal 7 2 2 3 2 2 3 2" xfId="7607" xr:uid="{7B067CE3-CFF6-4849-8AA0-D4FC19B93D39}"/>
    <cellStyle name="Normal 7 2 2 3 2 2 4" xfId="5546" xr:uid="{DA660740-EB89-4EC3-BCE0-12D06D448262}"/>
    <cellStyle name="Normal 7 2 2 3 2 3" xfId="1838" xr:uid="{79FE4076-62A4-4B68-9F30-202F80B8BFE2}"/>
    <cellStyle name="Normal 7 2 2 3 2 3 2" xfId="3899" xr:uid="{2D594061-B439-49AA-B580-C26701F73C75}"/>
    <cellStyle name="Normal 7 2 2 3 2 3 2 2" xfId="8122" xr:uid="{7F6478DE-7732-48D5-B23B-A51F466E14AF}"/>
    <cellStyle name="Normal 7 2 2 3 2 3 3" xfId="6061" xr:uid="{26C3106B-2CD5-4B08-A2BC-689CBB9C12AB}"/>
    <cellStyle name="Normal 7 2 2 3 2 4" xfId="2869" xr:uid="{9B9348BE-CE1A-43BA-B89E-84CC56DEEF6A}"/>
    <cellStyle name="Normal 7 2 2 3 2 4 2" xfId="7092" xr:uid="{F802E4C0-E22C-4132-9B27-283E1FE66DBD}"/>
    <cellStyle name="Normal 7 2 2 3 2 5" xfId="5031" xr:uid="{12BF2FC8-B415-482B-AAE0-B15E6F26A5EB}"/>
    <cellStyle name="Normal 7 2 2 3 3" xfId="620" xr:uid="{9A417C76-5C9B-4B70-8CEF-657B6A063231}"/>
    <cellStyle name="Normal 7 2 2 3 3 2" xfId="1147" xr:uid="{136CD9BB-5009-4DB2-B7E6-D63EB312CD39}"/>
    <cellStyle name="Normal 7 2 2 3 3 2 2" xfId="2177" xr:uid="{A6A19987-F3B1-4455-8691-6D78F9010F08}"/>
    <cellStyle name="Normal 7 2 2 3 3 2 2 2" xfId="4238" xr:uid="{D5B1CF8B-34FF-464F-8D1B-6E7C60197E8E}"/>
    <cellStyle name="Normal 7 2 2 3 3 2 2 2 2" xfId="8461" xr:uid="{0812536D-2FC2-4A16-BBF9-FF34C23BE223}"/>
    <cellStyle name="Normal 7 2 2 3 3 2 2 3" xfId="6400" xr:uid="{EB1EFE72-58B1-42FA-9A58-D6DCD2F072FF}"/>
    <cellStyle name="Normal 7 2 2 3 3 2 3" xfId="3208" xr:uid="{2B2D06E2-E397-480A-88F4-840FCE47B1B3}"/>
    <cellStyle name="Normal 7 2 2 3 3 2 3 2" xfId="7431" xr:uid="{0C763AF7-0F6E-45DB-99AE-A56C0BA8E6FA}"/>
    <cellStyle name="Normal 7 2 2 3 3 2 4" xfId="5370" xr:uid="{3DB0A834-FE4B-4939-A163-28A94BD6B4CD}"/>
    <cellStyle name="Normal 7 2 2 3 3 3" xfId="1662" xr:uid="{B6D10A47-E8E9-400B-8520-3AC1B72DCB0C}"/>
    <cellStyle name="Normal 7 2 2 3 3 3 2" xfId="3723" xr:uid="{979EF37D-E2A0-4970-AFD6-3AA3D7B084A4}"/>
    <cellStyle name="Normal 7 2 2 3 3 3 2 2" xfId="7946" xr:uid="{79EBF7A9-4CCB-4AFE-AD70-17AD490644C1}"/>
    <cellStyle name="Normal 7 2 2 3 3 3 3" xfId="5885" xr:uid="{9930C355-9A53-45EE-95E5-C7A0DF14E598}"/>
    <cellStyle name="Normal 7 2 2 3 3 4" xfId="2693" xr:uid="{DB150294-0877-47CD-96CE-30F0660C5DD8}"/>
    <cellStyle name="Normal 7 2 2 3 3 4 2" xfId="6916" xr:uid="{8A0AF1BD-F30A-45DC-8339-1E5DB4FDB8FC}"/>
    <cellStyle name="Normal 7 2 2 3 3 5" xfId="4855" xr:uid="{A7BA1731-CCA7-4B90-A5ED-9E21A2DCDE3D}"/>
    <cellStyle name="Normal 7 2 2 3 4" xfId="1026" xr:uid="{4B0A4AE7-838A-4F05-9499-74BD70A5887F}"/>
    <cellStyle name="Normal 7 2 2 3 4 2" xfId="2057" xr:uid="{E36CA782-8B14-42A2-A5A0-D0B3790973E4}"/>
    <cellStyle name="Normal 7 2 2 3 4 2 2" xfId="4118" xr:uid="{1F8CF1C5-F102-4897-90B9-A4E3E882E363}"/>
    <cellStyle name="Normal 7 2 2 3 4 2 2 2" xfId="8341" xr:uid="{B71CFB6F-F5BE-41E5-B3AB-33A0171DF89A}"/>
    <cellStyle name="Normal 7 2 2 3 4 2 3" xfId="6280" xr:uid="{A5A50E34-8E85-41B0-92E6-B01731922970}"/>
    <cellStyle name="Normal 7 2 2 3 4 3" xfId="3088" xr:uid="{37EA3F39-E2F3-4D66-8981-9AABD299A993}"/>
    <cellStyle name="Normal 7 2 2 3 4 3 2" xfId="7311" xr:uid="{3D561C38-E5D1-4ED0-8715-078A26C6802C}"/>
    <cellStyle name="Normal 7 2 2 3 4 4" xfId="5250" xr:uid="{C5EFE532-7F06-49FE-87A6-8EF7371C9360}"/>
    <cellStyle name="Normal 7 2 2 3 5" xfId="1542" xr:uid="{E8E37E10-D001-40C1-941E-A55A8967A5B9}"/>
    <cellStyle name="Normal 7 2 2 3 5 2" xfId="3603" xr:uid="{E2C379B8-A78C-42E7-B394-19C390311556}"/>
    <cellStyle name="Normal 7 2 2 3 5 2 2" xfId="7826" xr:uid="{3931A341-A1BB-426F-B035-16000396CF23}"/>
    <cellStyle name="Normal 7 2 2 3 5 3" xfId="5765" xr:uid="{4D61E152-8720-483D-89A1-2BF23F8677A7}"/>
    <cellStyle name="Normal 7 2 2 3 6" xfId="2573" xr:uid="{29DDA1A5-1E57-41D5-8537-F77009906AC1}"/>
    <cellStyle name="Normal 7 2 2 3 6 2" xfId="6796" xr:uid="{EEEC8DFE-F854-431E-8F86-B604283DE80B}"/>
    <cellStyle name="Normal 7 2 2 3 7" xfId="4735" xr:uid="{D992F651-3CEA-4594-8112-A03BA88A1E1F}"/>
    <cellStyle name="Normal 7 2 2 4" xfId="678" xr:uid="{3919894C-FBC1-41A5-803A-F9A755EA1AE5}"/>
    <cellStyle name="Normal 7 2 2 4 2" xfId="863" xr:uid="{45CB5EB2-B347-4F2B-AD91-899289EBACB5}"/>
    <cellStyle name="Normal 7 2 2 4 2 2" xfId="1381" xr:uid="{0D7D90B1-CD21-4D74-B198-D1A35595408D}"/>
    <cellStyle name="Normal 7 2 2 4 2 2 2" xfId="2411" xr:uid="{7F5A7560-EC2E-4C30-8B04-6B15F5F8DAFB}"/>
    <cellStyle name="Normal 7 2 2 4 2 2 2 2" xfId="4472" xr:uid="{A5193A9C-1131-4748-B43E-6AF3CC719624}"/>
    <cellStyle name="Normal 7 2 2 4 2 2 2 2 2" xfId="8695" xr:uid="{040BB1B1-F9E1-4573-A26C-9AD9F69060BA}"/>
    <cellStyle name="Normal 7 2 2 4 2 2 2 3" xfId="6634" xr:uid="{B606E849-14B0-493A-BC43-D0B9D244F138}"/>
    <cellStyle name="Normal 7 2 2 4 2 2 3" xfId="3442" xr:uid="{B2BE90A5-F57A-4033-ABA8-201CE26629DA}"/>
    <cellStyle name="Normal 7 2 2 4 2 2 3 2" xfId="7665" xr:uid="{31CAB684-AC8E-4C29-8510-D85CFD222EC6}"/>
    <cellStyle name="Normal 7 2 2 4 2 2 4" xfId="5604" xr:uid="{8941230A-B97C-4632-8582-550BF8F7F5D7}"/>
    <cellStyle name="Normal 7 2 2 4 2 3" xfId="1896" xr:uid="{3E38C207-AF01-4203-B069-7C4A1E6E2E61}"/>
    <cellStyle name="Normal 7 2 2 4 2 3 2" xfId="3957" xr:uid="{32A21EE3-75BA-4DF0-889F-E6090253DAC1}"/>
    <cellStyle name="Normal 7 2 2 4 2 3 2 2" xfId="8180" xr:uid="{13508E40-ED1C-4F43-8F4C-E01CD1836DCB}"/>
    <cellStyle name="Normal 7 2 2 4 2 3 3" xfId="6119" xr:uid="{D4A81C74-0AF5-40C1-88D2-A0F7361732EF}"/>
    <cellStyle name="Normal 7 2 2 4 2 4" xfId="2927" xr:uid="{8D4B1987-E1EC-4949-B055-A1776827A88B}"/>
    <cellStyle name="Normal 7 2 2 4 2 4 2" xfId="7150" xr:uid="{D0AA361E-815D-4E65-B67F-7C44CB42D468}"/>
    <cellStyle name="Normal 7 2 2 4 2 5" xfId="5089" xr:uid="{3D76FD8B-937A-4FCD-8ABE-400CEF9F7EEA}"/>
    <cellStyle name="Normal 7 2 2 4 3" xfId="1205" xr:uid="{31C1E373-4ED9-42FB-A009-42623CFDF80E}"/>
    <cellStyle name="Normal 7 2 2 4 3 2" xfId="2235" xr:uid="{BE878ED3-5443-4356-9069-68E3BE5495D3}"/>
    <cellStyle name="Normal 7 2 2 4 3 2 2" xfId="4296" xr:uid="{C6C499F0-D30E-432F-A709-739F8A11F029}"/>
    <cellStyle name="Normal 7 2 2 4 3 2 2 2" xfId="8519" xr:uid="{5E1EBE7A-101A-46B8-8AFC-D395AA3F198E}"/>
    <cellStyle name="Normal 7 2 2 4 3 2 3" xfId="6458" xr:uid="{862F3F71-453C-4088-B3F8-CB6C41B18215}"/>
    <cellStyle name="Normal 7 2 2 4 3 3" xfId="3266" xr:uid="{E8E8700C-44C5-4553-9815-125CACAD089B}"/>
    <cellStyle name="Normal 7 2 2 4 3 3 2" xfId="7489" xr:uid="{5C56ADB1-14C9-455C-8FC5-AC51F13276F6}"/>
    <cellStyle name="Normal 7 2 2 4 3 4" xfId="5428" xr:uid="{40A47BA2-DB51-4EF9-9342-EBB773454B8A}"/>
    <cellStyle name="Normal 7 2 2 4 4" xfId="1720" xr:uid="{9EC8C670-90FB-4EE0-B690-0EC19AC6B142}"/>
    <cellStyle name="Normal 7 2 2 4 4 2" xfId="3781" xr:uid="{2B8306F6-F90B-4CF4-AA5A-DEE670864A4F}"/>
    <cellStyle name="Normal 7 2 2 4 4 2 2" xfId="8004" xr:uid="{0B033BCF-99E4-42E5-A293-EFE0EE8D7120}"/>
    <cellStyle name="Normal 7 2 2 4 4 3" xfId="5943" xr:uid="{91261B9F-5AE7-4A0D-B8B8-4A69EFF86032}"/>
    <cellStyle name="Normal 7 2 2 4 5" xfId="2751" xr:uid="{BB8FDB7E-C17C-442B-A2E6-EA2D1D716487}"/>
    <cellStyle name="Normal 7 2 2 4 5 2" xfId="6974" xr:uid="{F52EAFEB-8FFF-4823-B3F1-0504AD15712B}"/>
    <cellStyle name="Normal 7 2 2 4 6" xfId="4913" xr:uid="{CB79B902-9B16-4768-AB34-2B473140D368}"/>
    <cellStyle name="Normal 7 2 2 5" xfId="746" xr:uid="{7C7BA2A5-A9AB-43C0-945A-E48FED033A01}"/>
    <cellStyle name="Normal 7 2 2 5 2" xfId="1264" xr:uid="{FE5C3F50-CF10-4597-BBFF-29B7647AB556}"/>
    <cellStyle name="Normal 7 2 2 5 2 2" xfId="2294" xr:uid="{ED4645A9-EE04-43B1-9AE8-CC369A98A43E}"/>
    <cellStyle name="Normal 7 2 2 5 2 2 2" xfId="4355" xr:uid="{949E1BB8-2BBC-40F3-8549-230D08992928}"/>
    <cellStyle name="Normal 7 2 2 5 2 2 2 2" xfId="8578" xr:uid="{191CF23B-3169-44FE-98AC-90A768B61AD4}"/>
    <cellStyle name="Normal 7 2 2 5 2 2 3" xfId="6517" xr:uid="{D693B668-3852-4728-A4BD-1557E3A60418}"/>
    <cellStyle name="Normal 7 2 2 5 2 3" xfId="3325" xr:uid="{3E549957-C852-43AB-979C-C912ACF30117}"/>
    <cellStyle name="Normal 7 2 2 5 2 3 2" xfId="7548" xr:uid="{44C846F1-829A-4613-BE49-69675D7F24B1}"/>
    <cellStyle name="Normal 7 2 2 5 2 4" xfId="5487" xr:uid="{12329043-11C8-45D9-AE60-7E2933B42B1C}"/>
    <cellStyle name="Normal 7 2 2 5 3" xfId="1779" xr:uid="{F3DE223D-A8DD-4D34-8088-65E869897150}"/>
    <cellStyle name="Normal 7 2 2 5 3 2" xfId="3840" xr:uid="{32C861A6-F6FA-4CFC-897B-F1DB57EC87F7}"/>
    <cellStyle name="Normal 7 2 2 5 3 2 2" xfId="8063" xr:uid="{79EDE191-F457-4DE4-AF12-381A2FC79693}"/>
    <cellStyle name="Normal 7 2 2 5 3 3" xfId="6002" xr:uid="{FE5A44CD-FBCB-4EE0-9CC3-39195F4C9D7E}"/>
    <cellStyle name="Normal 7 2 2 5 4" xfId="2810" xr:uid="{8DEDCF63-CD97-4212-8C7C-C17FD4D2530F}"/>
    <cellStyle name="Normal 7 2 2 5 4 2" xfId="7033" xr:uid="{24B07E6A-DC7E-44DB-839E-5D955D57A0C6}"/>
    <cellStyle name="Normal 7 2 2 5 5" xfId="4972" xr:uid="{CBD1034D-BF16-48AA-992A-AE7ACA3D8CFD}"/>
    <cellStyle name="Normal 7 2 2 6" xfId="557" xr:uid="{1B1FCE4B-EE42-48BB-9FA5-D7C7EE7A4A3D}"/>
    <cellStyle name="Normal 7 2 2 6 2" xfId="1088" xr:uid="{4C31EF2D-104E-4BDA-80E0-0D62A5AFA4CD}"/>
    <cellStyle name="Normal 7 2 2 6 2 2" xfId="2118" xr:uid="{A10B5335-3F59-4796-B331-119ED20659AB}"/>
    <cellStyle name="Normal 7 2 2 6 2 2 2" xfId="4179" xr:uid="{E3627DB8-3F54-4F1E-8477-D8ADFDF2F90D}"/>
    <cellStyle name="Normal 7 2 2 6 2 2 2 2" xfId="8402" xr:uid="{BB9596FB-461F-4B76-8A03-DD0BAB443F22}"/>
    <cellStyle name="Normal 7 2 2 6 2 2 3" xfId="6341" xr:uid="{B104A23A-E542-4ABE-AFE2-EFB9364394A3}"/>
    <cellStyle name="Normal 7 2 2 6 2 3" xfId="3149" xr:uid="{691DD3DE-6F98-40BF-A6E9-DCE1E3A1E935}"/>
    <cellStyle name="Normal 7 2 2 6 2 3 2" xfId="7372" xr:uid="{6C02CAB9-9777-4804-86C8-803FEDEF0249}"/>
    <cellStyle name="Normal 7 2 2 6 2 4" xfId="5311" xr:uid="{655F2108-0850-4369-956B-D642C1F0A6D5}"/>
    <cellStyle name="Normal 7 2 2 6 3" xfId="1603" xr:uid="{94391D17-5C58-4C34-92A5-72CF2CF421C3}"/>
    <cellStyle name="Normal 7 2 2 6 3 2" xfId="3664" xr:uid="{583C86CE-B8CA-4653-9113-C7A5BCA8BD5F}"/>
    <cellStyle name="Normal 7 2 2 6 3 2 2" xfId="7887" xr:uid="{4778FEC1-BBBF-4CE6-8719-5296CF97D3F1}"/>
    <cellStyle name="Normal 7 2 2 6 3 3" xfId="5826" xr:uid="{0667FC14-45B7-488A-AFE3-538481D499C6}"/>
    <cellStyle name="Normal 7 2 2 6 4" xfId="2634" xr:uid="{FE78C2AC-DE1E-4AE8-BB0F-813853385FC7}"/>
    <cellStyle name="Normal 7 2 2 6 4 2" xfId="6857" xr:uid="{5A728BF5-C3D4-42D5-99A6-842CC712FD08}"/>
    <cellStyle name="Normal 7 2 2 6 5" xfId="4796" xr:uid="{B418A6FE-C45B-4C86-83E8-09D5A1258923}"/>
    <cellStyle name="Normal 7 2 2 7" xfId="928" xr:uid="{5E0A019F-B680-4BBD-9093-B8697F3860DA}"/>
    <cellStyle name="Normal 7 2 2 7 2" xfId="1959" xr:uid="{2D37D497-387B-4571-AAAC-A40700E48B07}"/>
    <cellStyle name="Normal 7 2 2 7 2 2" xfId="4020" xr:uid="{357AC3E2-502B-41A7-9D8D-9C728DF58C5D}"/>
    <cellStyle name="Normal 7 2 2 7 2 2 2" xfId="8243" xr:uid="{43D6DFDC-32F7-43F2-93A8-88758A6B4B1E}"/>
    <cellStyle name="Normal 7 2 2 7 2 3" xfId="6182" xr:uid="{8B154281-CF3C-473F-A9AC-087E352A4FDA}"/>
    <cellStyle name="Normal 7 2 2 7 3" xfId="2990" xr:uid="{8B3529D7-3DBE-4A52-ADE7-E3B9C66EB42F}"/>
    <cellStyle name="Normal 7 2 2 7 3 2" xfId="7213" xr:uid="{77122320-EC42-4FE4-90CA-87C166820394}"/>
    <cellStyle name="Normal 7 2 2 7 4" xfId="5152" xr:uid="{1841C26E-F7DD-4664-83B9-A6A14664C604}"/>
    <cellStyle name="Normal 7 2 2 8" xfId="1444" xr:uid="{7E5ED0A6-0F95-4AE4-BB71-9724E7A3E6F3}"/>
    <cellStyle name="Normal 7 2 2 8 2" xfId="3505" xr:uid="{22A1A0F4-A92C-4FCB-8994-3791734544F5}"/>
    <cellStyle name="Normal 7 2 2 8 2 2" xfId="7728" xr:uid="{30AB11E4-C867-47FF-8B3F-830827C6E35A}"/>
    <cellStyle name="Normal 7 2 2 8 3" xfId="5667" xr:uid="{10D6D5BB-3B69-4BFD-8398-111A67FD8AAE}"/>
    <cellStyle name="Normal 7 2 2 9" xfId="2475" xr:uid="{DB0B0EF2-EFE5-4834-8E7B-887DE2E7C7D1}"/>
    <cellStyle name="Normal 7 2 2 9 2" xfId="6698" xr:uid="{6EC60AED-B2BB-4EB4-898D-0E353A1E161B}"/>
    <cellStyle name="Normal 7 2 3" xfId="395" xr:uid="{00000000-0005-0000-0000-000083010000}"/>
    <cellStyle name="Normal 7 2 3 10" xfId="4553" xr:uid="{839981B1-CEF9-4B55-A19A-92AC31B0E69B}"/>
    <cellStyle name="Normal 7 2 3 2" xfId="494" xr:uid="{00000000-0005-0000-0000-000084010000}"/>
    <cellStyle name="Normal 7 2 3 2 2" xfId="818" xr:uid="{2D736530-2570-48D0-B2CE-B895C8503078}"/>
    <cellStyle name="Normal 7 2 3 2 2 2" xfId="1336" xr:uid="{52855AF3-C572-4B77-AF6C-DE8F68AF833D}"/>
    <cellStyle name="Normal 7 2 3 2 2 2 2" xfId="2366" xr:uid="{F1A0C226-A94C-492D-A345-80B8801B7BFB}"/>
    <cellStyle name="Normal 7 2 3 2 2 2 2 2" xfId="4427" xr:uid="{D24DD747-59B7-4F19-9D3D-733352AC79D7}"/>
    <cellStyle name="Normal 7 2 3 2 2 2 2 2 2" xfId="8650" xr:uid="{8AE2A2A3-4878-4C6A-B4D5-1A294FCE550F}"/>
    <cellStyle name="Normal 7 2 3 2 2 2 2 3" xfId="6589" xr:uid="{C552F208-6821-4BF7-8441-EE400033B67F}"/>
    <cellStyle name="Normal 7 2 3 2 2 2 3" xfId="3397" xr:uid="{3A4FE052-3BD8-4500-9654-213356F9514A}"/>
    <cellStyle name="Normal 7 2 3 2 2 2 3 2" xfId="7620" xr:uid="{6B3D65AA-5DDB-4876-AF1D-39DA9DB4F841}"/>
    <cellStyle name="Normal 7 2 3 2 2 2 4" xfId="5559" xr:uid="{2BE1D8D1-53EA-44CE-A045-1629EC5E3B3E}"/>
    <cellStyle name="Normal 7 2 3 2 2 3" xfId="1851" xr:uid="{0D3AC1A3-91FD-47D8-86C4-72ED379A7904}"/>
    <cellStyle name="Normal 7 2 3 2 2 3 2" xfId="3912" xr:uid="{0ECA3B9E-BF46-4F87-9F63-A93391CE36C3}"/>
    <cellStyle name="Normal 7 2 3 2 2 3 2 2" xfId="8135" xr:uid="{61BF970A-E5CF-4497-82D6-A59A5B4F80A1}"/>
    <cellStyle name="Normal 7 2 3 2 2 3 3" xfId="6074" xr:uid="{24789D90-2CDA-4178-BFDE-6D45BCE7C89D}"/>
    <cellStyle name="Normal 7 2 3 2 2 4" xfId="2882" xr:uid="{237F87EB-C1D4-4423-9AFE-39020B42C8E9}"/>
    <cellStyle name="Normal 7 2 3 2 2 4 2" xfId="7105" xr:uid="{4690DD4F-5F0A-49D5-A33F-F88BB92E2307}"/>
    <cellStyle name="Normal 7 2 3 2 2 5" xfId="5044" xr:uid="{442962DC-48AD-4C91-85FB-B1D7309F2089}"/>
    <cellStyle name="Normal 7 2 3 2 3" xfId="633" xr:uid="{0E53D558-2449-4B82-A898-7471A3F4B911}"/>
    <cellStyle name="Normal 7 2 3 2 3 2" xfId="1160" xr:uid="{6DBED43F-BEDA-4E1F-8398-365E373BDF39}"/>
    <cellStyle name="Normal 7 2 3 2 3 2 2" xfId="2190" xr:uid="{57C6E6EE-8E15-47A3-BA91-0D7F00DD212E}"/>
    <cellStyle name="Normal 7 2 3 2 3 2 2 2" xfId="4251" xr:uid="{30340FBF-1F74-4993-9493-FA1285C67FA8}"/>
    <cellStyle name="Normal 7 2 3 2 3 2 2 2 2" xfId="8474" xr:uid="{22240404-071A-40EF-85C6-5B5C61BE9E9E}"/>
    <cellStyle name="Normal 7 2 3 2 3 2 2 3" xfId="6413" xr:uid="{B243E3E8-FEA2-4D76-856F-CCDA7A040083}"/>
    <cellStyle name="Normal 7 2 3 2 3 2 3" xfId="3221" xr:uid="{3FC00671-C253-42E2-B9B6-0D248CAB6C8A}"/>
    <cellStyle name="Normal 7 2 3 2 3 2 3 2" xfId="7444" xr:uid="{8B76B67B-8E12-40E2-95EC-C5348F6BDEE1}"/>
    <cellStyle name="Normal 7 2 3 2 3 2 4" xfId="5383" xr:uid="{9F890B5E-CE13-48A4-908E-78D0B6951EA7}"/>
    <cellStyle name="Normal 7 2 3 2 3 3" xfId="1675" xr:uid="{063802E4-DB23-4B63-8BE1-3A1A2FF4BCC8}"/>
    <cellStyle name="Normal 7 2 3 2 3 3 2" xfId="3736" xr:uid="{0890020F-6F4B-490B-AB78-C0E03ED3B212}"/>
    <cellStyle name="Normal 7 2 3 2 3 3 2 2" xfId="7959" xr:uid="{4D6C852F-80FD-44DF-96CF-8FA7D1FAC968}"/>
    <cellStyle name="Normal 7 2 3 2 3 3 3" xfId="5898" xr:uid="{A19B559C-DC96-4A63-A28F-509C415359BA}"/>
    <cellStyle name="Normal 7 2 3 2 3 4" xfId="2706" xr:uid="{A8714832-8299-4C4F-BAA5-37171C6DDA54}"/>
    <cellStyle name="Normal 7 2 3 2 3 4 2" xfId="6929" xr:uid="{BE06BB3B-7218-4742-A373-EB52D9A1B3FD}"/>
    <cellStyle name="Normal 7 2 3 2 3 5" xfId="4868" xr:uid="{823848ED-1C0A-4CF6-A791-32E97D79F4A8}"/>
    <cellStyle name="Normal 7 2 3 2 4" xfId="1042" xr:uid="{904B59A9-713B-4345-8F35-BC9C674CE55C}"/>
    <cellStyle name="Normal 7 2 3 2 4 2" xfId="2073" xr:uid="{644338D8-0926-4010-9E4C-5DD4030CA356}"/>
    <cellStyle name="Normal 7 2 3 2 4 2 2" xfId="4134" xr:uid="{44C5DB0A-F014-4CC5-AF76-9F92C4EE3359}"/>
    <cellStyle name="Normal 7 2 3 2 4 2 2 2" xfId="8357" xr:uid="{A2360262-B4BA-447A-95F3-06D2DCB8D2BD}"/>
    <cellStyle name="Normal 7 2 3 2 4 2 3" xfId="6296" xr:uid="{0DA083CD-27F4-43F8-99CE-9E0E1C4CB81C}"/>
    <cellStyle name="Normal 7 2 3 2 4 3" xfId="3104" xr:uid="{B7DE4C3B-6204-4619-8D71-9FF5814BBB3B}"/>
    <cellStyle name="Normal 7 2 3 2 4 3 2" xfId="7327" xr:uid="{CDE80D4C-B473-4763-B9AE-CF50CDF4AE8F}"/>
    <cellStyle name="Normal 7 2 3 2 4 4" xfId="5266" xr:uid="{CCEEACA3-BD32-480E-A841-34FA69702890}"/>
    <cellStyle name="Normal 7 2 3 2 5" xfId="1558" xr:uid="{9F3EEE10-27DC-416D-80D3-524ED34968A7}"/>
    <cellStyle name="Normal 7 2 3 2 5 2" xfId="3619" xr:uid="{65861885-1FAF-4EE8-9E6C-E992D279B6DA}"/>
    <cellStyle name="Normal 7 2 3 2 5 2 2" xfId="7842" xr:uid="{DC52D083-BB8F-48DB-9252-5A6B7AC1AC9D}"/>
    <cellStyle name="Normal 7 2 3 2 5 3" xfId="5781" xr:uid="{B143AB4C-9CCA-4D17-852A-97B6AAC633C6}"/>
    <cellStyle name="Normal 7 2 3 2 6" xfId="2589" xr:uid="{49F97C7A-4ECA-45EA-9645-44957733ADAF}"/>
    <cellStyle name="Normal 7 2 3 2 6 2" xfId="6812" xr:uid="{99A23AF8-BB82-4F8F-AC78-2D29FA722915}"/>
    <cellStyle name="Normal 7 2 3 2 7" xfId="4751" xr:uid="{BECA949F-631A-42C5-98B1-747E64D36083}"/>
    <cellStyle name="Normal 7 2 3 3" xfId="702" xr:uid="{F10A8FE3-573A-4371-8E1A-AE423B2B4790}"/>
    <cellStyle name="Normal 7 2 3 3 2" xfId="882" xr:uid="{3C7E09FE-C0B9-4DF3-A995-BBE5D23D7910}"/>
    <cellStyle name="Normal 7 2 3 3 2 2" xfId="1399" xr:uid="{39ED3C43-9332-4FF1-BDBB-A8F4A382FF82}"/>
    <cellStyle name="Normal 7 2 3 3 2 2 2" xfId="2429" xr:uid="{0DE0C83E-3962-4C68-AE15-39F7C13604EC}"/>
    <cellStyle name="Normal 7 2 3 3 2 2 2 2" xfId="4490" xr:uid="{C1DAB3F2-2EE3-47F4-B4B7-9EDFA748DF49}"/>
    <cellStyle name="Normal 7 2 3 3 2 2 2 2 2" xfId="8713" xr:uid="{38C3A749-CF27-4122-AF3A-A50284941825}"/>
    <cellStyle name="Normal 7 2 3 3 2 2 2 3" xfId="6652" xr:uid="{C0DEBC59-B2BE-4115-A24C-DC5DB3A4E6E9}"/>
    <cellStyle name="Normal 7 2 3 3 2 2 3" xfId="3460" xr:uid="{36446032-0BFF-4192-80C3-2D49C6D66537}"/>
    <cellStyle name="Normal 7 2 3 3 2 2 3 2" xfId="7683" xr:uid="{AF3F06B6-2920-46EC-B0F4-8C489C72EAEC}"/>
    <cellStyle name="Normal 7 2 3 3 2 2 4" xfId="5622" xr:uid="{CBFFE2B3-819C-4727-985D-4DB153F4280B}"/>
    <cellStyle name="Normal 7 2 3 3 2 3" xfId="1914" xr:uid="{204A3DBE-E311-4E82-A868-28D3B7D55494}"/>
    <cellStyle name="Normal 7 2 3 3 2 3 2" xfId="3975" xr:uid="{DC986B63-EB2A-4E05-94FF-04E6CB55B343}"/>
    <cellStyle name="Normal 7 2 3 3 2 3 2 2" xfId="8198" xr:uid="{E1591E3B-98BD-4132-B953-3B45D584F0DF}"/>
    <cellStyle name="Normal 7 2 3 3 2 3 3" xfId="6137" xr:uid="{63515D5C-791F-4B8A-9DC4-7199E7BB46FB}"/>
    <cellStyle name="Normal 7 2 3 3 2 4" xfId="2945" xr:uid="{D38C6A5D-86AE-4E86-89D4-11D43E33137D}"/>
    <cellStyle name="Normal 7 2 3 3 2 4 2" xfId="7168" xr:uid="{D691F934-15B0-40AB-BEF6-7C27720659D8}"/>
    <cellStyle name="Normal 7 2 3 3 2 5" xfId="5107" xr:uid="{5C985655-2242-4D4A-B6AC-331DC670E78F}"/>
    <cellStyle name="Normal 7 2 3 3 3" xfId="1223" xr:uid="{019FD5ED-AE06-4B4C-B7E6-DA77EA91FAF1}"/>
    <cellStyle name="Normal 7 2 3 3 3 2" xfId="2253" xr:uid="{63F3279B-5D27-4BB7-8826-D829695D86B7}"/>
    <cellStyle name="Normal 7 2 3 3 3 2 2" xfId="4314" xr:uid="{CAADAE25-A0EF-4DE4-A136-982A138BFF12}"/>
    <cellStyle name="Normal 7 2 3 3 3 2 2 2" xfId="8537" xr:uid="{4B9D6A01-44AF-41E9-ABBC-54F673492448}"/>
    <cellStyle name="Normal 7 2 3 3 3 2 3" xfId="6476" xr:uid="{D0AE1466-1192-46EA-99FA-B674C61980A7}"/>
    <cellStyle name="Normal 7 2 3 3 3 3" xfId="3284" xr:uid="{0FA0C8A6-9BEE-42CE-A412-7C9848726B8F}"/>
    <cellStyle name="Normal 7 2 3 3 3 3 2" xfId="7507" xr:uid="{29DC1DBC-07C0-4913-ADE1-96B440A300FF}"/>
    <cellStyle name="Normal 7 2 3 3 3 4" xfId="5446" xr:uid="{905BE921-4C3D-40C0-A115-C979A7031444}"/>
    <cellStyle name="Normal 7 2 3 3 4" xfId="1738" xr:uid="{01A72CBC-DFC6-485F-8154-F03CB38F720F}"/>
    <cellStyle name="Normal 7 2 3 3 4 2" xfId="3799" xr:uid="{682902E5-D779-4B8B-BD3D-EC32E1AE3706}"/>
    <cellStyle name="Normal 7 2 3 3 4 2 2" xfId="8022" xr:uid="{00DD3740-35E8-4965-A715-4A3B94E25273}"/>
    <cellStyle name="Normal 7 2 3 3 4 3" xfId="5961" xr:uid="{2D71178C-BD93-4DE3-B585-6FF1CA66AC05}"/>
    <cellStyle name="Normal 7 2 3 3 5" xfId="2769" xr:uid="{EDF478BD-7E86-4CC9-9290-BAB0C6B69013}"/>
    <cellStyle name="Normal 7 2 3 3 5 2" xfId="6992" xr:uid="{6585B265-44A2-4568-B070-DA320E17F09C}"/>
    <cellStyle name="Normal 7 2 3 3 6" xfId="4931" xr:uid="{B997A43C-235C-454A-AC1B-7BEB18522BA5}"/>
    <cellStyle name="Normal 7 2 3 4" xfId="759" xr:uid="{25D33AAF-2BA1-4D65-B742-3F03C646E0C4}"/>
    <cellStyle name="Normal 7 2 3 4 2" xfId="1277" xr:uid="{E6743D41-EF93-48E2-934C-69E8040F7C09}"/>
    <cellStyle name="Normal 7 2 3 4 2 2" xfId="2307" xr:uid="{BAE71630-ABF2-4EAF-B644-1FA83FAF73D4}"/>
    <cellStyle name="Normal 7 2 3 4 2 2 2" xfId="4368" xr:uid="{F85EEDB2-EAA3-429F-8782-E7610647C6DA}"/>
    <cellStyle name="Normal 7 2 3 4 2 2 2 2" xfId="8591" xr:uid="{DC4A9F25-9FCB-4BB6-ACB2-477F33C1C1B4}"/>
    <cellStyle name="Normal 7 2 3 4 2 2 3" xfId="6530" xr:uid="{5B7C7039-5DE9-466D-ADB3-0800E581774F}"/>
    <cellStyle name="Normal 7 2 3 4 2 3" xfId="3338" xr:uid="{9EE627E4-5763-496B-8DC5-CD674EF45207}"/>
    <cellStyle name="Normal 7 2 3 4 2 3 2" xfId="7561" xr:uid="{761541AF-9673-491D-9C3D-F4D4F06E5F55}"/>
    <cellStyle name="Normal 7 2 3 4 2 4" xfId="5500" xr:uid="{AE7F93CE-69B8-489E-A7DB-9160F2B83FF4}"/>
    <cellStyle name="Normal 7 2 3 4 3" xfId="1792" xr:uid="{05E9AB33-BC25-411D-A1DE-85D9C00A74F1}"/>
    <cellStyle name="Normal 7 2 3 4 3 2" xfId="3853" xr:uid="{96FEAC7A-D8A5-4498-A5D4-CC838E7658BE}"/>
    <cellStyle name="Normal 7 2 3 4 3 2 2" xfId="8076" xr:uid="{CB4DEE4E-E857-4862-B972-BDE1BC414BD9}"/>
    <cellStyle name="Normal 7 2 3 4 3 3" xfId="6015" xr:uid="{A4D0F393-0C47-431D-B056-210C703BBA94}"/>
    <cellStyle name="Normal 7 2 3 4 4" xfId="2823" xr:uid="{66DB3DAF-F615-467A-AA28-32227E3B2D18}"/>
    <cellStyle name="Normal 7 2 3 4 4 2" xfId="7046" xr:uid="{75563231-F0DE-445C-A18A-49BD599F1D73}"/>
    <cellStyle name="Normal 7 2 3 4 5" xfId="4985" xr:uid="{BE56C03A-AD77-45DD-84BB-96BBA588B22F}"/>
    <cellStyle name="Normal 7 2 3 5" xfId="574" xr:uid="{AED2B823-E629-40E4-88B1-0D3D83C922AF}"/>
    <cellStyle name="Normal 7 2 3 5 2" xfId="1101" xr:uid="{260920A5-832B-4664-9DFA-BC9C9F6FE2A8}"/>
    <cellStyle name="Normal 7 2 3 5 2 2" xfId="2131" xr:uid="{4FC5DC48-2A59-4CAF-BFD7-533185762344}"/>
    <cellStyle name="Normal 7 2 3 5 2 2 2" xfId="4192" xr:uid="{3BF54730-AE37-4D77-A3E0-EBFAEEA5CD64}"/>
    <cellStyle name="Normal 7 2 3 5 2 2 2 2" xfId="8415" xr:uid="{E477C74C-8840-4823-9C44-42D8894813B4}"/>
    <cellStyle name="Normal 7 2 3 5 2 2 3" xfId="6354" xr:uid="{1BF4AE26-1648-4B5A-8F97-39FBC4C53D09}"/>
    <cellStyle name="Normal 7 2 3 5 2 3" xfId="3162" xr:uid="{7290C59E-5DD4-4A2A-8D85-F9F106934A87}"/>
    <cellStyle name="Normal 7 2 3 5 2 3 2" xfId="7385" xr:uid="{BFAE41C2-6325-41BB-AAB6-736420507C27}"/>
    <cellStyle name="Normal 7 2 3 5 2 4" xfId="5324" xr:uid="{5A564548-6D80-4540-BCB1-83EDDF266BBA}"/>
    <cellStyle name="Normal 7 2 3 5 3" xfId="1616" xr:uid="{5DCAA969-9E4A-44E4-947F-A116FF2F3465}"/>
    <cellStyle name="Normal 7 2 3 5 3 2" xfId="3677" xr:uid="{24D2A53D-F92B-42A2-8DC9-C1C59008002C}"/>
    <cellStyle name="Normal 7 2 3 5 3 2 2" xfId="7900" xr:uid="{9E3E179C-2511-43E3-B5A0-687DB5989BD8}"/>
    <cellStyle name="Normal 7 2 3 5 3 3" xfId="5839" xr:uid="{5E5D1701-C08B-47C0-A17E-91BEAB1148AF}"/>
    <cellStyle name="Normal 7 2 3 5 4" xfId="2647" xr:uid="{992A424E-E671-4DAC-9C2B-6AE126C8CDB2}"/>
    <cellStyle name="Normal 7 2 3 5 4 2" xfId="6870" xr:uid="{D7CF3401-E8C8-42C2-BA4D-14A6AEF9B987}"/>
    <cellStyle name="Normal 7 2 3 5 5" xfId="4809" xr:uid="{B220BFB1-2E9F-4175-9AF4-AD629CDFAEDB}"/>
    <cellStyle name="Normal 7 2 3 6" xfId="944" xr:uid="{9B0BC335-21E9-4242-A915-7888BD6C13E0}"/>
    <cellStyle name="Normal 7 2 3 6 2" xfId="1975" xr:uid="{47BEC2E9-5938-4ED2-B79E-61039D51BAE1}"/>
    <cellStyle name="Normal 7 2 3 6 2 2" xfId="4036" xr:uid="{C172D0C0-0AB3-4DBF-82D0-D2BAE48E4B7F}"/>
    <cellStyle name="Normal 7 2 3 6 2 2 2" xfId="8259" xr:uid="{FAA90B6E-1491-485C-8F2A-B6AD672ADA75}"/>
    <cellStyle name="Normal 7 2 3 6 2 3" xfId="6198" xr:uid="{D7F889B5-6AC9-41BF-8621-8CB8710FDFF2}"/>
    <cellStyle name="Normal 7 2 3 6 3" xfId="3006" xr:uid="{0EF6D46B-9304-4C21-B60B-489AA83CC237}"/>
    <cellStyle name="Normal 7 2 3 6 3 2" xfId="7229" xr:uid="{6B648892-3108-4B50-AD49-4E9B6CD3DAFB}"/>
    <cellStyle name="Normal 7 2 3 6 4" xfId="5168" xr:uid="{3DD6757F-351D-457F-8416-3000F1301376}"/>
    <cellStyle name="Normal 7 2 3 7" xfId="1460" xr:uid="{D0723D51-426E-4310-B7E0-3ADB5EB100F4}"/>
    <cellStyle name="Normal 7 2 3 7 2" xfId="3521" xr:uid="{6DF88622-61E6-40D3-8D47-EC9FA43E09D8}"/>
    <cellStyle name="Normal 7 2 3 7 2 2" xfId="7744" xr:uid="{7AE6A9A1-CF38-4FD3-A965-2C19B097B823}"/>
    <cellStyle name="Normal 7 2 3 7 3" xfId="5683" xr:uid="{C4EE01B9-EB99-43C4-9ABC-C139F6ABD9BE}"/>
    <cellStyle name="Normal 7 2 3 8" xfId="2491" xr:uid="{E40099CE-0A67-4A3F-9469-B57CFF5B7AC0}"/>
    <cellStyle name="Normal 7 2 3 8 2" xfId="6714" xr:uid="{AB1CFF11-F299-4FB1-9505-D91B2643A84B}"/>
    <cellStyle name="Normal 7 2 3 9" xfId="4653" xr:uid="{53B028A5-C697-45F7-93DB-EB6E0753210A}"/>
    <cellStyle name="Normal 7 2 4" xfId="461" xr:uid="{00000000-0005-0000-0000-000085010000}"/>
    <cellStyle name="Normal 7 2 4 2" xfId="789" xr:uid="{5A010FE5-18E5-4E2F-AC6D-9B302F74BB35}"/>
    <cellStyle name="Normal 7 2 4 2 2" xfId="1307" xr:uid="{B0D0B514-5813-4999-AEE2-29041BF8EDB2}"/>
    <cellStyle name="Normal 7 2 4 2 2 2" xfId="2337" xr:uid="{F9EDA05D-A41E-468F-B9E2-ED1D3A1C8BDD}"/>
    <cellStyle name="Normal 7 2 4 2 2 2 2" xfId="4398" xr:uid="{CBEA8EF0-20CA-442E-9660-3347120BD074}"/>
    <cellStyle name="Normal 7 2 4 2 2 2 2 2" xfId="8621" xr:uid="{09AF3077-160B-4407-A306-CA164188C725}"/>
    <cellStyle name="Normal 7 2 4 2 2 2 3" xfId="6560" xr:uid="{A789CEFB-FB5B-4E36-95F1-AC2AE69986A5}"/>
    <cellStyle name="Normal 7 2 4 2 2 3" xfId="3368" xr:uid="{C9479A67-A1D7-42ED-B574-2666D7DF4265}"/>
    <cellStyle name="Normal 7 2 4 2 2 3 2" xfId="7591" xr:uid="{FE6546C6-462E-4F82-909C-7F085CC40300}"/>
    <cellStyle name="Normal 7 2 4 2 2 4" xfId="5530" xr:uid="{209CDA40-F39D-4B86-9EE9-E768A1CEC946}"/>
    <cellStyle name="Normal 7 2 4 2 3" xfId="1822" xr:uid="{094F9389-F5D6-4D87-AF70-7A2AB6D42D76}"/>
    <cellStyle name="Normal 7 2 4 2 3 2" xfId="3883" xr:uid="{599A2FD2-DAC5-4B47-9570-489C7563AB61}"/>
    <cellStyle name="Normal 7 2 4 2 3 2 2" xfId="8106" xr:uid="{E86CC4CE-B7D8-4195-9FCA-AFA1D0B2A973}"/>
    <cellStyle name="Normal 7 2 4 2 3 3" xfId="6045" xr:uid="{4DB3B063-3B0D-4B67-97F3-88509A48B06C}"/>
    <cellStyle name="Normal 7 2 4 2 4" xfId="2853" xr:uid="{B823D3E4-9544-4577-9985-33AD1D73979D}"/>
    <cellStyle name="Normal 7 2 4 2 4 2" xfId="7076" xr:uid="{0E1AFDD4-4205-4FA0-809C-2748E2CFFB90}"/>
    <cellStyle name="Normal 7 2 4 2 5" xfId="5015" xr:uid="{DE5ECFC5-15AC-4122-A6C7-FE0B7DEE5FDD}"/>
    <cellStyle name="Normal 7 2 4 3" xfId="604" xr:uid="{B45775A1-7B3C-41B3-87D0-CEF8BC3B107B}"/>
    <cellStyle name="Normal 7 2 4 3 2" xfId="1131" xr:uid="{6CFBEA0B-8894-40FF-A4FF-26FD7990498B}"/>
    <cellStyle name="Normal 7 2 4 3 2 2" xfId="2161" xr:uid="{BF858F55-46D3-42F8-A3EE-4ABD5B76894D}"/>
    <cellStyle name="Normal 7 2 4 3 2 2 2" xfId="4222" xr:uid="{AF2C9FDF-D7E9-4FDD-85B7-42C80321942E}"/>
    <cellStyle name="Normal 7 2 4 3 2 2 2 2" xfId="8445" xr:uid="{BE843DD0-8A4C-4B97-91C8-CFD81E29A782}"/>
    <cellStyle name="Normal 7 2 4 3 2 2 3" xfId="6384" xr:uid="{1966ED54-C90A-43FD-97C0-AD6DBBE3797A}"/>
    <cellStyle name="Normal 7 2 4 3 2 3" xfId="3192" xr:uid="{143E58D8-4D37-474F-92F0-0FFD9BB98054}"/>
    <cellStyle name="Normal 7 2 4 3 2 3 2" xfId="7415" xr:uid="{640C8BFE-471F-41FA-BCD1-94315E5F51D1}"/>
    <cellStyle name="Normal 7 2 4 3 2 4" xfId="5354" xr:uid="{6BFF5FA9-8D0B-491A-A70C-F8B0077F2D54}"/>
    <cellStyle name="Normal 7 2 4 3 3" xfId="1646" xr:uid="{261496ED-F099-47EA-BFBA-327C0D1013EE}"/>
    <cellStyle name="Normal 7 2 4 3 3 2" xfId="3707" xr:uid="{8ECAAEF7-7E30-4752-B7E0-32BBC64847CF}"/>
    <cellStyle name="Normal 7 2 4 3 3 2 2" xfId="7930" xr:uid="{24EFEA57-6CF5-4334-9057-A957E72761D3}"/>
    <cellStyle name="Normal 7 2 4 3 3 3" xfId="5869" xr:uid="{40BDDD28-A8D7-4352-8CEC-815C20AB39D6}"/>
    <cellStyle name="Normal 7 2 4 3 4" xfId="2677" xr:uid="{270E9D12-AC23-4755-8D18-14367A3D7DE9}"/>
    <cellStyle name="Normal 7 2 4 3 4 2" xfId="6900" xr:uid="{9279917C-FA7C-4642-ADB6-CBB036C3232D}"/>
    <cellStyle name="Normal 7 2 4 3 5" xfId="4839" xr:uid="{A6282C39-ED42-46AD-8437-9B7AADED50D3}"/>
    <cellStyle name="Normal 7 2 4 4" xfId="1009" xr:uid="{B40AAE66-898C-43BB-AF12-60384E4E4ECD}"/>
    <cellStyle name="Normal 7 2 4 4 2" xfId="2040" xr:uid="{1015DFAA-2F77-4F78-8E7B-F79D4BE913D9}"/>
    <cellStyle name="Normal 7 2 4 4 2 2" xfId="4101" xr:uid="{5B0C8FFA-F55F-496A-A7D4-46CEC78B37F0}"/>
    <cellStyle name="Normal 7 2 4 4 2 2 2" xfId="8324" xr:uid="{5151A4BE-6332-4380-8BEE-46FC8EE778C3}"/>
    <cellStyle name="Normal 7 2 4 4 2 3" xfId="6263" xr:uid="{099B9252-76F8-4C0E-91D3-A0BABFDB5E9A}"/>
    <cellStyle name="Normal 7 2 4 4 3" xfId="3071" xr:uid="{D8B641A3-ACFD-43CF-9133-9BC53FFAE75E}"/>
    <cellStyle name="Normal 7 2 4 4 3 2" xfId="7294" xr:uid="{4264BE7F-DB2C-4A9A-8515-92E126912652}"/>
    <cellStyle name="Normal 7 2 4 4 4" xfId="5233" xr:uid="{9F2FEB3D-4081-40FD-AEAB-DD8C9B1C265F}"/>
    <cellStyle name="Normal 7 2 4 5" xfId="1525" xr:uid="{B16DE8F6-D3F8-484E-841D-E125E67576EE}"/>
    <cellStyle name="Normal 7 2 4 5 2" xfId="3586" xr:uid="{63FEEB6C-BBC7-4301-9FDF-21E944F82B13}"/>
    <cellStyle name="Normal 7 2 4 5 2 2" xfId="7809" xr:uid="{8C40FB93-A706-4E5A-B099-DFFD618CA3B5}"/>
    <cellStyle name="Normal 7 2 4 5 3" xfId="5748" xr:uid="{201BB831-A15F-4B35-B43C-4127B0C140AE}"/>
    <cellStyle name="Normal 7 2 4 6" xfId="2556" xr:uid="{52AD9ADC-8BDA-4C7B-AB3D-6B37B6E1BF16}"/>
    <cellStyle name="Normal 7 2 4 6 2" xfId="6779" xr:uid="{B185301E-EE45-4E90-8B00-A75BA3CC4BDD}"/>
    <cellStyle name="Normal 7 2 4 7" xfId="4718" xr:uid="{1D183774-EB84-4811-B35C-2642406A3F74}"/>
    <cellStyle name="Normal 7 2 5" xfId="662" xr:uid="{CD90B413-A449-4532-83A1-74AF244555ED}"/>
    <cellStyle name="Normal 7 2 5 2" xfId="847" xr:uid="{D0C18E0A-3929-4EEC-B8B2-957C90BEE19B}"/>
    <cellStyle name="Normal 7 2 5 2 2" xfId="1365" xr:uid="{AF535E1D-EA34-464F-87B2-7BE0BCCDB6B2}"/>
    <cellStyle name="Normal 7 2 5 2 2 2" xfId="2395" xr:uid="{A76633A0-C1AB-4056-9D74-5CA21D1FA592}"/>
    <cellStyle name="Normal 7 2 5 2 2 2 2" xfId="4456" xr:uid="{27E033CB-53F6-4FFA-BDC1-77D5DEEE09F8}"/>
    <cellStyle name="Normal 7 2 5 2 2 2 2 2" xfId="8679" xr:uid="{6F628474-1FCF-4E6A-A9D2-1B5C2A3D72A3}"/>
    <cellStyle name="Normal 7 2 5 2 2 2 3" xfId="6618" xr:uid="{34B13A92-6F44-4795-BF74-9BB25D883526}"/>
    <cellStyle name="Normal 7 2 5 2 2 3" xfId="3426" xr:uid="{533EC517-282C-4FBF-B828-1354040B14A0}"/>
    <cellStyle name="Normal 7 2 5 2 2 3 2" xfId="7649" xr:uid="{6CD40A03-5428-4100-880E-8462179E0918}"/>
    <cellStyle name="Normal 7 2 5 2 2 4" xfId="5588" xr:uid="{ACE84182-9D92-4792-B1EE-1D54CE812BE3}"/>
    <cellStyle name="Normal 7 2 5 2 3" xfId="1880" xr:uid="{3AE0A542-6645-4521-A85F-0B7A50F084C6}"/>
    <cellStyle name="Normal 7 2 5 2 3 2" xfId="3941" xr:uid="{8EC8CE04-837D-4187-B89C-EA2897F8D95F}"/>
    <cellStyle name="Normal 7 2 5 2 3 2 2" xfId="8164" xr:uid="{606576EA-8A8C-4A18-ACD9-2B2A951B5E88}"/>
    <cellStyle name="Normal 7 2 5 2 3 3" xfId="6103" xr:uid="{37D2CF8B-E20D-46C6-B8F4-A7B55A29E260}"/>
    <cellStyle name="Normal 7 2 5 2 4" xfId="2911" xr:uid="{0C109399-95DD-450B-8FE7-37B734EFDBB5}"/>
    <cellStyle name="Normal 7 2 5 2 4 2" xfId="7134" xr:uid="{E367EE36-BB81-4EBC-8C1E-3A9A17564A67}"/>
    <cellStyle name="Normal 7 2 5 2 5" xfId="5073" xr:uid="{4A2D4101-F591-41E3-95B2-ED652A69DDBD}"/>
    <cellStyle name="Normal 7 2 5 3" xfId="1189" xr:uid="{E766295B-9474-411B-9FA5-567E5CEEE905}"/>
    <cellStyle name="Normal 7 2 5 3 2" xfId="2219" xr:uid="{4FA1026C-107F-4FCD-A587-4DED6C7C581E}"/>
    <cellStyle name="Normal 7 2 5 3 2 2" xfId="4280" xr:uid="{A7E490CB-B3B1-4A65-AE48-872A6DF7D960}"/>
    <cellStyle name="Normal 7 2 5 3 2 2 2" xfId="8503" xr:uid="{9B95B68F-4DEE-4FFF-A665-65D8B1908396}"/>
    <cellStyle name="Normal 7 2 5 3 2 3" xfId="6442" xr:uid="{10B0B264-637D-404F-B032-49772D16DAB0}"/>
    <cellStyle name="Normal 7 2 5 3 3" xfId="3250" xr:uid="{47556977-0EEE-4995-B27E-18C2871FD476}"/>
    <cellStyle name="Normal 7 2 5 3 3 2" xfId="7473" xr:uid="{221B90CF-FD3D-4CF9-871F-92DE08EAC37C}"/>
    <cellStyle name="Normal 7 2 5 3 4" xfId="5412" xr:uid="{251752CA-CA2F-4FEF-9E2D-22E7D2885DB9}"/>
    <cellStyle name="Normal 7 2 5 4" xfId="1704" xr:uid="{58D05DB8-E560-4A92-B346-30E7116F3827}"/>
    <cellStyle name="Normal 7 2 5 4 2" xfId="3765" xr:uid="{AE98E6A6-9844-4C05-B233-E4F0C597D625}"/>
    <cellStyle name="Normal 7 2 5 4 2 2" xfId="7988" xr:uid="{0652B0B2-AA96-4444-B84B-BB6BD90FC9F6}"/>
    <cellStyle name="Normal 7 2 5 4 3" xfId="5927" xr:uid="{B45E1EC4-19B7-45DC-97D4-28EF78DF06BA}"/>
    <cellStyle name="Normal 7 2 5 5" xfId="2735" xr:uid="{B4459B0E-CC2F-43A4-A192-A2DAD5F07F36}"/>
    <cellStyle name="Normal 7 2 5 5 2" xfId="6958" xr:uid="{42A70D7D-C479-4C51-AA7E-3AA56B4EC25D}"/>
    <cellStyle name="Normal 7 2 5 6" xfId="4897" xr:uid="{66B3478B-FEFE-434F-88B6-6B5173D405DB}"/>
    <cellStyle name="Normal 7 2 6" xfId="730" xr:uid="{BBFCAB30-1DD3-4C2F-A8B3-E9D0B6787EBD}"/>
    <cellStyle name="Normal 7 2 6 2" xfId="1248" xr:uid="{7B4AF6FC-F703-44BD-BA4C-70E4319B5968}"/>
    <cellStyle name="Normal 7 2 6 2 2" xfId="2278" xr:uid="{08CA8455-4FA4-4169-9F65-A82D68D68CEE}"/>
    <cellStyle name="Normal 7 2 6 2 2 2" xfId="4339" xr:uid="{3EB115E5-F515-4EC1-BA92-341EC004BCC7}"/>
    <cellStyle name="Normal 7 2 6 2 2 2 2" xfId="8562" xr:uid="{6222EFAF-E91A-4656-AC2F-75FFC2CD5CBF}"/>
    <cellStyle name="Normal 7 2 6 2 2 3" xfId="6501" xr:uid="{2869EE39-BC95-4848-A89E-7754AD2EFD52}"/>
    <cellStyle name="Normal 7 2 6 2 3" xfId="3309" xr:uid="{57F436A5-FC3F-488B-9F9E-FAFA656FBBFB}"/>
    <cellStyle name="Normal 7 2 6 2 3 2" xfId="7532" xr:uid="{F1ECEF29-1DE6-4B4F-BC55-0B890AC11353}"/>
    <cellStyle name="Normal 7 2 6 2 4" xfId="5471" xr:uid="{0F3DAD80-3B78-4017-B734-B4461978EF9F}"/>
    <cellStyle name="Normal 7 2 6 3" xfId="1763" xr:uid="{03AB2E79-2B85-45B8-8BBC-9B0860ED5E84}"/>
    <cellStyle name="Normal 7 2 6 3 2" xfId="3824" xr:uid="{52225AA6-925E-4761-8914-F0287EA5B114}"/>
    <cellStyle name="Normal 7 2 6 3 2 2" xfId="8047" xr:uid="{082D4A54-65B4-4378-B3AB-1B7D3B90D605}"/>
    <cellStyle name="Normal 7 2 6 3 3" xfId="5986" xr:uid="{5BD9457B-8901-43A7-87C8-E546B2FE8DDF}"/>
    <cellStyle name="Normal 7 2 6 4" xfId="2794" xr:uid="{DCE52AD7-AE6B-4379-894E-5390EB5A0ECB}"/>
    <cellStyle name="Normal 7 2 6 4 2" xfId="7017" xr:uid="{C6A8B369-D50C-4975-974E-3DD27C636727}"/>
    <cellStyle name="Normal 7 2 6 5" xfId="4956" xr:uid="{B12BD512-3959-44B9-A62F-B5F8AB7394BB}"/>
    <cellStyle name="Normal 7 2 7" xfId="537" xr:uid="{672FEE87-17E4-4990-A6C2-C45C4406F4D7}"/>
    <cellStyle name="Normal 7 2 7 2" xfId="1072" xr:uid="{19F69C21-9A58-49B7-ABAB-32EFEB335F6C}"/>
    <cellStyle name="Normal 7 2 7 2 2" xfId="2102" xr:uid="{9A8CA746-88B2-4F8B-A9A1-76049088F67C}"/>
    <cellStyle name="Normal 7 2 7 2 2 2" xfId="4163" xr:uid="{74414423-CF92-46CD-AE2B-6C4DC9802F95}"/>
    <cellStyle name="Normal 7 2 7 2 2 2 2" xfId="8386" xr:uid="{58628FE0-03CE-4B59-B3A5-2B9ACEC24B85}"/>
    <cellStyle name="Normal 7 2 7 2 2 3" xfId="6325" xr:uid="{6B59FCA9-4945-4ECC-A47C-DDCF7184BE7D}"/>
    <cellStyle name="Normal 7 2 7 2 3" xfId="3133" xr:uid="{529FDF29-DE81-4FA0-A079-8E5A7636192E}"/>
    <cellStyle name="Normal 7 2 7 2 3 2" xfId="7356" xr:uid="{0E533EDE-7C3F-4450-AE43-9D623CF6F6A0}"/>
    <cellStyle name="Normal 7 2 7 2 4" xfId="5295" xr:uid="{15FA3B32-172D-422F-86CE-CBC5D23215AA}"/>
    <cellStyle name="Normal 7 2 7 3" xfId="1587" xr:uid="{120CC296-BCB5-46A8-864E-B841456C0236}"/>
    <cellStyle name="Normal 7 2 7 3 2" xfId="3648" xr:uid="{D5938BA0-7617-49CC-826B-CC7B17BC8021}"/>
    <cellStyle name="Normal 7 2 7 3 2 2" xfId="7871" xr:uid="{EFAF0ABD-FD6B-4248-8B95-643DFAC20564}"/>
    <cellStyle name="Normal 7 2 7 3 3" xfId="5810" xr:uid="{4AD9344A-B668-4FFB-B5C3-D23304F5C094}"/>
    <cellStyle name="Normal 7 2 7 4" xfId="2618" xr:uid="{9002BE0A-113B-4513-ACC0-1D5283FC5C27}"/>
    <cellStyle name="Normal 7 2 7 4 2" xfId="6841" xr:uid="{73219969-9516-4C4F-A7B9-03CB7157CA89}"/>
    <cellStyle name="Normal 7 2 7 5" xfId="4780" xr:uid="{02BC2135-94C1-41E4-A5AC-943867D0171E}"/>
    <cellStyle name="Normal 7 2 8" xfId="913" xr:uid="{0E8D708D-0DA4-45C6-9E16-0CB104A3AF6C}"/>
    <cellStyle name="Normal 7 2 8 2" xfId="1944" xr:uid="{3E544EE4-343F-4983-92EA-F0C7EAB5A98D}"/>
    <cellStyle name="Normal 7 2 8 2 2" xfId="4005" xr:uid="{C68533CD-CFBC-4537-AEFF-9C13EFA49C08}"/>
    <cellStyle name="Normal 7 2 8 2 2 2" xfId="8228" xr:uid="{4A7C5D38-1BCE-48C0-BBFE-F426799AF0F4}"/>
    <cellStyle name="Normal 7 2 8 2 3" xfId="6167" xr:uid="{A62791C5-5BE5-47DF-8859-EB11ECF730E4}"/>
    <cellStyle name="Normal 7 2 8 3" xfId="2975" xr:uid="{3B7F01CA-D034-4A34-8676-67AC120A0C95}"/>
    <cellStyle name="Normal 7 2 8 3 2" xfId="7198" xr:uid="{982F6569-6D12-402A-9705-E535887E310D}"/>
    <cellStyle name="Normal 7 2 8 4" xfId="5137" xr:uid="{41966DDE-4685-4CF6-8FD6-81E0DC87552C}"/>
    <cellStyle name="Normal 7 2 9" xfId="1429" xr:uid="{3233A229-CA8F-48D5-A5F8-0E7F539B0177}"/>
    <cellStyle name="Normal 7 2 9 2" xfId="3490" xr:uid="{E67CB420-F7D6-4555-8F64-9DC221CAAF45}"/>
    <cellStyle name="Normal 7 2 9 2 2" xfId="7713" xr:uid="{40924AD7-F982-4FD8-9169-650EB445E794}"/>
    <cellStyle name="Normal 7 2 9 3" xfId="5652" xr:uid="{56E38F43-1DC3-4085-8017-0CDC30F588C7}"/>
    <cellStyle name="Normal 7 3" xfId="369" xr:uid="{00000000-0005-0000-0000-000086010000}"/>
    <cellStyle name="Normal 7 3 10" xfId="4629" xr:uid="{DCF224A3-C170-459F-8477-5FA8F9AE7AC1}"/>
    <cellStyle name="Normal 7 3 11" xfId="4529" xr:uid="{9A014BDC-D862-4D32-8D02-A436C2AA897F}"/>
    <cellStyle name="Normal 7 3 2" xfId="402" xr:uid="{00000000-0005-0000-0000-000087010000}"/>
    <cellStyle name="Normal 7 3 2 10" xfId="4560" xr:uid="{FE12E367-7629-4B05-BEC0-AEB0618BD5A4}"/>
    <cellStyle name="Normal 7 3 2 2" xfId="501" xr:uid="{00000000-0005-0000-0000-000088010000}"/>
    <cellStyle name="Normal 7 3 2 2 2" xfId="830" xr:uid="{0620DB75-EEC5-4A17-84BB-9965D505EA3B}"/>
    <cellStyle name="Normal 7 3 2 2 2 2" xfId="1348" xr:uid="{D242213A-1E56-426E-BB3D-D81FEEBB02F4}"/>
    <cellStyle name="Normal 7 3 2 2 2 2 2" xfId="2378" xr:uid="{6594F819-2B2F-4B87-9E99-841AAEDE8E44}"/>
    <cellStyle name="Normal 7 3 2 2 2 2 2 2" xfId="4439" xr:uid="{A45F1338-4501-44CB-9BC7-2EBF44B7595D}"/>
    <cellStyle name="Normal 7 3 2 2 2 2 2 2 2" xfId="8662" xr:uid="{9C709F7B-67B1-466E-B017-57F754A8DA75}"/>
    <cellStyle name="Normal 7 3 2 2 2 2 2 3" xfId="6601" xr:uid="{FC8E161E-C3D6-4AF6-B402-36574427D28B}"/>
    <cellStyle name="Normal 7 3 2 2 2 2 3" xfId="3409" xr:uid="{EE50E0E7-1789-4B3B-B9CA-CC80C28962E6}"/>
    <cellStyle name="Normal 7 3 2 2 2 2 3 2" xfId="7632" xr:uid="{40B71507-17C9-44B9-A6F3-2B944A221AE9}"/>
    <cellStyle name="Normal 7 3 2 2 2 2 4" xfId="5571" xr:uid="{C3B88A2D-4EB0-49F2-A39A-7F682117738E}"/>
    <cellStyle name="Normal 7 3 2 2 2 3" xfId="1863" xr:uid="{2582A4D1-BF35-4E5B-A57D-60FAB7EC3192}"/>
    <cellStyle name="Normal 7 3 2 2 2 3 2" xfId="3924" xr:uid="{C3A39488-62A0-4E7A-9307-F0CEE559A354}"/>
    <cellStyle name="Normal 7 3 2 2 2 3 2 2" xfId="8147" xr:uid="{4509E7E8-E7BB-4AEA-80FE-C1A4E41EB883}"/>
    <cellStyle name="Normal 7 3 2 2 2 3 3" xfId="6086" xr:uid="{1AD4D5F2-1D27-4DCB-BF41-65BEA81E594F}"/>
    <cellStyle name="Normal 7 3 2 2 2 4" xfId="2894" xr:uid="{394ABE2B-542F-4343-984A-CFFCF33B2767}"/>
    <cellStyle name="Normal 7 3 2 2 2 4 2" xfId="7117" xr:uid="{5CF26111-4564-4BA3-9D00-C53B5AB30FEF}"/>
    <cellStyle name="Normal 7 3 2 2 2 5" xfId="5056" xr:uid="{F50F8030-7F46-45FD-96DE-BC64E2D266BB}"/>
    <cellStyle name="Normal 7 3 2 2 3" xfId="645" xr:uid="{CC937C26-3D04-45D9-9DBA-2B22D927DA60}"/>
    <cellStyle name="Normal 7 3 2 2 3 2" xfId="1172" xr:uid="{7B5D11CC-2BB7-45F2-ABBA-D0B898ACE2CF}"/>
    <cellStyle name="Normal 7 3 2 2 3 2 2" xfId="2202" xr:uid="{E423BAAC-D9DD-4BB0-9783-F678039E9F0D}"/>
    <cellStyle name="Normal 7 3 2 2 3 2 2 2" xfId="4263" xr:uid="{65403EC5-FBDC-40C3-A903-32B83E763FD4}"/>
    <cellStyle name="Normal 7 3 2 2 3 2 2 2 2" xfId="8486" xr:uid="{009FEBBA-DEC4-4B57-8353-B63F09C20601}"/>
    <cellStyle name="Normal 7 3 2 2 3 2 2 3" xfId="6425" xr:uid="{79BC48F8-1812-41ED-8773-17FEFDB8CEAF}"/>
    <cellStyle name="Normal 7 3 2 2 3 2 3" xfId="3233" xr:uid="{D3B786B6-C874-49C1-8461-48E02C7A16E0}"/>
    <cellStyle name="Normal 7 3 2 2 3 2 3 2" xfId="7456" xr:uid="{3F389148-5422-41E1-B760-2D4A4EFCF989}"/>
    <cellStyle name="Normal 7 3 2 2 3 2 4" xfId="5395" xr:uid="{950CBE78-483B-4333-A98B-8B15A856C3A2}"/>
    <cellStyle name="Normal 7 3 2 2 3 3" xfId="1687" xr:uid="{62624CC4-7C14-4BCD-9400-67E4A36E6F0D}"/>
    <cellStyle name="Normal 7 3 2 2 3 3 2" xfId="3748" xr:uid="{140D2909-4405-4778-8CC1-0AF4E777734C}"/>
    <cellStyle name="Normal 7 3 2 2 3 3 2 2" xfId="7971" xr:uid="{875BC4E4-E223-454A-8A0F-3D85A6BE5763}"/>
    <cellStyle name="Normal 7 3 2 2 3 3 3" xfId="5910" xr:uid="{04EAAC23-3424-459D-98F1-18C12E4744F7}"/>
    <cellStyle name="Normal 7 3 2 2 3 4" xfId="2718" xr:uid="{021CFA7C-8F72-4B25-83AC-484C1D529661}"/>
    <cellStyle name="Normal 7 3 2 2 3 4 2" xfId="6941" xr:uid="{F8D88268-F584-4507-A84A-4FEF4AD1A724}"/>
    <cellStyle name="Normal 7 3 2 2 3 5" xfId="4880" xr:uid="{B60448B5-B9B7-42A2-BB5C-6D80DC8BD2CA}"/>
    <cellStyle name="Normal 7 3 2 2 4" xfId="1049" xr:uid="{65B893C7-9FE6-4EB7-B849-8251FBC0059C}"/>
    <cellStyle name="Normal 7 3 2 2 4 2" xfId="2080" xr:uid="{5259DD70-91FE-47A7-AB47-BCDBC620B5A5}"/>
    <cellStyle name="Normal 7 3 2 2 4 2 2" xfId="4141" xr:uid="{48694469-AA3B-426B-BA65-1CA5125689BD}"/>
    <cellStyle name="Normal 7 3 2 2 4 2 2 2" xfId="8364" xr:uid="{5D653896-3C04-47C6-817D-548E1361AC1B}"/>
    <cellStyle name="Normal 7 3 2 2 4 2 3" xfId="6303" xr:uid="{AE5DC6E7-EF1B-4B97-9EC1-614E286AA510}"/>
    <cellStyle name="Normal 7 3 2 2 4 3" xfId="3111" xr:uid="{9FECDFA0-1086-4ADA-9F63-BA1B38B3E010}"/>
    <cellStyle name="Normal 7 3 2 2 4 3 2" xfId="7334" xr:uid="{F8D78425-246E-4011-80AD-8CB8AE6235B2}"/>
    <cellStyle name="Normal 7 3 2 2 4 4" xfId="5273" xr:uid="{ED961DB1-CC17-43D1-AFE8-65571AC0770A}"/>
    <cellStyle name="Normal 7 3 2 2 5" xfId="1565" xr:uid="{4B4D69A6-1FA4-4101-BC3F-A40FA2F88477}"/>
    <cellStyle name="Normal 7 3 2 2 5 2" xfId="3626" xr:uid="{B1C6B4CF-41B1-4734-8D56-4E49B4B5BB90}"/>
    <cellStyle name="Normal 7 3 2 2 5 2 2" xfId="7849" xr:uid="{CD642D43-74C1-4C69-9161-55E7C86948AD}"/>
    <cellStyle name="Normal 7 3 2 2 5 3" xfId="5788" xr:uid="{764C7C38-2322-4BB6-997F-F3A78D899A38}"/>
    <cellStyle name="Normal 7 3 2 2 6" xfId="2596" xr:uid="{BAE6B315-3CA3-4F24-9AD2-14B6F613B14C}"/>
    <cellStyle name="Normal 7 3 2 2 6 2" xfId="6819" xr:uid="{90C6417A-8398-4EBC-9C6A-AD160F63D9F9}"/>
    <cellStyle name="Normal 7 3 2 2 7" xfId="4758" xr:uid="{A01922FB-5956-4399-B3DA-1E8FBEEFF6A8}"/>
    <cellStyle name="Normal 7 3 2 3" xfId="709" xr:uid="{81CAB252-B107-4A2B-B400-F078BDFBD7B7}"/>
    <cellStyle name="Normal 7 3 2 3 2" xfId="889" xr:uid="{CB0AF17D-3C20-43DD-AA1D-D398FF3E4CB5}"/>
    <cellStyle name="Normal 7 3 2 3 2 2" xfId="1406" xr:uid="{56D7BC4F-39AF-4543-81AA-C3F040483462}"/>
    <cellStyle name="Normal 7 3 2 3 2 2 2" xfId="2436" xr:uid="{4066835C-7D72-49C2-B6D5-EC576AB79AE6}"/>
    <cellStyle name="Normal 7 3 2 3 2 2 2 2" xfId="4497" xr:uid="{D378A3DF-E2B8-40F8-B011-9BF0BD27DDE7}"/>
    <cellStyle name="Normal 7 3 2 3 2 2 2 2 2" xfId="8720" xr:uid="{0D9E7C2F-2E36-426F-9E29-0E58E4315490}"/>
    <cellStyle name="Normal 7 3 2 3 2 2 2 3" xfId="6659" xr:uid="{44B8FCF6-438A-49B6-ABF8-150ACE375F9C}"/>
    <cellStyle name="Normal 7 3 2 3 2 2 3" xfId="3467" xr:uid="{CC4743AB-F610-45F5-A257-533D2F624800}"/>
    <cellStyle name="Normal 7 3 2 3 2 2 3 2" xfId="7690" xr:uid="{ADB93596-A48F-477F-A6E6-38563F8496A6}"/>
    <cellStyle name="Normal 7 3 2 3 2 2 4" xfId="5629" xr:uid="{5B845C79-2580-4C64-B55C-EF6FA501A1A5}"/>
    <cellStyle name="Normal 7 3 2 3 2 3" xfId="1921" xr:uid="{E2F1B60C-1DBD-4B96-BCA3-72BDB4122F22}"/>
    <cellStyle name="Normal 7 3 2 3 2 3 2" xfId="3982" xr:uid="{42B2313B-BA53-4ACB-B32D-FFF178321ECC}"/>
    <cellStyle name="Normal 7 3 2 3 2 3 2 2" xfId="8205" xr:uid="{4D1F392D-7D73-4193-AE14-8B54F6453253}"/>
    <cellStyle name="Normal 7 3 2 3 2 3 3" xfId="6144" xr:uid="{B23FAC1B-454A-4E33-9B88-81B52901453B}"/>
    <cellStyle name="Normal 7 3 2 3 2 4" xfId="2952" xr:uid="{051070EA-1179-4B02-8F9E-25D827780AF3}"/>
    <cellStyle name="Normal 7 3 2 3 2 4 2" xfId="7175" xr:uid="{442FC2E0-8A1C-4038-89E2-B3CCA3E7402D}"/>
    <cellStyle name="Normal 7 3 2 3 2 5" xfId="5114" xr:uid="{F934B23F-D0A6-4836-97A4-1404DA476554}"/>
    <cellStyle name="Normal 7 3 2 3 3" xfId="1230" xr:uid="{8E63421C-DDFD-4A20-8C15-FF1C019BC2F2}"/>
    <cellStyle name="Normal 7 3 2 3 3 2" xfId="2260" xr:uid="{14396EB8-2B0D-420F-A4B6-82327D02259E}"/>
    <cellStyle name="Normal 7 3 2 3 3 2 2" xfId="4321" xr:uid="{4487FEED-1203-4B47-A029-C6696C691484}"/>
    <cellStyle name="Normal 7 3 2 3 3 2 2 2" xfId="8544" xr:uid="{907AE731-00BE-4FF2-A40E-25F794A9343A}"/>
    <cellStyle name="Normal 7 3 2 3 3 2 3" xfId="6483" xr:uid="{C29514FA-D309-494E-94A3-F2FC54B52573}"/>
    <cellStyle name="Normal 7 3 2 3 3 3" xfId="3291" xr:uid="{92D4CD69-E542-4E54-A24E-44E92E90484F}"/>
    <cellStyle name="Normal 7 3 2 3 3 3 2" xfId="7514" xr:uid="{D4C1C33C-413B-4C91-8129-816B1902B01C}"/>
    <cellStyle name="Normal 7 3 2 3 3 4" xfId="5453" xr:uid="{4D4DA9BE-353B-47F8-8D0F-FE7C90388BCE}"/>
    <cellStyle name="Normal 7 3 2 3 4" xfId="1745" xr:uid="{E873B00E-1058-4CE2-AF92-50C2333FBED1}"/>
    <cellStyle name="Normal 7 3 2 3 4 2" xfId="3806" xr:uid="{9B20E76E-CDA2-471D-A093-C77DFCD11DAA}"/>
    <cellStyle name="Normal 7 3 2 3 4 2 2" xfId="8029" xr:uid="{ADD43EC2-4580-4D98-B050-7D8A03D02CCA}"/>
    <cellStyle name="Normal 7 3 2 3 4 3" xfId="5968" xr:uid="{29F57B84-84E8-40CD-9621-D9E9EB9F6CB0}"/>
    <cellStyle name="Normal 7 3 2 3 5" xfId="2776" xr:uid="{C1DE7387-CE67-4B27-BF24-A37F6571D822}"/>
    <cellStyle name="Normal 7 3 2 3 5 2" xfId="6999" xr:uid="{A4DA4C2D-75A3-490C-82B3-D5CDA577024E}"/>
    <cellStyle name="Normal 7 3 2 3 6" xfId="4938" xr:uid="{5AD6272D-D8C1-43F0-B621-06976E5059C7}"/>
    <cellStyle name="Normal 7 3 2 4" xfId="771" xr:uid="{61EA5E63-6E4F-4CB5-A39C-EA30D01B7CD8}"/>
    <cellStyle name="Normal 7 3 2 4 2" xfId="1289" xr:uid="{5475D1DD-1543-480A-A22D-AA2594A4C27A}"/>
    <cellStyle name="Normal 7 3 2 4 2 2" xfId="2319" xr:uid="{451EB2F2-6DAA-4935-AE78-590548312D1B}"/>
    <cellStyle name="Normal 7 3 2 4 2 2 2" xfId="4380" xr:uid="{84932789-BED3-4722-AD76-6CABE86332E5}"/>
    <cellStyle name="Normal 7 3 2 4 2 2 2 2" xfId="8603" xr:uid="{952121D0-9FBA-42DA-840A-8E8931BF3027}"/>
    <cellStyle name="Normal 7 3 2 4 2 2 3" xfId="6542" xr:uid="{BEFB7852-5123-4E27-AF70-1EC0137268CC}"/>
    <cellStyle name="Normal 7 3 2 4 2 3" xfId="3350" xr:uid="{668320AB-0393-4E85-896F-66A2CBA1DAC3}"/>
    <cellStyle name="Normal 7 3 2 4 2 3 2" xfId="7573" xr:uid="{E7060919-E029-4EC5-9362-C3CC525E50C9}"/>
    <cellStyle name="Normal 7 3 2 4 2 4" xfId="5512" xr:uid="{E1F0E6F5-84B9-4E48-81C9-0CD375B4DE10}"/>
    <cellStyle name="Normal 7 3 2 4 3" xfId="1804" xr:uid="{6BD92D85-F9FE-461E-BF04-3BC92620D3AB}"/>
    <cellStyle name="Normal 7 3 2 4 3 2" xfId="3865" xr:uid="{A97AC27B-E326-44FB-A815-8E2812F68544}"/>
    <cellStyle name="Normal 7 3 2 4 3 2 2" xfId="8088" xr:uid="{A748A474-98FF-4EC6-9B71-28FDCBE133AA}"/>
    <cellStyle name="Normal 7 3 2 4 3 3" xfId="6027" xr:uid="{B3D9B8E1-4371-44F0-BC20-234F2139841E}"/>
    <cellStyle name="Normal 7 3 2 4 4" xfId="2835" xr:uid="{8E630079-1534-4576-AF46-FE701F4ED8A4}"/>
    <cellStyle name="Normal 7 3 2 4 4 2" xfId="7058" xr:uid="{9EDA3218-FA8D-4B23-9688-369F18C64F56}"/>
    <cellStyle name="Normal 7 3 2 4 5" xfId="4997" xr:uid="{14614DC1-9C68-466F-9B97-1B2E25C0F915}"/>
    <cellStyle name="Normal 7 3 2 5" xfId="586" xr:uid="{E46FDFF0-4858-4989-818B-027278CA74C0}"/>
    <cellStyle name="Normal 7 3 2 5 2" xfId="1113" xr:uid="{45D7277F-B021-47F9-A0CD-00933CFB510D}"/>
    <cellStyle name="Normal 7 3 2 5 2 2" xfId="2143" xr:uid="{4707F1D8-F335-4AD1-8993-066BC124B900}"/>
    <cellStyle name="Normal 7 3 2 5 2 2 2" xfId="4204" xr:uid="{7DD5DC82-E02A-4981-A1C2-DA803C3000EB}"/>
    <cellStyle name="Normal 7 3 2 5 2 2 2 2" xfId="8427" xr:uid="{754787C2-1CDF-4A5D-8ECA-85EEC87F6828}"/>
    <cellStyle name="Normal 7 3 2 5 2 2 3" xfId="6366" xr:uid="{8D721A0D-12D6-4361-8119-A70359418225}"/>
    <cellStyle name="Normal 7 3 2 5 2 3" xfId="3174" xr:uid="{27E05296-1865-47FB-8066-4A1CCA4EEE6E}"/>
    <cellStyle name="Normal 7 3 2 5 2 3 2" xfId="7397" xr:uid="{D5B353C2-16FC-4077-9B57-D1F460A86E10}"/>
    <cellStyle name="Normal 7 3 2 5 2 4" xfId="5336" xr:uid="{F2FAD161-8B79-4922-BEAB-CE4BF46C1BFE}"/>
    <cellStyle name="Normal 7 3 2 5 3" xfId="1628" xr:uid="{4CE52C59-71E5-4BAE-8AB9-C3810A4D009D}"/>
    <cellStyle name="Normal 7 3 2 5 3 2" xfId="3689" xr:uid="{9798F079-8CDA-4DAE-B6BE-622410D00C36}"/>
    <cellStyle name="Normal 7 3 2 5 3 2 2" xfId="7912" xr:uid="{19033C6B-869E-49C0-A484-23955A83A453}"/>
    <cellStyle name="Normal 7 3 2 5 3 3" xfId="5851" xr:uid="{4F0EA714-1C7E-4ADB-B55C-F0CE4088CEDB}"/>
    <cellStyle name="Normal 7 3 2 5 4" xfId="2659" xr:uid="{29BC1E4A-94C8-48F2-AEDD-E241BF8A165C}"/>
    <cellStyle name="Normal 7 3 2 5 4 2" xfId="6882" xr:uid="{5EFE6B9A-65ED-4569-8309-A36929031C40}"/>
    <cellStyle name="Normal 7 3 2 5 5" xfId="4821" xr:uid="{2406D405-52C4-4DFE-BBBA-4D68E165FE9B}"/>
    <cellStyle name="Normal 7 3 2 6" xfId="951" xr:uid="{06917A7F-9AAC-45F3-98FC-81862925D79C}"/>
    <cellStyle name="Normal 7 3 2 6 2" xfId="1982" xr:uid="{B774D143-90F2-4683-91D5-69337172D658}"/>
    <cellStyle name="Normal 7 3 2 6 2 2" xfId="4043" xr:uid="{411D12F1-D9BE-4866-AFCB-5E4BAFCCEFAF}"/>
    <cellStyle name="Normal 7 3 2 6 2 2 2" xfId="8266" xr:uid="{CB401D98-F5FF-4C59-A99B-1613A488AA3D}"/>
    <cellStyle name="Normal 7 3 2 6 2 3" xfId="6205" xr:uid="{631B6BB5-196B-42C7-8DDC-4ED114B071AC}"/>
    <cellStyle name="Normal 7 3 2 6 3" xfId="3013" xr:uid="{F5DB0D92-59F2-4E93-B1A7-0A742BA2B3BE}"/>
    <cellStyle name="Normal 7 3 2 6 3 2" xfId="7236" xr:uid="{7583CD48-5A4B-48D4-93C4-38EEC400760C}"/>
    <cellStyle name="Normal 7 3 2 6 4" xfId="5175" xr:uid="{F694AAFF-CAC1-4E70-B1FD-2B208C8E6307}"/>
    <cellStyle name="Normal 7 3 2 7" xfId="1467" xr:uid="{E870E7AF-0886-401C-B616-8BAF1792C41B}"/>
    <cellStyle name="Normal 7 3 2 7 2" xfId="3528" xr:uid="{757B4A03-E720-45ED-8419-15CD2BE59941}"/>
    <cellStyle name="Normal 7 3 2 7 2 2" xfId="7751" xr:uid="{1DDAA932-8824-46FB-89F0-CFB2810CB68B}"/>
    <cellStyle name="Normal 7 3 2 7 3" xfId="5690" xr:uid="{41876CC2-668E-4667-9B7D-B2FCED60B04E}"/>
    <cellStyle name="Normal 7 3 2 8" xfId="2498" xr:uid="{E75FD1EB-D4BD-41ED-8EBE-323E409B5BD2}"/>
    <cellStyle name="Normal 7 3 2 8 2" xfId="6721" xr:uid="{28DE9F93-A2E3-416E-9E08-53B4A00ED8AF}"/>
    <cellStyle name="Normal 7 3 2 9" xfId="4660" xr:uid="{BB2000C8-5714-4A17-A4A5-E9E46EA03E96}"/>
    <cellStyle name="Normal 7 3 3" xfId="470" xr:uid="{00000000-0005-0000-0000-000089010000}"/>
    <cellStyle name="Normal 7 3 3 2" xfId="801" xr:uid="{FAF84E1B-9499-4827-BC80-EED0537FC1A6}"/>
    <cellStyle name="Normal 7 3 3 2 2" xfId="1319" xr:uid="{50874CE4-FD0F-4458-8F68-80D8BDB64C33}"/>
    <cellStyle name="Normal 7 3 3 2 2 2" xfId="2349" xr:uid="{8229033C-8262-4676-B4CA-3DB0CD8FB284}"/>
    <cellStyle name="Normal 7 3 3 2 2 2 2" xfId="4410" xr:uid="{38C68C22-0727-4757-AEE4-14DF36802C0D}"/>
    <cellStyle name="Normal 7 3 3 2 2 2 2 2" xfId="8633" xr:uid="{F285C12D-DF39-457F-851C-3B93FF12678B}"/>
    <cellStyle name="Normal 7 3 3 2 2 2 3" xfId="6572" xr:uid="{CA5713E7-4674-48AE-ABA2-BBC5E4F01A8D}"/>
    <cellStyle name="Normal 7 3 3 2 2 3" xfId="3380" xr:uid="{464BF40D-122D-4403-A6A4-E11D8C9D9719}"/>
    <cellStyle name="Normal 7 3 3 2 2 3 2" xfId="7603" xr:uid="{251B69CB-A6D0-411E-90B2-AAEEEA9D62D1}"/>
    <cellStyle name="Normal 7 3 3 2 2 4" xfId="5542" xr:uid="{CD89FFAF-2F47-414F-B5CF-AEFA4F3010C3}"/>
    <cellStyle name="Normal 7 3 3 2 3" xfId="1834" xr:uid="{90427003-8BA9-421A-B1C8-951F981A4F12}"/>
    <cellStyle name="Normal 7 3 3 2 3 2" xfId="3895" xr:uid="{96A2B8CB-E20E-4E88-BD46-A4CB2E4751AD}"/>
    <cellStyle name="Normal 7 3 3 2 3 2 2" xfId="8118" xr:uid="{7C991822-2F0C-41FE-9DA7-2DC4F194A818}"/>
    <cellStyle name="Normal 7 3 3 2 3 3" xfId="6057" xr:uid="{AD4E26E0-7B30-4CB1-A60C-68620B876F73}"/>
    <cellStyle name="Normal 7 3 3 2 4" xfId="2865" xr:uid="{79FDA808-DCA3-464E-9ED3-98446E6F2FAC}"/>
    <cellStyle name="Normal 7 3 3 2 4 2" xfId="7088" xr:uid="{543620BD-E75A-4F32-993B-BA936D6C3958}"/>
    <cellStyle name="Normal 7 3 3 2 5" xfId="5027" xr:uid="{2D8CBCC5-3A90-4E5D-87EE-29DFCAC88FBB}"/>
    <cellStyle name="Normal 7 3 3 3" xfId="616" xr:uid="{18194183-A954-40D5-8419-F8ECC2D16D26}"/>
    <cellStyle name="Normal 7 3 3 3 2" xfId="1143" xr:uid="{71AF8C58-81A7-431A-BAEC-2926F6068410}"/>
    <cellStyle name="Normal 7 3 3 3 2 2" xfId="2173" xr:uid="{C0616616-D13A-451D-959D-012D1C7F33CE}"/>
    <cellStyle name="Normal 7 3 3 3 2 2 2" xfId="4234" xr:uid="{B1232E48-9A12-4328-AD87-389AD30C1B92}"/>
    <cellStyle name="Normal 7 3 3 3 2 2 2 2" xfId="8457" xr:uid="{533E47EC-8431-4943-A6EF-7C10CA94DB83}"/>
    <cellStyle name="Normal 7 3 3 3 2 2 3" xfId="6396" xr:uid="{8D64D722-E47C-4050-8C83-74FAE93886B2}"/>
    <cellStyle name="Normal 7 3 3 3 2 3" xfId="3204" xr:uid="{445C2A99-82CD-4D7C-A3E1-6084720F26F0}"/>
    <cellStyle name="Normal 7 3 3 3 2 3 2" xfId="7427" xr:uid="{342F6B3B-9C60-41C1-9E11-9AF1465E3A76}"/>
    <cellStyle name="Normal 7 3 3 3 2 4" xfId="5366" xr:uid="{F77BD265-251D-4935-BF78-8646510840B7}"/>
    <cellStyle name="Normal 7 3 3 3 3" xfId="1658" xr:uid="{7B310B6B-973A-429C-AE42-624DE9D2BCA4}"/>
    <cellStyle name="Normal 7 3 3 3 3 2" xfId="3719" xr:uid="{AFF1E0B3-3E47-424D-A7C4-020AB8D608C2}"/>
    <cellStyle name="Normal 7 3 3 3 3 2 2" xfId="7942" xr:uid="{A1BECB8E-B46D-42AD-A9A4-7EFDC453BD6B}"/>
    <cellStyle name="Normal 7 3 3 3 3 3" xfId="5881" xr:uid="{C44012EB-43D4-4BD2-89D9-0D5D2D1780D5}"/>
    <cellStyle name="Normal 7 3 3 3 4" xfId="2689" xr:uid="{CF962706-54E8-41F3-BEF4-89C906974FF7}"/>
    <cellStyle name="Normal 7 3 3 3 4 2" xfId="6912" xr:uid="{7657EECB-85AF-4786-B039-A008A2E73D4B}"/>
    <cellStyle name="Normal 7 3 3 3 5" xfId="4851" xr:uid="{CC795F85-81E1-4AD0-92E2-87757FF8B4A6}"/>
    <cellStyle name="Normal 7 3 3 4" xfId="1018" xr:uid="{BBC2BCBF-2D4D-4656-A347-AF486BF38EE2}"/>
    <cellStyle name="Normal 7 3 3 4 2" xfId="2049" xr:uid="{289D6310-8124-4EC1-A02C-6F62927CBEEE}"/>
    <cellStyle name="Normal 7 3 3 4 2 2" xfId="4110" xr:uid="{612A48DD-B8A3-4153-8137-1009C977ACF5}"/>
    <cellStyle name="Normal 7 3 3 4 2 2 2" xfId="8333" xr:uid="{EF9FEF39-B837-43C1-A2A1-412E9E18357A}"/>
    <cellStyle name="Normal 7 3 3 4 2 3" xfId="6272" xr:uid="{312DBE2E-1144-4AA7-9988-65ED1452DE3F}"/>
    <cellStyle name="Normal 7 3 3 4 3" xfId="3080" xr:uid="{2A1CEAC2-784C-41D5-925D-C60FD453DE5A}"/>
    <cellStyle name="Normal 7 3 3 4 3 2" xfId="7303" xr:uid="{2FDAB798-C631-4D3B-B6EF-F4CDCE1904E3}"/>
    <cellStyle name="Normal 7 3 3 4 4" xfId="5242" xr:uid="{0C0CA06B-A871-40E5-974F-2D56FAEADD16}"/>
    <cellStyle name="Normal 7 3 3 5" xfId="1534" xr:uid="{BB56CB22-C4F2-4683-9020-4D7CD92AF77B}"/>
    <cellStyle name="Normal 7 3 3 5 2" xfId="3595" xr:uid="{6F082F34-84F6-4D85-B63B-70EB028791C7}"/>
    <cellStyle name="Normal 7 3 3 5 2 2" xfId="7818" xr:uid="{8D8564EE-676E-480A-BB91-C9E81C339582}"/>
    <cellStyle name="Normal 7 3 3 5 3" xfId="5757" xr:uid="{DE885D2C-EBAF-4E8A-8669-5C3520F179DC}"/>
    <cellStyle name="Normal 7 3 3 6" xfId="2565" xr:uid="{89D81299-78AE-4406-B035-D0C950585EEC}"/>
    <cellStyle name="Normal 7 3 3 6 2" xfId="6788" xr:uid="{44849E02-16F2-4DDD-8352-7CFABDE546B4}"/>
    <cellStyle name="Normal 7 3 3 7" xfId="4727" xr:uid="{5B5A0C94-0037-4250-A764-54D38222410F}"/>
    <cellStyle name="Normal 7 3 4" xfId="674" xr:uid="{A80237AC-708E-468B-B7AD-9A479EDDC11B}"/>
    <cellStyle name="Normal 7 3 4 2" xfId="859" xr:uid="{1BDAB2BE-885D-4C1A-8C3C-015D090AFE26}"/>
    <cellStyle name="Normal 7 3 4 2 2" xfId="1377" xr:uid="{E429BE46-AB40-434E-A2CD-322C5614DB97}"/>
    <cellStyle name="Normal 7 3 4 2 2 2" xfId="2407" xr:uid="{9582370B-4F46-49AA-A365-662022B9C681}"/>
    <cellStyle name="Normal 7 3 4 2 2 2 2" xfId="4468" xr:uid="{9B3DF130-5DC2-4970-BB00-17E1C17BD3AF}"/>
    <cellStyle name="Normal 7 3 4 2 2 2 2 2" xfId="8691" xr:uid="{11C53628-ABDC-407B-8142-A48F0BC6991A}"/>
    <cellStyle name="Normal 7 3 4 2 2 2 3" xfId="6630" xr:uid="{2E74E6F2-1764-4471-9FB1-0F201935E0D9}"/>
    <cellStyle name="Normal 7 3 4 2 2 3" xfId="3438" xr:uid="{CC342AFE-93AA-4F05-A7A1-76485F456102}"/>
    <cellStyle name="Normal 7 3 4 2 2 3 2" xfId="7661" xr:uid="{010B19B1-8DF4-4E8D-8F69-E282C5A0DF98}"/>
    <cellStyle name="Normal 7 3 4 2 2 4" xfId="5600" xr:uid="{6FDDCFFF-07C3-46A4-A303-20B886B2D6CB}"/>
    <cellStyle name="Normal 7 3 4 2 3" xfId="1892" xr:uid="{375988FC-B43C-49C4-8062-AD444F03E69D}"/>
    <cellStyle name="Normal 7 3 4 2 3 2" xfId="3953" xr:uid="{3C85BDFD-3285-4DFC-91CD-6CDF015B1692}"/>
    <cellStyle name="Normal 7 3 4 2 3 2 2" xfId="8176" xr:uid="{7B4F1245-0078-4954-9BD4-3B82A658375E}"/>
    <cellStyle name="Normal 7 3 4 2 3 3" xfId="6115" xr:uid="{EC31BC68-1064-4576-BC2E-5BF8448DC2B6}"/>
    <cellStyle name="Normal 7 3 4 2 4" xfId="2923" xr:uid="{F959803C-0DA4-483A-9F14-41FA15816614}"/>
    <cellStyle name="Normal 7 3 4 2 4 2" xfId="7146" xr:uid="{B15FDC8A-6E2F-42A2-9655-6F748C364B4B}"/>
    <cellStyle name="Normal 7 3 4 2 5" xfId="5085" xr:uid="{83B69853-E90F-4C84-93A7-F37153A552A1}"/>
    <cellStyle name="Normal 7 3 4 3" xfId="1201" xr:uid="{2B92D811-60D8-456D-8EFC-2CC20B0AF602}"/>
    <cellStyle name="Normal 7 3 4 3 2" xfId="2231" xr:uid="{36E45E02-C012-4100-B88C-F1996253EEC2}"/>
    <cellStyle name="Normal 7 3 4 3 2 2" xfId="4292" xr:uid="{A86AD03F-535F-4A60-A95F-058CCDD04B8A}"/>
    <cellStyle name="Normal 7 3 4 3 2 2 2" xfId="8515" xr:uid="{8EAE7D13-06D8-4D86-B6F1-E8B872EFED83}"/>
    <cellStyle name="Normal 7 3 4 3 2 3" xfId="6454" xr:uid="{A48A69F5-C09E-41C5-A3E7-C1D955D17E9D}"/>
    <cellStyle name="Normal 7 3 4 3 3" xfId="3262" xr:uid="{3EC7E976-D00C-4CE9-9C2C-CB65111DFACB}"/>
    <cellStyle name="Normal 7 3 4 3 3 2" xfId="7485" xr:uid="{B3EB7D62-807F-4B9B-B951-13225DCA56B0}"/>
    <cellStyle name="Normal 7 3 4 3 4" xfId="5424" xr:uid="{54B7DAF0-E0A2-4A33-88A6-D91D156B88E0}"/>
    <cellStyle name="Normal 7 3 4 4" xfId="1716" xr:uid="{8BE9B3E3-0D9C-4E90-ACE3-D4A193EC5C9B}"/>
    <cellStyle name="Normal 7 3 4 4 2" xfId="3777" xr:uid="{E6172F2D-CECD-4100-84E5-F1BF2ECBE1A2}"/>
    <cellStyle name="Normal 7 3 4 4 2 2" xfId="8000" xr:uid="{8645C2EF-712F-43BC-B325-8AC02C84A88E}"/>
    <cellStyle name="Normal 7 3 4 4 3" xfId="5939" xr:uid="{DC90E046-58DC-4F48-A037-9F3B214890B1}"/>
    <cellStyle name="Normal 7 3 4 5" xfId="2747" xr:uid="{870EB2A9-3A28-4EAE-ACE8-672B6559BD96}"/>
    <cellStyle name="Normal 7 3 4 5 2" xfId="6970" xr:uid="{2EE8F7B7-3606-4595-BFDE-675B91065D7A}"/>
    <cellStyle name="Normal 7 3 4 6" xfId="4909" xr:uid="{BC37381D-4BE6-4BEC-9679-A431B59C7C49}"/>
    <cellStyle name="Normal 7 3 5" xfId="742" xr:uid="{AABB00E6-7DAD-4EED-B518-0873A7EB1ACE}"/>
    <cellStyle name="Normal 7 3 5 2" xfId="1260" xr:uid="{C06CFAC3-7D06-4D5F-A505-6FBD5FE7929B}"/>
    <cellStyle name="Normal 7 3 5 2 2" xfId="2290" xr:uid="{A4135D5C-0592-40A5-B1AB-DD093FD4AD5B}"/>
    <cellStyle name="Normal 7 3 5 2 2 2" xfId="4351" xr:uid="{E0792A4C-71FA-454D-A6A1-6AA81411863B}"/>
    <cellStyle name="Normal 7 3 5 2 2 2 2" xfId="8574" xr:uid="{7A578F0C-A01B-4E5C-9739-A1E5AD10BAEB}"/>
    <cellStyle name="Normal 7 3 5 2 2 3" xfId="6513" xr:uid="{9A9598B5-67F5-4068-BD36-4ABCB0D194D7}"/>
    <cellStyle name="Normal 7 3 5 2 3" xfId="3321" xr:uid="{B0C78BE2-B631-4D4E-B88F-58ECDF137932}"/>
    <cellStyle name="Normal 7 3 5 2 3 2" xfId="7544" xr:uid="{87CC1DDC-13E9-4708-8341-9753D9FE2266}"/>
    <cellStyle name="Normal 7 3 5 2 4" xfId="5483" xr:uid="{F0321A2A-BAC9-488D-B1FE-99C50BB6DE54}"/>
    <cellStyle name="Normal 7 3 5 3" xfId="1775" xr:uid="{09C053B7-F6B2-4979-8E1B-08B8C2BD8146}"/>
    <cellStyle name="Normal 7 3 5 3 2" xfId="3836" xr:uid="{F9DDA7A2-B1F8-475E-9DB7-29FFCC62462E}"/>
    <cellStyle name="Normal 7 3 5 3 2 2" xfId="8059" xr:uid="{5ECC3745-2539-457E-A0D1-256392267080}"/>
    <cellStyle name="Normal 7 3 5 3 3" xfId="5998" xr:uid="{7A49F1CE-4057-453F-8343-F01C352A1886}"/>
    <cellStyle name="Normal 7 3 5 4" xfId="2806" xr:uid="{A52053D2-AB38-4C13-ADFA-282392F409C2}"/>
    <cellStyle name="Normal 7 3 5 4 2" xfId="7029" xr:uid="{24605E8C-3BBF-4368-AF5F-DB4FB32941AB}"/>
    <cellStyle name="Normal 7 3 5 5" xfId="4968" xr:uid="{12E5D225-B27A-456D-B2F8-0DAF124094C1}"/>
    <cellStyle name="Normal 7 3 6" xfId="553" xr:uid="{AF5064E3-58BB-417E-841E-D719A5CCF4D7}"/>
    <cellStyle name="Normal 7 3 6 2" xfId="1084" xr:uid="{B866E9C0-0C84-4036-9642-334B02455D30}"/>
    <cellStyle name="Normal 7 3 6 2 2" xfId="2114" xr:uid="{C60EEE9A-8CDA-4003-898E-9F301DF264FD}"/>
    <cellStyle name="Normal 7 3 6 2 2 2" xfId="4175" xr:uid="{4F716CCC-4E23-4468-A00F-2A02DE09C791}"/>
    <cellStyle name="Normal 7 3 6 2 2 2 2" xfId="8398" xr:uid="{E19E8F12-76F9-434F-A313-24C54BE418EA}"/>
    <cellStyle name="Normal 7 3 6 2 2 3" xfId="6337" xr:uid="{D9179ACC-A968-422B-8D58-23773998E7B4}"/>
    <cellStyle name="Normal 7 3 6 2 3" xfId="3145" xr:uid="{3AF093F2-3431-4D27-8612-B95208386B4E}"/>
    <cellStyle name="Normal 7 3 6 2 3 2" xfId="7368" xr:uid="{DC091149-B336-4FE6-9239-CDBD25A35920}"/>
    <cellStyle name="Normal 7 3 6 2 4" xfId="5307" xr:uid="{45783108-90CA-4C75-9D1D-17E96CB1110A}"/>
    <cellStyle name="Normal 7 3 6 3" xfId="1599" xr:uid="{9A058998-892B-444C-A90C-5085982D3291}"/>
    <cellStyle name="Normal 7 3 6 3 2" xfId="3660" xr:uid="{8EDA219E-A355-4208-8F12-BF0583A8017E}"/>
    <cellStyle name="Normal 7 3 6 3 2 2" xfId="7883" xr:uid="{02D75F82-65A5-4A97-8592-6C1EF8AF2EE2}"/>
    <cellStyle name="Normal 7 3 6 3 3" xfId="5822" xr:uid="{5FF00B26-D357-4C37-9C9B-B36282CA1D1A}"/>
    <cellStyle name="Normal 7 3 6 4" xfId="2630" xr:uid="{CB9FD49B-623A-4163-A02E-72B3A87FF715}"/>
    <cellStyle name="Normal 7 3 6 4 2" xfId="6853" xr:uid="{3B176D7C-C01F-4F7B-89DD-300152E1A946}"/>
    <cellStyle name="Normal 7 3 6 5" xfId="4792" xr:uid="{3A43A7FB-365D-4038-95B9-52215F5204FD}"/>
    <cellStyle name="Normal 7 3 7" xfId="920" xr:uid="{5D1747F7-2C39-4D71-AD54-82494E50077F}"/>
    <cellStyle name="Normal 7 3 7 2" xfId="1951" xr:uid="{B24C7CC1-7926-4C87-A859-60BE1B0AE478}"/>
    <cellStyle name="Normal 7 3 7 2 2" xfId="4012" xr:uid="{82EA5170-C322-4524-B2E9-1ACEFC5D1AF1}"/>
    <cellStyle name="Normal 7 3 7 2 2 2" xfId="8235" xr:uid="{B805B001-DC1F-43D8-91E2-4B502C597C3A}"/>
    <cellStyle name="Normal 7 3 7 2 3" xfId="6174" xr:uid="{4398244A-D718-49E2-BC7A-1836DE4C193B}"/>
    <cellStyle name="Normal 7 3 7 3" xfId="2982" xr:uid="{F79624C7-EE81-4BD6-B59D-32A9297CC9EC}"/>
    <cellStyle name="Normal 7 3 7 3 2" xfId="7205" xr:uid="{5903758D-09E0-4BB8-A9B4-51DB339FC291}"/>
    <cellStyle name="Normal 7 3 7 4" xfId="5144" xr:uid="{FA68CA03-DD04-42EE-BF75-2A6FBC5D4BFF}"/>
    <cellStyle name="Normal 7 3 8" xfId="1436" xr:uid="{55C26B78-F448-4CB8-A569-FB11549E5A0A}"/>
    <cellStyle name="Normal 7 3 8 2" xfId="3497" xr:uid="{EA5009D6-13C2-4CA1-BABC-EB94EEE406FB}"/>
    <cellStyle name="Normal 7 3 8 2 2" xfId="7720" xr:uid="{3B3AD08A-AEA1-4EF3-AE64-D9673DD0D604}"/>
    <cellStyle name="Normal 7 3 8 3" xfId="5659" xr:uid="{8DAEB891-2EDF-4030-93E0-3378BB102622}"/>
    <cellStyle name="Normal 7 3 9" xfId="2467" xr:uid="{53832947-79DB-4C90-A700-FFBDD0AB64A6}"/>
    <cellStyle name="Normal 7 3 9 2" xfId="6690" xr:uid="{98B99A2A-98A1-4095-BDAA-FE8612E0ECBE}"/>
    <cellStyle name="Normal 7 4" xfId="387" xr:uid="{00000000-0005-0000-0000-00008A010000}"/>
    <cellStyle name="Normal 7 4 10" xfId="4545" xr:uid="{11B41DA8-0A9A-4EC0-9825-8DE41C4B02F3}"/>
    <cellStyle name="Normal 7 4 2" xfId="486" xr:uid="{00000000-0005-0000-0000-00008B010000}"/>
    <cellStyle name="Normal 7 4 2 2" xfId="814" xr:uid="{10B803FE-4E69-407A-8358-CB2860BE7E70}"/>
    <cellStyle name="Normal 7 4 2 2 2" xfId="1332" xr:uid="{CCD90868-71A3-44A8-ABDF-B273B9FC4F7A}"/>
    <cellStyle name="Normal 7 4 2 2 2 2" xfId="2362" xr:uid="{92E350A0-0616-432C-996C-DCA9A9309C03}"/>
    <cellStyle name="Normal 7 4 2 2 2 2 2" xfId="4423" xr:uid="{C0588321-99DA-49BC-9295-E33576BFA614}"/>
    <cellStyle name="Normal 7 4 2 2 2 2 2 2" xfId="8646" xr:uid="{F4FD3E9A-84A9-4BE6-842A-72DBBFF75160}"/>
    <cellStyle name="Normal 7 4 2 2 2 2 3" xfId="6585" xr:uid="{477B77D0-F8C0-4E4B-A74B-9B05430F512A}"/>
    <cellStyle name="Normal 7 4 2 2 2 3" xfId="3393" xr:uid="{81F21FF4-780B-4272-9609-0FFCF273801D}"/>
    <cellStyle name="Normal 7 4 2 2 2 3 2" xfId="7616" xr:uid="{2762CBDC-5640-4128-8D1E-22CBEE6175BE}"/>
    <cellStyle name="Normal 7 4 2 2 2 4" xfId="5555" xr:uid="{662B456D-39C1-4E8D-BC6C-A36280211EB5}"/>
    <cellStyle name="Normal 7 4 2 2 3" xfId="1847" xr:uid="{12F2FA96-58DB-440B-A2AE-F3535787D8EE}"/>
    <cellStyle name="Normal 7 4 2 2 3 2" xfId="3908" xr:uid="{F87F413A-EF7D-4E69-A855-75971790B594}"/>
    <cellStyle name="Normal 7 4 2 2 3 2 2" xfId="8131" xr:uid="{F8A5302B-4D17-46C5-B09C-9340B765521A}"/>
    <cellStyle name="Normal 7 4 2 2 3 3" xfId="6070" xr:uid="{83678F31-ED48-4B66-A9B8-D08E1AAE498B}"/>
    <cellStyle name="Normal 7 4 2 2 4" xfId="2878" xr:uid="{E66E0FBE-FF24-4CAD-B6C0-D2457CD3DB1C}"/>
    <cellStyle name="Normal 7 4 2 2 4 2" xfId="7101" xr:uid="{D92F5348-A727-4E8E-AD44-ECEBD5F5CDF7}"/>
    <cellStyle name="Normal 7 4 2 2 5" xfId="5040" xr:uid="{B9AA9ECC-8DB1-4840-BDF0-441225BAC938}"/>
    <cellStyle name="Normal 7 4 2 3" xfId="629" xr:uid="{B44333E4-21E5-4DDC-A606-A5F6062C9710}"/>
    <cellStyle name="Normal 7 4 2 3 2" xfId="1156" xr:uid="{F4B5008E-8C5D-4738-9078-9349C451E134}"/>
    <cellStyle name="Normal 7 4 2 3 2 2" xfId="2186" xr:uid="{3D2C6853-BFF9-45E3-85FE-BA43066E7964}"/>
    <cellStyle name="Normal 7 4 2 3 2 2 2" xfId="4247" xr:uid="{DCE5EA20-49E4-4274-8836-FC0B100EDF41}"/>
    <cellStyle name="Normal 7 4 2 3 2 2 2 2" xfId="8470" xr:uid="{1EDCD012-D66B-4B26-93B4-DF756E7CF1CF}"/>
    <cellStyle name="Normal 7 4 2 3 2 2 3" xfId="6409" xr:uid="{6637D534-9296-46DA-8F42-B43BC51822E2}"/>
    <cellStyle name="Normal 7 4 2 3 2 3" xfId="3217" xr:uid="{FD81D2FB-7883-4E7F-A8C7-6844B5961CF6}"/>
    <cellStyle name="Normal 7 4 2 3 2 3 2" xfId="7440" xr:uid="{51B66889-5A35-4443-A7FC-12217209CBC3}"/>
    <cellStyle name="Normal 7 4 2 3 2 4" xfId="5379" xr:uid="{3975AF3E-5339-4ABA-8FF3-E816F9414AA0}"/>
    <cellStyle name="Normal 7 4 2 3 3" xfId="1671" xr:uid="{F4414E48-D4A5-4A9E-8F81-6A0F6B7A51D3}"/>
    <cellStyle name="Normal 7 4 2 3 3 2" xfId="3732" xr:uid="{4654DBB0-E509-46C0-ACA7-FE8E8AE3CA2E}"/>
    <cellStyle name="Normal 7 4 2 3 3 2 2" xfId="7955" xr:uid="{FF616180-B200-482D-AA71-12BF0A0C4491}"/>
    <cellStyle name="Normal 7 4 2 3 3 3" xfId="5894" xr:uid="{420F7C89-474E-4FCE-8BC0-1DA9DAA326DA}"/>
    <cellStyle name="Normal 7 4 2 3 4" xfId="2702" xr:uid="{E61AAE1D-A98B-4B3C-9339-A410E4EE2A60}"/>
    <cellStyle name="Normal 7 4 2 3 4 2" xfId="6925" xr:uid="{586DCF59-9588-443B-9524-5A0177002852}"/>
    <cellStyle name="Normal 7 4 2 3 5" xfId="4864" xr:uid="{D072C239-782A-4178-AD95-D4278871FAA1}"/>
    <cellStyle name="Normal 7 4 2 4" xfId="1034" xr:uid="{5DD9EB0F-4516-4265-A9CC-E66D6941BE09}"/>
    <cellStyle name="Normal 7 4 2 4 2" xfId="2065" xr:uid="{D7045E0E-04B6-4525-BD7E-32C0E54EED9E}"/>
    <cellStyle name="Normal 7 4 2 4 2 2" xfId="4126" xr:uid="{A67AEEE5-CB60-48F7-A203-10A9BD93F39A}"/>
    <cellStyle name="Normal 7 4 2 4 2 2 2" xfId="8349" xr:uid="{633A992F-618B-4841-802F-BC46E5F959C2}"/>
    <cellStyle name="Normal 7 4 2 4 2 3" xfId="6288" xr:uid="{9862C43B-2ACA-4691-93A2-D84969FFCABF}"/>
    <cellStyle name="Normal 7 4 2 4 3" xfId="3096" xr:uid="{BB092D92-A8A4-46F6-B350-1C03C0B277AA}"/>
    <cellStyle name="Normal 7 4 2 4 3 2" xfId="7319" xr:uid="{471D551E-E68D-4CC3-A552-8A999B60973A}"/>
    <cellStyle name="Normal 7 4 2 4 4" xfId="5258" xr:uid="{8901B285-1A5E-43CD-B6CB-864DA82A0DB9}"/>
    <cellStyle name="Normal 7 4 2 5" xfId="1550" xr:uid="{EF8A2769-56B5-4322-8782-A85C09F41A07}"/>
    <cellStyle name="Normal 7 4 2 5 2" xfId="3611" xr:uid="{683EB136-DD43-4563-9EE8-49CAB1CA5FCD}"/>
    <cellStyle name="Normal 7 4 2 5 2 2" xfId="7834" xr:uid="{AADCF658-63D6-4000-8048-37181B9B8CAA}"/>
    <cellStyle name="Normal 7 4 2 5 3" xfId="5773" xr:uid="{22D947F5-D310-4B93-96EB-B69DDEC5D045}"/>
    <cellStyle name="Normal 7 4 2 6" xfId="2581" xr:uid="{F4A62C9A-9AF8-43DA-A48B-3AEA6F7E63CB}"/>
    <cellStyle name="Normal 7 4 2 6 2" xfId="6804" xr:uid="{39CDEBCC-8DC3-47EB-BDA9-F8957F03A4D5}"/>
    <cellStyle name="Normal 7 4 2 7" xfId="4743" xr:uid="{6D3856B3-130A-48D7-87A4-7B9335A8C781}"/>
    <cellStyle name="Normal 7 4 3" xfId="698" xr:uid="{3867FB68-39C3-45F0-8CD4-E7F2AD30A78C}"/>
    <cellStyle name="Normal 7 4 3 2" xfId="878" xr:uid="{28583B85-58FD-4902-8B97-BEEEDF5ABB44}"/>
    <cellStyle name="Normal 7 4 3 2 2" xfId="1395" xr:uid="{BAA00680-E028-4232-80AC-0151476B0EE6}"/>
    <cellStyle name="Normal 7 4 3 2 2 2" xfId="2425" xr:uid="{1EA18285-616B-42A9-B1DF-B53B299F27F7}"/>
    <cellStyle name="Normal 7 4 3 2 2 2 2" xfId="4486" xr:uid="{0120F32B-3420-42B8-85EC-8FDF34BEE49F}"/>
    <cellStyle name="Normal 7 4 3 2 2 2 2 2" xfId="8709" xr:uid="{152AA41D-A885-4C5C-A030-DC668D9DA069}"/>
    <cellStyle name="Normal 7 4 3 2 2 2 3" xfId="6648" xr:uid="{81BA0D0D-BFFA-468B-B4C7-EB8E746A902E}"/>
    <cellStyle name="Normal 7 4 3 2 2 3" xfId="3456" xr:uid="{36095D83-A096-410E-870B-B96095A0630F}"/>
    <cellStyle name="Normal 7 4 3 2 2 3 2" xfId="7679" xr:uid="{F6761E83-E110-4FBC-B58F-7942F50A07AC}"/>
    <cellStyle name="Normal 7 4 3 2 2 4" xfId="5618" xr:uid="{9BCEB98D-D909-489A-B6C1-4DB0A0EBCD4D}"/>
    <cellStyle name="Normal 7 4 3 2 3" xfId="1910" xr:uid="{7DC7B466-AB76-47F8-B8B6-314A9641B215}"/>
    <cellStyle name="Normal 7 4 3 2 3 2" xfId="3971" xr:uid="{9DCB7549-C893-4D07-9501-388D9777AD95}"/>
    <cellStyle name="Normal 7 4 3 2 3 2 2" xfId="8194" xr:uid="{7C012865-9D77-4430-8B9F-68226A177622}"/>
    <cellStyle name="Normal 7 4 3 2 3 3" xfId="6133" xr:uid="{A3F657AE-94D8-4873-AA59-E2D5991FCEB1}"/>
    <cellStyle name="Normal 7 4 3 2 4" xfId="2941" xr:uid="{ACEE1C9B-B9C1-4039-AE81-1282636B54B5}"/>
    <cellStyle name="Normal 7 4 3 2 4 2" xfId="7164" xr:uid="{10294722-DE6C-4535-AC5C-F73CF3E99345}"/>
    <cellStyle name="Normal 7 4 3 2 5" xfId="5103" xr:uid="{5010313C-2913-4A7B-A1EF-57798CF9CF05}"/>
    <cellStyle name="Normal 7 4 3 3" xfId="1219" xr:uid="{B8267FB5-960F-4791-BC67-4DC6EA1487A1}"/>
    <cellStyle name="Normal 7 4 3 3 2" xfId="2249" xr:uid="{7D0946D5-DFAF-417A-911E-D45F15C6483F}"/>
    <cellStyle name="Normal 7 4 3 3 2 2" xfId="4310" xr:uid="{F5C6B73B-B4CF-4668-9A2D-D19B3DCF7121}"/>
    <cellStyle name="Normal 7 4 3 3 2 2 2" xfId="8533" xr:uid="{C728C567-B346-49AE-9DC7-04121D1DC86A}"/>
    <cellStyle name="Normal 7 4 3 3 2 3" xfId="6472" xr:uid="{3A72D082-142B-4C2B-994F-02E60281C8C3}"/>
    <cellStyle name="Normal 7 4 3 3 3" xfId="3280" xr:uid="{B1282010-1D37-4FB9-B625-E4F197251FDE}"/>
    <cellStyle name="Normal 7 4 3 3 3 2" xfId="7503" xr:uid="{B16A883C-8147-415A-AE21-634B92A65499}"/>
    <cellStyle name="Normal 7 4 3 3 4" xfId="5442" xr:uid="{79E90256-975D-4CC4-9910-DE6A00EF6423}"/>
    <cellStyle name="Normal 7 4 3 4" xfId="1734" xr:uid="{FA1512E3-ACE1-4F6E-A5FB-F65A3F085712}"/>
    <cellStyle name="Normal 7 4 3 4 2" xfId="3795" xr:uid="{099C6547-1605-4A11-A40D-84E6489DDD1A}"/>
    <cellStyle name="Normal 7 4 3 4 2 2" xfId="8018" xr:uid="{6B522B2C-052A-40EC-AD9C-B0693ED6D91C}"/>
    <cellStyle name="Normal 7 4 3 4 3" xfId="5957" xr:uid="{36484962-28A9-41F4-BBF0-2B66346298CF}"/>
    <cellStyle name="Normal 7 4 3 5" xfId="2765" xr:uid="{B6049455-7DBE-4ABB-A405-3CBABC911807}"/>
    <cellStyle name="Normal 7 4 3 5 2" xfId="6988" xr:uid="{D938637E-C921-48AA-850F-3D4E2AA9E4FB}"/>
    <cellStyle name="Normal 7 4 3 6" xfId="4927" xr:uid="{64D2DA36-8BFB-49E0-A407-AD54420AD80A}"/>
    <cellStyle name="Normal 7 4 4" xfId="755" xr:uid="{52086FC6-980A-4037-83EB-1E99B4607C3F}"/>
    <cellStyle name="Normal 7 4 4 2" xfId="1273" xr:uid="{7D6C9350-1AD9-4B62-8928-4C69C89B9B80}"/>
    <cellStyle name="Normal 7 4 4 2 2" xfId="2303" xr:uid="{B524C700-FC11-4523-9B0D-C1D2E9E5AE9D}"/>
    <cellStyle name="Normal 7 4 4 2 2 2" xfId="4364" xr:uid="{C7855C1E-1712-4B50-94B3-89E439B3A5CE}"/>
    <cellStyle name="Normal 7 4 4 2 2 2 2" xfId="8587" xr:uid="{AA2BD66F-2462-4958-8BA1-38C94C9AFE13}"/>
    <cellStyle name="Normal 7 4 4 2 2 3" xfId="6526" xr:uid="{0B8EBF71-DB57-46E5-8214-AA54E7115271}"/>
    <cellStyle name="Normal 7 4 4 2 3" xfId="3334" xr:uid="{26EF784B-C011-426E-9F86-B1A5B0213FFB}"/>
    <cellStyle name="Normal 7 4 4 2 3 2" xfId="7557" xr:uid="{86DE8382-12A7-4A73-A2BF-913BFA5FF991}"/>
    <cellStyle name="Normal 7 4 4 2 4" xfId="5496" xr:uid="{12730609-18CD-4FE0-9009-39615FE29567}"/>
    <cellStyle name="Normal 7 4 4 3" xfId="1788" xr:uid="{C510437E-BEFC-4155-9C00-827FEEA5468D}"/>
    <cellStyle name="Normal 7 4 4 3 2" xfId="3849" xr:uid="{7C4F6538-E410-4D50-A23A-1298251B6506}"/>
    <cellStyle name="Normal 7 4 4 3 2 2" xfId="8072" xr:uid="{7D76B433-AA69-4C88-8663-5A732CAA704E}"/>
    <cellStyle name="Normal 7 4 4 3 3" xfId="6011" xr:uid="{1D6489DB-4F8A-45E1-902E-7E8A031F4D27}"/>
    <cellStyle name="Normal 7 4 4 4" xfId="2819" xr:uid="{A91E9657-5A71-4E2B-97C5-47D94035440F}"/>
    <cellStyle name="Normal 7 4 4 4 2" xfId="7042" xr:uid="{BCED7023-8540-4BFE-B1AA-BB20BE97BC1D}"/>
    <cellStyle name="Normal 7 4 4 5" xfId="4981" xr:uid="{A8852775-0900-4B35-9B8F-CD014F5867C4}"/>
    <cellStyle name="Normal 7 4 5" xfId="570" xr:uid="{C480BF96-EA1E-4F2B-8BC0-3B16C1801889}"/>
    <cellStyle name="Normal 7 4 5 2" xfId="1097" xr:uid="{CA6C172A-7321-4BDB-84B5-3673F80C3673}"/>
    <cellStyle name="Normal 7 4 5 2 2" xfId="2127" xr:uid="{89693359-C99E-468A-A940-28F2B10B05C5}"/>
    <cellStyle name="Normal 7 4 5 2 2 2" xfId="4188" xr:uid="{C8942AA0-F351-4C04-9EAE-8B1B7FF17947}"/>
    <cellStyle name="Normal 7 4 5 2 2 2 2" xfId="8411" xr:uid="{1FE07608-71FD-45F2-945D-7FC38D9FAE1B}"/>
    <cellStyle name="Normal 7 4 5 2 2 3" xfId="6350" xr:uid="{186498EC-B393-442A-8DC5-ACCB5B91CD07}"/>
    <cellStyle name="Normal 7 4 5 2 3" xfId="3158" xr:uid="{2146A6E0-E732-4975-9C9D-57B0D4A65B99}"/>
    <cellStyle name="Normal 7 4 5 2 3 2" xfId="7381" xr:uid="{09A5E315-F867-43CA-9857-C7132ACA49C8}"/>
    <cellStyle name="Normal 7 4 5 2 4" xfId="5320" xr:uid="{1520054F-D464-4402-87E4-2CF75F16563B}"/>
    <cellStyle name="Normal 7 4 5 3" xfId="1612" xr:uid="{C2843666-2EC4-4113-B75B-FC8BAC65E050}"/>
    <cellStyle name="Normal 7 4 5 3 2" xfId="3673" xr:uid="{A7712B3B-E122-441B-9C69-7DE7DD1B9061}"/>
    <cellStyle name="Normal 7 4 5 3 2 2" xfId="7896" xr:uid="{03BCEA1C-31D2-420E-A920-4ADCA5A2A89E}"/>
    <cellStyle name="Normal 7 4 5 3 3" xfId="5835" xr:uid="{5F53DDB9-AC38-47F3-B721-2CB3DF5CF1C5}"/>
    <cellStyle name="Normal 7 4 5 4" xfId="2643" xr:uid="{9FB3D209-E1F0-4595-B5A5-BEA40685AC71}"/>
    <cellStyle name="Normal 7 4 5 4 2" xfId="6866" xr:uid="{412755D0-3FDB-418C-AF03-811351586624}"/>
    <cellStyle name="Normal 7 4 5 5" xfId="4805" xr:uid="{4ADCD5C2-4E8C-4C1A-95FA-849421E0D9F1}"/>
    <cellStyle name="Normal 7 4 6" xfId="936" xr:uid="{DAD9FC59-A9AD-499A-8C5C-7AD32CDF5607}"/>
    <cellStyle name="Normal 7 4 6 2" xfId="1967" xr:uid="{22ED48BC-4A83-441D-A31D-E77E853DF5F1}"/>
    <cellStyle name="Normal 7 4 6 2 2" xfId="4028" xr:uid="{0D919A5D-3AD7-4F30-AF5F-4EBE67C7D74B}"/>
    <cellStyle name="Normal 7 4 6 2 2 2" xfId="8251" xr:uid="{E43BD7B4-75ED-46B9-B534-BCB43430937D}"/>
    <cellStyle name="Normal 7 4 6 2 3" xfId="6190" xr:uid="{A6C8708F-507D-4E92-A979-B3EA588192F9}"/>
    <cellStyle name="Normal 7 4 6 3" xfId="2998" xr:uid="{84D42FB3-5B3E-4561-A72E-321F0182DEC6}"/>
    <cellStyle name="Normal 7 4 6 3 2" xfId="7221" xr:uid="{1DF9E6D8-D40A-4D29-A24C-278BE6B179E2}"/>
    <cellStyle name="Normal 7 4 6 4" xfId="5160" xr:uid="{A001C264-541E-4E92-9528-0BB6392D0B70}"/>
    <cellStyle name="Normal 7 4 7" xfId="1452" xr:uid="{FF0562AF-9B1D-4510-B89B-4FFABDB80488}"/>
    <cellStyle name="Normal 7 4 7 2" xfId="3513" xr:uid="{F05866CB-3F72-49C2-9AD6-3FC64BE7E60E}"/>
    <cellStyle name="Normal 7 4 7 2 2" xfId="7736" xr:uid="{371F8760-BE5A-4F05-BDAC-501DC874235B}"/>
    <cellStyle name="Normal 7 4 7 3" xfId="5675" xr:uid="{25C7BBEC-6994-44BE-88AD-F3EE2B3A2DA2}"/>
    <cellStyle name="Normal 7 4 8" xfId="2483" xr:uid="{EA49DA3B-2AA2-4AD3-88D4-09CD50F5C798}"/>
    <cellStyle name="Normal 7 4 8 2" xfId="6706" xr:uid="{26D01EB6-C642-44ED-BC08-7EA80B61CB84}"/>
    <cellStyle name="Normal 7 4 9" xfId="4645" xr:uid="{59C59570-4A7C-41BE-A352-CAAADD78D7CD}"/>
    <cellStyle name="Normal 7 5" xfId="426" xr:uid="{00000000-0005-0000-0000-00008C010000}"/>
    <cellStyle name="Normal 7 5 2" xfId="785" xr:uid="{18741529-6A73-4954-A5EF-D8A2BF10740C}"/>
    <cellStyle name="Normal 7 5 2 2" xfId="1303" xr:uid="{E45D9813-CCF5-46C5-943B-9B52C21472DC}"/>
    <cellStyle name="Normal 7 5 2 2 2" xfId="2333" xr:uid="{95A21CE2-9B97-4694-9824-C2D00A53E83A}"/>
    <cellStyle name="Normal 7 5 2 2 2 2" xfId="4394" xr:uid="{0F844264-98A3-4000-81A1-D5ABEF819BD8}"/>
    <cellStyle name="Normal 7 5 2 2 2 2 2" xfId="8617" xr:uid="{E6AA5BE6-34A9-4AA6-BAD2-D989F645E9D8}"/>
    <cellStyle name="Normal 7 5 2 2 2 3" xfId="6556" xr:uid="{6A9CF079-F2CF-4D7C-B0A7-F2BEBE3C7185}"/>
    <cellStyle name="Normal 7 5 2 2 3" xfId="3364" xr:uid="{F46DF083-05F9-4A2E-9162-8F545DEA5106}"/>
    <cellStyle name="Normal 7 5 2 2 3 2" xfId="7587" xr:uid="{7FA50073-667F-419B-B63E-A8CCCDC7AA49}"/>
    <cellStyle name="Normal 7 5 2 2 4" xfId="5526" xr:uid="{25DEE3F9-4BA1-46B2-ACBB-545DF2FC379E}"/>
    <cellStyle name="Normal 7 5 2 3" xfId="1818" xr:uid="{E35F0915-C28A-4381-8AF0-565011EE0506}"/>
    <cellStyle name="Normal 7 5 2 3 2" xfId="3879" xr:uid="{8284709A-B106-4FEE-AF9C-8741ECC6B994}"/>
    <cellStyle name="Normal 7 5 2 3 2 2" xfId="8102" xr:uid="{9005F43F-B674-406D-99F5-180BD70E3F06}"/>
    <cellStyle name="Normal 7 5 2 3 3" xfId="6041" xr:uid="{D5C1C06A-EBA4-4037-931E-50F682E354E3}"/>
    <cellStyle name="Normal 7 5 2 4" xfId="2849" xr:uid="{0D2984C3-5750-44E0-B25C-3E2CE3D0CCF2}"/>
    <cellStyle name="Normal 7 5 2 4 2" xfId="7072" xr:uid="{1043C1A1-D155-4284-AD87-2BB42CD819A3}"/>
    <cellStyle name="Normal 7 5 2 5" xfId="5011" xr:uid="{A8AC530B-D889-4E38-9BDB-D95443FF3465}"/>
    <cellStyle name="Normal 7 5 3" xfId="600" xr:uid="{EA21FDA7-80A5-4D0E-982E-525EA6CD2FDA}"/>
    <cellStyle name="Normal 7 5 3 2" xfId="1127" xr:uid="{99FECCFD-0140-4217-86AA-A0DE8A2F75DE}"/>
    <cellStyle name="Normal 7 5 3 2 2" xfId="2157" xr:uid="{54E80FE0-8770-42DA-A55D-C3ECF70ED5BF}"/>
    <cellStyle name="Normal 7 5 3 2 2 2" xfId="4218" xr:uid="{38F5CE9B-8D3C-47C2-8113-BD29142A5E04}"/>
    <cellStyle name="Normal 7 5 3 2 2 2 2" xfId="8441" xr:uid="{99AB418E-DB8F-4425-A2B2-E7020B83C49C}"/>
    <cellStyle name="Normal 7 5 3 2 2 3" xfId="6380" xr:uid="{4B5C1B0F-9ED5-4A43-8424-030F8716FD72}"/>
    <cellStyle name="Normal 7 5 3 2 3" xfId="3188" xr:uid="{26262FDC-91BC-4CA4-9E25-120EA7BA4B1D}"/>
    <cellStyle name="Normal 7 5 3 2 3 2" xfId="7411" xr:uid="{848EBDF9-2FD7-4864-A984-AAB5A4D8CC8C}"/>
    <cellStyle name="Normal 7 5 3 2 4" xfId="5350" xr:uid="{97EF5647-5C29-41F2-AF2A-2FD6EADB366F}"/>
    <cellStyle name="Normal 7 5 3 3" xfId="1642" xr:uid="{39801B1E-D7B3-40D1-967D-8F042055F74D}"/>
    <cellStyle name="Normal 7 5 3 3 2" xfId="3703" xr:uid="{B493C2D2-4810-42D5-8292-A287266E09EB}"/>
    <cellStyle name="Normal 7 5 3 3 2 2" xfId="7926" xr:uid="{AF0A779E-7D1D-400A-9891-AC3E534378E1}"/>
    <cellStyle name="Normal 7 5 3 3 3" xfId="5865" xr:uid="{FE0E5172-9021-46E1-9368-AA7F91E4E6E3}"/>
    <cellStyle name="Normal 7 5 3 4" xfId="2673" xr:uid="{C5FEEF81-91D3-4D9B-A3E5-2E1E26C6D15E}"/>
    <cellStyle name="Normal 7 5 3 4 2" xfId="6896" xr:uid="{5DE3F5B8-2512-4ED8-A340-060F0644D191}"/>
    <cellStyle name="Normal 7 5 3 5" xfId="4835" xr:uid="{A814BC80-D6E7-449D-AFA3-81369462B5DC}"/>
    <cellStyle name="Normal 7 5 4" xfId="974" xr:uid="{94131908-EF1E-4F52-9D55-297445BD1D98}"/>
    <cellStyle name="Normal 7 5 4 2" xfId="2005" xr:uid="{62353158-D524-4756-8A27-143D4E8D4CDC}"/>
    <cellStyle name="Normal 7 5 4 2 2" xfId="4066" xr:uid="{4033A3F7-0050-45A3-AC2E-44EF9911700C}"/>
    <cellStyle name="Normal 7 5 4 2 2 2" xfId="8289" xr:uid="{D853C34B-83AF-464F-8E25-7A4C75D1BC87}"/>
    <cellStyle name="Normal 7 5 4 2 3" xfId="6228" xr:uid="{7CA1BC6E-A4B5-46F0-A7F0-AD1E96DB8C77}"/>
    <cellStyle name="Normal 7 5 4 3" xfId="3036" xr:uid="{E77446CC-6840-4303-9B49-283EEA9E6053}"/>
    <cellStyle name="Normal 7 5 4 3 2" xfId="7259" xr:uid="{9DC38105-EF12-4A6F-9BDC-195F6596D282}"/>
    <cellStyle name="Normal 7 5 4 4" xfId="5198" xr:uid="{54965363-4C4C-4525-BD2E-073A856992E8}"/>
    <cellStyle name="Normal 7 5 5" xfId="1490" xr:uid="{CEC61179-E3B4-47F3-B8BF-6FCD9902B276}"/>
    <cellStyle name="Normal 7 5 5 2" xfId="3551" xr:uid="{69336DFE-11B1-45D6-9DA7-30460A7C6BE9}"/>
    <cellStyle name="Normal 7 5 5 2 2" xfId="7774" xr:uid="{EFD7DEA7-4ED9-48FE-872A-07E1E100C775}"/>
    <cellStyle name="Normal 7 5 5 3" xfId="5713" xr:uid="{070D58BC-8D9F-4E71-AAE6-6383D0EB7995}"/>
    <cellStyle name="Normal 7 5 6" xfId="2521" xr:uid="{FE83959E-94B8-44D1-BE38-6A61613A4079}"/>
    <cellStyle name="Normal 7 5 6 2" xfId="6744" xr:uid="{32E20FA0-DB68-4CCF-B588-C56468D30A92}"/>
    <cellStyle name="Normal 7 5 7" xfId="4683" xr:uid="{4D32D0DE-5F78-4702-AC69-C6A5A205A7F0}"/>
    <cellStyle name="Normal 7 6" xfId="658" xr:uid="{671F6639-AEB0-462E-A8A8-F999D71A38E6}"/>
    <cellStyle name="Normal 7 6 2" xfId="843" xr:uid="{654A06A5-4E17-46CE-9D09-B57C11B5951D}"/>
    <cellStyle name="Normal 7 6 2 2" xfId="1361" xr:uid="{A1926BED-DB85-449B-A169-0C92D4685A36}"/>
    <cellStyle name="Normal 7 6 2 2 2" xfId="2391" xr:uid="{A23AA350-0B91-4DF1-8099-955127B7B47A}"/>
    <cellStyle name="Normal 7 6 2 2 2 2" xfId="4452" xr:uid="{F83F75D4-8744-4AAD-A0C6-27B406433F14}"/>
    <cellStyle name="Normal 7 6 2 2 2 2 2" xfId="8675" xr:uid="{BDE9E847-E213-44B0-AD91-191AD35DD183}"/>
    <cellStyle name="Normal 7 6 2 2 2 3" xfId="6614" xr:uid="{16BCFDE7-2C87-4036-B1D4-AA5BF07FB9A1}"/>
    <cellStyle name="Normal 7 6 2 2 3" xfId="3422" xr:uid="{551B5272-1586-46AF-86E3-5680A9A23315}"/>
    <cellStyle name="Normal 7 6 2 2 3 2" xfId="7645" xr:uid="{08E8C5A9-3D3F-4A10-A59D-6E1EFC6A18A6}"/>
    <cellStyle name="Normal 7 6 2 2 4" xfId="5584" xr:uid="{B7A16430-6C2E-43D7-9DB2-CE3935F3904D}"/>
    <cellStyle name="Normal 7 6 2 3" xfId="1876" xr:uid="{661D38F3-E823-491A-A680-74CAB2736EE1}"/>
    <cellStyle name="Normal 7 6 2 3 2" xfId="3937" xr:uid="{8EFB26F4-45BE-4630-B24A-8E65EDB74F29}"/>
    <cellStyle name="Normal 7 6 2 3 2 2" xfId="8160" xr:uid="{01A3F56A-9184-4DA5-9C75-DABF5CA5E0DA}"/>
    <cellStyle name="Normal 7 6 2 3 3" xfId="6099" xr:uid="{F80E5AA2-938C-45C7-9202-20FDFC6BFFE5}"/>
    <cellStyle name="Normal 7 6 2 4" xfId="2907" xr:uid="{B981F19D-FA85-4A71-8EFE-658C6E24F190}"/>
    <cellStyle name="Normal 7 6 2 4 2" xfId="7130" xr:uid="{D05F43D2-1036-40C8-AC16-914A2268BEB1}"/>
    <cellStyle name="Normal 7 6 2 5" xfId="5069" xr:uid="{6752E29F-9BB2-40FE-AC8E-A6DBF8262C79}"/>
    <cellStyle name="Normal 7 6 3" xfId="1185" xr:uid="{17D86D67-8F2B-452D-876A-A8C667EBA1A2}"/>
    <cellStyle name="Normal 7 6 3 2" xfId="2215" xr:uid="{8BB80B9E-C4FB-4BDA-A0BA-D88B58E4DCB0}"/>
    <cellStyle name="Normal 7 6 3 2 2" xfId="4276" xr:uid="{AEF5A9C2-FFF5-4BE5-92B7-CAD4FB880F9A}"/>
    <cellStyle name="Normal 7 6 3 2 2 2" xfId="8499" xr:uid="{20F874C5-CA30-4ADC-8990-14E1466C571A}"/>
    <cellStyle name="Normal 7 6 3 2 3" xfId="6438" xr:uid="{0029BDCE-2870-47C7-8DD4-64B3F1871CD1}"/>
    <cellStyle name="Normal 7 6 3 3" xfId="3246" xr:uid="{D72C06D5-04C4-4357-A27E-69A2A6DF466E}"/>
    <cellStyle name="Normal 7 6 3 3 2" xfId="7469" xr:uid="{CA32EBEE-BC74-4779-96B3-F9F7BD861A07}"/>
    <cellStyle name="Normal 7 6 3 4" xfId="5408" xr:uid="{9F00C2CD-1FE0-4302-B99C-E8305B52E2E3}"/>
    <cellStyle name="Normal 7 6 4" xfId="1700" xr:uid="{94C258EC-DE31-4675-8452-A0D78BE35622}"/>
    <cellStyle name="Normal 7 6 4 2" xfId="3761" xr:uid="{2E460BAE-D440-46AC-94AC-D0578CD4642F}"/>
    <cellStyle name="Normal 7 6 4 2 2" xfId="7984" xr:uid="{4EB7422A-03A9-4FCC-B7B8-AEAFCD12152F}"/>
    <cellStyle name="Normal 7 6 4 3" xfId="5923" xr:uid="{D875B440-E3EA-43E8-A4E6-2F1D6442FD2B}"/>
    <cellStyle name="Normal 7 6 5" xfId="2731" xr:uid="{6F8DB1CB-348C-42B1-92DF-3FB0C0FDEA13}"/>
    <cellStyle name="Normal 7 6 5 2" xfId="6954" xr:uid="{8B8485E8-0569-45F7-A026-378467C412B8}"/>
    <cellStyle name="Normal 7 6 6" xfId="4893" xr:uid="{21AA35AB-11FA-4D7E-96C1-9E68B3427EF7}"/>
    <cellStyle name="Normal 7 7" xfId="726" xr:uid="{331FA671-88A6-4F96-AE87-D8F7DB7F858B}"/>
    <cellStyle name="Normal 7 7 2" xfId="1244" xr:uid="{D2D40829-1D59-428F-83F2-EA57A8BD3133}"/>
    <cellStyle name="Normal 7 7 2 2" xfId="2274" xr:uid="{378C3D2E-4E07-4F47-BF67-A6DE069C6D6B}"/>
    <cellStyle name="Normal 7 7 2 2 2" xfId="4335" xr:uid="{E4ADE933-8202-422C-A6B5-09F953C6E632}"/>
    <cellStyle name="Normal 7 7 2 2 2 2" xfId="8558" xr:uid="{5D46085E-4830-4BAC-9FCB-D5DD740C3CFE}"/>
    <cellStyle name="Normal 7 7 2 2 3" xfId="6497" xr:uid="{66E75329-F49B-4E33-980F-A0CCC96C60ED}"/>
    <cellStyle name="Normal 7 7 2 3" xfId="3305" xr:uid="{7E1B7D7F-37B4-483E-AFC6-69418AB90B73}"/>
    <cellStyle name="Normal 7 7 2 3 2" xfId="7528" xr:uid="{6221B6C1-8E4E-401E-AFA5-1FFB1CA49C3F}"/>
    <cellStyle name="Normal 7 7 2 4" xfId="5467" xr:uid="{C21B3D99-B152-4BCA-AEB1-AB452E3FAA5C}"/>
    <cellStyle name="Normal 7 7 3" xfId="1759" xr:uid="{E49714E8-B6DC-443B-A3CD-523155910161}"/>
    <cellStyle name="Normal 7 7 3 2" xfId="3820" xr:uid="{5BB7D3C9-9089-43B8-BF26-71E99474465A}"/>
    <cellStyle name="Normal 7 7 3 2 2" xfId="8043" xr:uid="{9C53EE71-2DF2-4905-978F-3E233F176AC3}"/>
    <cellStyle name="Normal 7 7 3 3" xfId="5982" xr:uid="{1DAE0B0C-9017-45F0-B443-02C0A95DEB19}"/>
    <cellStyle name="Normal 7 7 4" xfId="2790" xr:uid="{07933D0C-B004-4A19-B16D-EE39448300C3}"/>
    <cellStyle name="Normal 7 7 4 2" xfId="7013" xr:uid="{EBF427DA-D82C-4F27-8DF0-1677D97F4A5C}"/>
    <cellStyle name="Normal 7 7 5" xfId="4952" xr:uid="{DA55E9D0-1B62-4194-A6DD-82C4C96B40A5}"/>
    <cellStyle name="Normal 7 8" xfId="529" xr:uid="{CE6DCC91-A0E7-44A7-B297-27A10468B530}"/>
    <cellStyle name="Normal 7 8 2" xfId="1068" xr:uid="{86F75740-165B-4FB6-9405-283BB7E89C27}"/>
    <cellStyle name="Normal 7 8 2 2" xfId="2098" xr:uid="{AA497FC4-243E-429D-9EE9-0C806CE021AF}"/>
    <cellStyle name="Normal 7 8 2 2 2" xfId="4159" xr:uid="{FBA2042F-6EAD-46CA-9EB1-7E0AAFBB6A1C}"/>
    <cellStyle name="Normal 7 8 2 2 2 2" xfId="8382" xr:uid="{0CE7A3D8-C769-4430-8A71-2464FC060EC2}"/>
    <cellStyle name="Normal 7 8 2 2 3" xfId="6321" xr:uid="{5FA6F253-F53B-4747-9BCE-78A08F3165F8}"/>
    <cellStyle name="Normal 7 8 2 3" xfId="3129" xr:uid="{5DDB1393-4E92-4177-BB28-B2E95A2E6E2A}"/>
    <cellStyle name="Normal 7 8 2 3 2" xfId="7352" xr:uid="{99E95F65-20C0-45FD-9C5C-79357E54DE71}"/>
    <cellStyle name="Normal 7 8 2 4" xfId="5291" xr:uid="{22FE631E-6C66-4162-914F-B0FFA4836762}"/>
    <cellStyle name="Normal 7 8 3" xfId="1583" xr:uid="{33A1FF3A-57CD-4E2D-8250-E28B5D8F05DA}"/>
    <cellStyle name="Normal 7 8 3 2" xfId="3644" xr:uid="{E25222D7-D376-4AF6-9FE6-6003914B42E0}"/>
    <cellStyle name="Normal 7 8 3 2 2" xfId="7867" xr:uid="{720BCCD7-AF61-48F5-89D8-1A1B7E24A3F8}"/>
    <cellStyle name="Normal 7 8 3 3" xfId="5806" xr:uid="{6EC988DD-6657-4E81-B02D-DDC9FB6FE0A1}"/>
    <cellStyle name="Normal 7 8 4" xfId="2614" xr:uid="{FCB38AC6-B081-493F-8D10-03443AA6B8FC}"/>
    <cellStyle name="Normal 7 8 4 2" xfId="6837" xr:uid="{53F8EBE3-FFB7-45AC-AB76-C9302603B457}"/>
    <cellStyle name="Normal 7 8 5" xfId="4776" xr:uid="{C0E143E9-FE55-4E47-9823-DE742788EF89}"/>
    <cellStyle name="Normal 7 9" xfId="904" xr:uid="{CD875161-1F2D-43AF-82FB-2DC040E1F3A4}"/>
    <cellStyle name="Normal 7 9 2" xfId="1935" xr:uid="{88E644E3-5869-462A-8707-15831C29111D}"/>
    <cellStyle name="Normal 7 9 2 2" xfId="3996" xr:uid="{16C5CAC0-C59B-4BC0-9537-D7CDD5BAE3FC}"/>
    <cellStyle name="Normal 7 9 2 2 2" xfId="8219" xr:uid="{93FCB97A-93BA-4DFA-9D8B-4C6A176592A4}"/>
    <cellStyle name="Normal 7 9 2 3" xfId="6158" xr:uid="{67DAEF68-8555-47FE-86E5-5A4FD09A2F4F}"/>
    <cellStyle name="Normal 7 9 3" xfId="2966" xr:uid="{C9F692DB-C8BB-4355-A70E-87AEF7D5032F}"/>
    <cellStyle name="Normal 7 9 3 2" xfId="7189" xr:uid="{9B2620B9-E340-498D-BA62-48A98F5EE471}"/>
    <cellStyle name="Normal 7 9 4" xfId="5128" xr:uid="{9B2984E7-CFB4-4D2E-AE52-D21711415897}"/>
    <cellStyle name="Normal 8" xfId="304" xr:uid="{00000000-0005-0000-0000-00008D010000}"/>
    <cellStyle name="Normal 8 2" xfId="374" xr:uid="{00000000-0005-0000-0000-00008E010000}"/>
    <cellStyle name="Normal 8 2 2" xfId="579" xr:uid="{A3E23546-A9CC-4309-BDF1-66590D9FF585}"/>
    <cellStyle name="Normal 8 2 2 2" xfId="638" xr:uid="{3FBFB03D-5E3D-41AA-99C1-38A3D333116F}"/>
    <cellStyle name="Normal 8 2 2 2 2" xfId="823" xr:uid="{2DADE439-8C31-472F-A5E2-2816E0A3AB85}"/>
    <cellStyle name="Normal 8 2 2 2 2 2" xfId="1341" xr:uid="{BF428F8B-D9A9-4B96-A1F6-B7A5A338D64F}"/>
    <cellStyle name="Normal 8 2 2 2 2 2 2" xfId="2371" xr:uid="{7BB6C8EF-5327-411A-B79F-519819567046}"/>
    <cellStyle name="Normal 8 2 2 2 2 2 2 2" xfId="4432" xr:uid="{E12BF99B-1829-492F-84BA-BDF2DFA1C0E2}"/>
    <cellStyle name="Normal 8 2 2 2 2 2 2 2 2" xfId="8655" xr:uid="{145C9DE3-8F33-4876-AB78-73F4B4B4964A}"/>
    <cellStyle name="Normal 8 2 2 2 2 2 2 3" xfId="6594" xr:uid="{56ADB943-7AC5-49A5-B71A-DED36D37A6A4}"/>
    <cellStyle name="Normal 8 2 2 2 2 2 3" xfId="3402" xr:uid="{C36B6D11-9A17-463D-B307-0394A9DBCEF8}"/>
    <cellStyle name="Normal 8 2 2 2 2 2 3 2" xfId="7625" xr:uid="{9DA99242-3986-4F4E-8C4F-78F44132EEEB}"/>
    <cellStyle name="Normal 8 2 2 2 2 2 4" xfId="5564" xr:uid="{1DBCAE1B-DFDA-4359-A698-6C01D6387F5F}"/>
    <cellStyle name="Normal 8 2 2 2 2 3" xfId="1856" xr:uid="{60CEFE09-BD2E-459A-9AC5-125E08E5E30F}"/>
    <cellStyle name="Normal 8 2 2 2 2 3 2" xfId="3917" xr:uid="{C8BD4D57-F523-4902-AAF6-8CE6E06C23C7}"/>
    <cellStyle name="Normal 8 2 2 2 2 3 2 2" xfId="8140" xr:uid="{F8437783-2F0C-4D54-9093-CC373C1F2988}"/>
    <cellStyle name="Normal 8 2 2 2 2 3 3" xfId="6079" xr:uid="{807D744B-8D16-418C-8358-52942A7DFD5C}"/>
    <cellStyle name="Normal 8 2 2 2 2 4" xfId="2887" xr:uid="{7D0E9A72-88A2-4292-AB45-806948BEA44B}"/>
    <cellStyle name="Normal 8 2 2 2 2 4 2" xfId="7110" xr:uid="{EAAF5CEA-8C5E-44E7-965C-0354DBD0820F}"/>
    <cellStyle name="Normal 8 2 2 2 2 5" xfId="5049" xr:uid="{23E51BFF-F183-424C-9200-45E286D605ED}"/>
    <cellStyle name="Normal 8 2 2 2 3" xfId="1165" xr:uid="{616C0E2A-CDD2-4502-9B63-4A2544D44B1E}"/>
    <cellStyle name="Normal 8 2 2 2 3 2" xfId="2195" xr:uid="{F3152716-FDA1-40A0-857E-F78ECD197EC6}"/>
    <cellStyle name="Normal 8 2 2 2 3 2 2" xfId="4256" xr:uid="{8C9D573F-D863-44B6-B23B-728C60B04245}"/>
    <cellStyle name="Normal 8 2 2 2 3 2 2 2" xfId="8479" xr:uid="{20CFF48E-5636-45E2-8DCE-63460FEFD2BE}"/>
    <cellStyle name="Normal 8 2 2 2 3 2 3" xfId="6418" xr:uid="{882E9812-412C-4061-9594-632E52222719}"/>
    <cellStyle name="Normal 8 2 2 2 3 3" xfId="3226" xr:uid="{6BCBDFBB-3B0E-471E-9DF7-C69DF4F0784D}"/>
    <cellStyle name="Normal 8 2 2 2 3 3 2" xfId="7449" xr:uid="{4DB0B248-6EC4-4FAE-957E-06D324F04AC0}"/>
    <cellStyle name="Normal 8 2 2 2 3 4" xfId="5388" xr:uid="{F7850686-9F86-4811-9184-F7D24FD60E16}"/>
    <cellStyle name="Normal 8 2 2 2 4" xfId="1680" xr:uid="{2529C020-942B-440E-A43F-BB8796D61415}"/>
    <cellStyle name="Normal 8 2 2 2 4 2" xfId="3741" xr:uid="{7CF574E6-7657-4551-91DA-F5FD6D12C7CE}"/>
    <cellStyle name="Normal 8 2 2 2 4 2 2" xfId="7964" xr:uid="{20EA3D9B-0E6C-4456-ADA3-06FED8F1D0EB}"/>
    <cellStyle name="Normal 8 2 2 2 4 3" xfId="5903" xr:uid="{47BEA0AD-C5B5-4A18-8FC3-B218C7F02256}"/>
    <cellStyle name="Normal 8 2 2 2 5" xfId="2711" xr:uid="{4E56EE1E-4E09-4045-B893-183429102F4B}"/>
    <cellStyle name="Normal 8 2 2 2 5 2" xfId="6934" xr:uid="{CF5E6241-A9B7-4162-AF79-CAF3D8403464}"/>
    <cellStyle name="Normal 8 2 2 2 6" xfId="4873" xr:uid="{61660909-241D-49D0-91F6-64869172572E}"/>
    <cellStyle name="Normal 8 2 2 3" xfId="706" xr:uid="{14C3878D-5291-4FAE-8921-298742966C85}"/>
    <cellStyle name="Normal 8 2 2 3 2" xfId="886" xr:uid="{FBE95F19-C444-4A55-A890-A60633F8A03B}"/>
    <cellStyle name="Normal 8 2 2 3 2 2" xfId="1403" xr:uid="{BD13736E-52B0-4B73-B042-C9FAD9502C89}"/>
    <cellStyle name="Normal 8 2 2 3 2 2 2" xfId="2433" xr:uid="{DB5399A1-A6EC-426B-89B6-BDC3E78E48B1}"/>
    <cellStyle name="Normal 8 2 2 3 2 2 2 2" xfId="4494" xr:uid="{B95B6F91-DCF1-4E20-B32F-5784BFD90B77}"/>
    <cellStyle name="Normal 8 2 2 3 2 2 2 2 2" xfId="8717" xr:uid="{7D849871-0A2E-4F7F-8052-C39FF9A87D69}"/>
    <cellStyle name="Normal 8 2 2 3 2 2 2 3" xfId="6656" xr:uid="{29BE80B1-2DAA-4537-BEE8-87CADBA34663}"/>
    <cellStyle name="Normal 8 2 2 3 2 2 3" xfId="3464" xr:uid="{4EF4CFA8-63B6-40CE-B3F2-BFCE43AF934E}"/>
    <cellStyle name="Normal 8 2 2 3 2 2 3 2" xfId="7687" xr:uid="{D6E259D7-76EA-4413-84C5-7B4768459F6A}"/>
    <cellStyle name="Normal 8 2 2 3 2 2 4" xfId="5626" xr:uid="{D8EB7AD8-FBB9-4BD7-8ABD-7DDE39C164C1}"/>
    <cellStyle name="Normal 8 2 2 3 2 3" xfId="1918" xr:uid="{28EEA76F-A4D7-4F2A-B250-A4A5086F639A}"/>
    <cellStyle name="Normal 8 2 2 3 2 3 2" xfId="3979" xr:uid="{E60F6221-F2C5-44BA-BA4B-6F94A0A5EB16}"/>
    <cellStyle name="Normal 8 2 2 3 2 3 2 2" xfId="8202" xr:uid="{E3A7EBD3-AED7-485A-9D9F-238BCFD52BA5}"/>
    <cellStyle name="Normal 8 2 2 3 2 3 3" xfId="6141" xr:uid="{75B97D9C-AFB3-4449-A91F-EB22C39FD762}"/>
    <cellStyle name="Normal 8 2 2 3 2 4" xfId="2949" xr:uid="{2C8AC0FD-D3D5-4724-B273-60334B79DA4F}"/>
    <cellStyle name="Normal 8 2 2 3 2 4 2" xfId="7172" xr:uid="{1A985D29-6B24-4E94-BA09-F327D5742C6F}"/>
    <cellStyle name="Normal 8 2 2 3 2 5" xfId="5111" xr:uid="{76445C14-7024-405E-A2B9-DF18FBD93384}"/>
    <cellStyle name="Normal 8 2 2 3 3" xfId="1227" xr:uid="{CB9F5929-C443-4502-8DC8-22DB319247B7}"/>
    <cellStyle name="Normal 8 2 2 3 3 2" xfId="2257" xr:uid="{1F96934E-6163-4C3D-B6FE-AA987339AADA}"/>
    <cellStyle name="Normal 8 2 2 3 3 2 2" xfId="4318" xr:uid="{F8110CF4-B4C6-4609-BE2D-8DB84CDB400C}"/>
    <cellStyle name="Normal 8 2 2 3 3 2 2 2" xfId="8541" xr:uid="{27EC6B05-F770-4718-8E2F-74A0D6940074}"/>
    <cellStyle name="Normal 8 2 2 3 3 2 3" xfId="6480" xr:uid="{C7B6317D-6D03-404C-ADF3-5217D21721AB}"/>
    <cellStyle name="Normal 8 2 2 3 3 3" xfId="3288" xr:uid="{0D498C27-3275-4880-871B-40B4A66B83D3}"/>
    <cellStyle name="Normal 8 2 2 3 3 3 2" xfId="7511" xr:uid="{F21AB040-EF00-42E0-84C4-4B9D04B4C919}"/>
    <cellStyle name="Normal 8 2 2 3 3 4" xfId="5450" xr:uid="{6E8BF10B-6883-45F2-A64C-F59B6D567FB8}"/>
    <cellStyle name="Normal 8 2 2 3 4" xfId="1742" xr:uid="{7A752CF9-E045-4181-9AB2-70CE6E2CF969}"/>
    <cellStyle name="Normal 8 2 2 3 4 2" xfId="3803" xr:uid="{ADEA5690-822D-4D65-97A5-CF4768C4695F}"/>
    <cellStyle name="Normal 8 2 2 3 4 2 2" xfId="8026" xr:uid="{6824F3FF-58F4-4A00-B1CB-2F79E7F49F07}"/>
    <cellStyle name="Normal 8 2 2 3 4 3" xfId="5965" xr:uid="{98EEFFD8-576A-4003-89EF-4117482BCE4A}"/>
    <cellStyle name="Normal 8 2 2 3 5" xfId="2773" xr:uid="{78B188C4-C211-4F45-ABE3-E32EDCACD642}"/>
    <cellStyle name="Normal 8 2 2 3 5 2" xfId="6996" xr:uid="{7B0E1C47-4CC0-4D51-AAB7-605BE570CC67}"/>
    <cellStyle name="Normal 8 2 2 3 6" xfId="4935" xr:uid="{85A72D02-305C-4EB3-98D8-03713B5E43B2}"/>
    <cellStyle name="Normal 8 2 2 4" xfId="764" xr:uid="{74090732-9F23-4932-BCC1-1621A890C844}"/>
    <cellStyle name="Normal 8 2 2 4 2" xfId="1282" xr:uid="{30D5A4D0-82D0-4BA7-B3F5-6528510D37E1}"/>
    <cellStyle name="Normal 8 2 2 4 2 2" xfId="2312" xr:uid="{A23DA596-E814-485D-929E-73A895BBB20D}"/>
    <cellStyle name="Normal 8 2 2 4 2 2 2" xfId="4373" xr:uid="{8D2BB9C5-749F-4553-8A20-0F1789EC064F}"/>
    <cellStyle name="Normal 8 2 2 4 2 2 2 2" xfId="8596" xr:uid="{4DEA5E7B-8529-4C02-A696-729D8816A10B}"/>
    <cellStyle name="Normal 8 2 2 4 2 2 3" xfId="6535" xr:uid="{FC6D1EFC-56F9-4CA2-B671-11D98234263E}"/>
    <cellStyle name="Normal 8 2 2 4 2 3" xfId="3343" xr:uid="{23FAB30E-DFA4-473D-948D-F9204101B523}"/>
    <cellStyle name="Normal 8 2 2 4 2 3 2" xfId="7566" xr:uid="{F8E7F5F1-1476-4A49-B1C2-52448FA3374A}"/>
    <cellStyle name="Normal 8 2 2 4 2 4" xfId="5505" xr:uid="{98C55204-8535-4278-8205-AE7599CAD1F6}"/>
    <cellStyle name="Normal 8 2 2 4 3" xfId="1797" xr:uid="{ECEA89B7-1C02-43CF-BC59-A25B090B8546}"/>
    <cellStyle name="Normal 8 2 2 4 3 2" xfId="3858" xr:uid="{07B0E4F2-10B9-4FA7-A405-54D493C249E7}"/>
    <cellStyle name="Normal 8 2 2 4 3 2 2" xfId="8081" xr:uid="{5EFD2632-732C-406F-B865-B0D83B58D3A7}"/>
    <cellStyle name="Normal 8 2 2 4 3 3" xfId="6020" xr:uid="{3356D259-AEA4-48EC-BD62-5196C74D8660}"/>
    <cellStyle name="Normal 8 2 2 4 4" xfId="2828" xr:uid="{F4FCED1F-3D6C-4D4C-9F0F-B1FA7E556F4D}"/>
    <cellStyle name="Normal 8 2 2 4 4 2" xfId="7051" xr:uid="{D10DF9D2-D375-49B9-B289-159AD30C6F30}"/>
    <cellStyle name="Normal 8 2 2 4 5" xfId="4990" xr:uid="{F51909F7-F6A5-4C09-8549-3E52EA07D2F8}"/>
    <cellStyle name="Normal 8 2 2 5" xfId="1106" xr:uid="{BC1BCC60-809E-4BC7-9AD7-160B9B74E942}"/>
    <cellStyle name="Normal 8 2 2 5 2" xfId="2136" xr:uid="{D55E5D05-1DE6-45B8-85B6-711606221DE3}"/>
    <cellStyle name="Normal 8 2 2 5 2 2" xfId="4197" xr:uid="{F79A7495-504E-48BD-965C-39FF2E6A6B6E}"/>
    <cellStyle name="Normal 8 2 2 5 2 2 2" xfId="8420" xr:uid="{02477A17-A6C9-4240-B886-4F201BFED716}"/>
    <cellStyle name="Normal 8 2 2 5 2 3" xfId="6359" xr:uid="{2DCCC32E-48F2-4428-BB05-29C0272DAA31}"/>
    <cellStyle name="Normal 8 2 2 5 3" xfId="3167" xr:uid="{D802A5C2-124E-46BC-9511-D8C480BF3645}"/>
    <cellStyle name="Normal 8 2 2 5 3 2" xfId="7390" xr:uid="{FC3B39A0-4BDA-442F-BBA7-B40F042F7F10}"/>
    <cellStyle name="Normal 8 2 2 5 4" xfId="5329" xr:uid="{B5DBC9CE-EE09-42FC-BFA2-720247473458}"/>
    <cellStyle name="Normal 8 2 2 6" xfId="1621" xr:uid="{1BA5267B-EA9F-48BA-BFFF-60A03A2FB6C8}"/>
    <cellStyle name="Normal 8 2 2 6 2" xfId="3682" xr:uid="{EF11EE97-7C53-436C-8D04-35793B0BB603}"/>
    <cellStyle name="Normal 8 2 2 6 2 2" xfId="7905" xr:uid="{414EF438-3076-4B3D-80A9-849BA7B5A92D}"/>
    <cellStyle name="Normal 8 2 2 6 3" xfId="5844" xr:uid="{3A4F9514-8649-4C34-BCC3-B2D11A5D20CB}"/>
    <cellStyle name="Normal 8 2 2 7" xfId="2652" xr:uid="{EBADA880-6F93-4B5F-BAF3-6185D62C9801}"/>
    <cellStyle name="Normal 8 2 2 7 2" xfId="6875" xr:uid="{ED7C4AC7-C6E7-4729-A872-47A4EA3B75A4}"/>
    <cellStyle name="Normal 8 2 2 8" xfId="4814" xr:uid="{502B6E0E-A5BE-41F1-B158-3AE0B0B32A0A}"/>
    <cellStyle name="Normal 8 2 3" xfId="609" xr:uid="{4F3D1932-0F8F-44F2-AFB2-5599D8293D87}"/>
    <cellStyle name="Normal 8 2 3 2" xfId="794" xr:uid="{1048FF4D-D477-47DC-BFE2-F6180E6F4004}"/>
    <cellStyle name="Normal 8 2 3 2 2" xfId="1312" xr:uid="{357DB65C-0653-4FE3-B0A0-3F4E04FE8927}"/>
    <cellStyle name="Normal 8 2 3 2 2 2" xfId="2342" xr:uid="{652C0A64-9B65-4387-A167-E5D56F0223F1}"/>
    <cellStyle name="Normal 8 2 3 2 2 2 2" xfId="4403" xr:uid="{42212F36-908E-4169-A938-965AB21444EB}"/>
    <cellStyle name="Normal 8 2 3 2 2 2 2 2" xfId="8626" xr:uid="{23E465F6-5A5B-490D-B39C-5A3E1AA5596E}"/>
    <cellStyle name="Normal 8 2 3 2 2 2 3" xfId="6565" xr:uid="{D6E5FE32-AB4D-45D2-8EAB-EBD4D00B64FE}"/>
    <cellStyle name="Normal 8 2 3 2 2 3" xfId="3373" xr:uid="{50CF7BCB-4C61-427B-8D11-5B8C71BC52CB}"/>
    <cellStyle name="Normal 8 2 3 2 2 3 2" xfId="7596" xr:uid="{AD6CD659-7FCD-4032-A318-D89C41EB7B04}"/>
    <cellStyle name="Normal 8 2 3 2 2 4" xfId="5535" xr:uid="{645740CF-E8F4-42C1-9D0D-7B80394DF1D2}"/>
    <cellStyle name="Normal 8 2 3 2 3" xfId="1827" xr:uid="{18DD9901-0ECD-4B4E-9EF8-298902FE6A7E}"/>
    <cellStyle name="Normal 8 2 3 2 3 2" xfId="3888" xr:uid="{71FD6BEA-06D1-408F-A141-793FE2ECB401}"/>
    <cellStyle name="Normal 8 2 3 2 3 2 2" xfId="8111" xr:uid="{175A5EB9-011A-4E10-B2D9-4EC9CFE92E01}"/>
    <cellStyle name="Normal 8 2 3 2 3 3" xfId="6050" xr:uid="{426138C3-3233-429E-BF2D-3B31C05483D5}"/>
    <cellStyle name="Normal 8 2 3 2 4" xfId="2858" xr:uid="{6BF75569-D0AA-4B0A-BD61-73442E71DB96}"/>
    <cellStyle name="Normal 8 2 3 2 4 2" xfId="7081" xr:uid="{A5B96087-B478-42ED-A413-E00EA18B5540}"/>
    <cellStyle name="Normal 8 2 3 2 5" xfId="5020" xr:uid="{D7B6B07D-CF63-48EA-86D7-4F97D5FE48B2}"/>
    <cellStyle name="Normal 8 2 3 3" xfId="1136" xr:uid="{0C7B0107-1712-455B-90AC-60A8778BB600}"/>
    <cellStyle name="Normal 8 2 3 3 2" xfId="2166" xr:uid="{A957A3F7-01DA-496A-B5FC-1FE186BD58CD}"/>
    <cellStyle name="Normal 8 2 3 3 2 2" xfId="4227" xr:uid="{ECFD4112-A572-4D11-A8F4-1278AECB469A}"/>
    <cellStyle name="Normal 8 2 3 3 2 2 2" xfId="8450" xr:uid="{12F173B5-81CF-41D7-9F7E-AF20C77D18C7}"/>
    <cellStyle name="Normal 8 2 3 3 2 3" xfId="6389" xr:uid="{A80CB30D-4F7D-432B-9AB5-AA82AA0602CB}"/>
    <cellStyle name="Normal 8 2 3 3 3" xfId="3197" xr:uid="{394A041B-936D-44EE-B258-2CA4DBCECE0C}"/>
    <cellStyle name="Normal 8 2 3 3 3 2" xfId="7420" xr:uid="{92985E6C-ED4A-4994-A380-F4EC9CB191F9}"/>
    <cellStyle name="Normal 8 2 3 3 4" xfId="5359" xr:uid="{EA126E5F-14D5-4E83-B53E-105944CC3560}"/>
    <cellStyle name="Normal 8 2 3 4" xfId="1651" xr:uid="{558CED35-A1F1-4105-9F9A-88D1892D5A5F}"/>
    <cellStyle name="Normal 8 2 3 4 2" xfId="3712" xr:uid="{95971759-DA28-43BD-A9E5-E3704F901919}"/>
    <cellStyle name="Normal 8 2 3 4 2 2" xfId="7935" xr:uid="{E34B7A65-38F5-4244-8BDB-0835E9A36969}"/>
    <cellStyle name="Normal 8 2 3 4 3" xfId="5874" xr:uid="{D3A419F5-AC1E-4DFF-B65B-2AF7CFF2D51D}"/>
    <cellStyle name="Normal 8 2 3 5" xfId="2682" xr:uid="{45F9ABDA-1343-4D98-90A3-3CEE13EBD3B6}"/>
    <cellStyle name="Normal 8 2 3 5 2" xfId="6905" xr:uid="{75B0B42B-2138-4E22-9056-22F5AD9079EF}"/>
    <cellStyle name="Normal 8 2 3 6" xfId="4844" xr:uid="{ACBD33F9-82B5-4C20-AF3A-183A1E4635C9}"/>
    <cellStyle name="Normal 8 2 4" xfId="667" xr:uid="{44A64971-AC28-4E34-9F1C-C544665A050C}"/>
    <cellStyle name="Normal 8 2 4 2" xfId="852" xr:uid="{C2DC3F7C-E98B-4E03-9E9D-E24245973DC0}"/>
    <cellStyle name="Normal 8 2 4 2 2" xfId="1370" xr:uid="{F4A680A8-B158-476B-AA6A-A566DAF972AE}"/>
    <cellStyle name="Normal 8 2 4 2 2 2" xfId="2400" xr:uid="{6284E9C9-9615-4E23-A0E2-47FA83C25CA0}"/>
    <cellStyle name="Normal 8 2 4 2 2 2 2" xfId="4461" xr:uid="{55063416-F560-47A1-AC10-866671BD0813}"/>
    <cellStyle name="Normal 8 2 4 2 2 2 2 2" xfId="8684" xr:uid="{B7E28DB8-DDED-4ADA-9A34-0EB4AB146BCC}"/>
    <cellStyle name="Normal 8 2 4 2 2 2 3" xfId="6623" xr:uid="{2ACA62F8-08DE-422C-A5EB-89FD76695D6E}"/>
    <cellStyle name="Normal 8 2 4 2 2 3" xfId="3431" xr:uid="{74FC5366-9E42-4692-BDF5-05F0A95ABABC}"/>
    <cellStyle name="Normal 8 2 4 2 2 3 2" xfId="7654" xr:uid="{DBFE33A0-9375-4017-BFB7-4BFBE12F02E1}"/>
    <cellStyle name="Normal 8 2 4 2 2 4" xfId="5593" xr:uid="{6712F9C5-C649-44DE-BB55-71717EC326DC}"/>
    <cellStyle name="Normal 8 2 4 2 3" xfId="1885" xr:uid="{D040AFDA-DD9A-4142-8958-8ED70F2D9892}"/>
    <cellStyle name="Normal 8 2 4 2 3 2" xfId="3946" xr:uid="{BF3E081A-233D-49A6-9747-52A34E7DB7A6}"/>
    <cellStyle name="Normal 8 2 4 2 3 2 2" xfId="8169" xr:uid="{108C9D4A-08A3-4BB4-A1F0-762FA46E9FB9}"/>
    <cellStyle name="Normal 8 2 4 2 3 3" xfId="6108" xr:uid="{672D29F6-5942-42CE-8E72-17DF6A890F80}"/>
    <cellStyle name="Normal 8 2 4 2 4" xfId="2916" xr:uid="{A57E6FC7-A538-4320-9A30-1DBFD901CC59}"/>
    <cellStyle name="Normal 8 2 4 2 4 2" xfId="7139" xr:uid="{9BE29C82-3E09-497C-965F-E624CF29074A}"/>
    <cellStyle name="Normal 8 2 4 2 5" xfId="5078" xr:uid="{0861330F-A873-4A67-92B6-2ADD8C3BEFE0}"/>
    <cellStyle name="Normal 8 2 4 3" xfId="1194" xr:uid="{DA80F038-3D37-42F7-BAA7-C0E121FFDB85}"/>
    <cellStyle name="Normal 8 2 4 3 2" xfId="2224" xr:uid="{4BE613CF-C7EF-4E3E-8170-CBF269B289B5}"/>
    <cellStyle name="Normal 8 2 4 3 2 2" xfId="4285" xr:uid="{9C3758B8-69F0-4A34-B978-64D1BE4EBEFC}"/>
    <cellStyle name="Normal 8 2 4 3 2 2 2" xfId="8508" xr:uid="{1AD7A4B7-84DA-460F-B855-8D91F5EF87CB}"/>
    <cellStyle name="Normal 8 2 4 3 2 3" xfId="6447" xr:uid="{1CA1C10F-CF33-429E-BD97-59D1FB23BFC5}"/>
    <cellStyle name="Normal 8 2 4 3 3" xfId="3255" xr:uid="{CE2D43F4-89A6-49EE-911D-CDFDBD8D32EC}"/>
    <cellStyle name="Normal 8 2 4 3 3 2" xfId="7478" xr:uid="{B174F920-57F0-45C2-839B-6DBA6E2C8A68}"/>
    <cellStyle name="Normal 8 2 4 3 4" xfId="5417" xr:uid="{48A0F8DF-CC32-43F5-9889-DB2D7FF0D5C0}"/>
    <cellStyle name="Normal 8 2 4 4" xfId="1709" xr:uid="{9E324BDE-59BE-4CDC-AB1E-C5C8043BE331}"/>
    <cellStyle name="Normal 8 2 4 4 2" xfId="3770" xr:uid="{181D6D55-11D5-4F9B-81E5-6726091DA244}"/>
    <cellStyle name="Normal 8 2 4 4 2 2" xfId="7993" xr:uid="{40C358B9-F727-46DA-B9AA-9889CB8AC614}"/>
    <cellStyle name="Normal 8 2 4 4 3" xfId="5932" xr:uid="{5A9D3C28-E6F5-4891-B715-EEDE82B81432}"/>
    <cellStyle name="Normal 8 2 4 5" xfId="2740" xr:uid="{A22B675D-340B-4EE0-9365-0EF105BBF47C}"/>
    <cellStyle name="Normal 8 2 4 5 2" xfId="6963" xr:uid="{1D3E2D5B-28B8-4F4B-95C2-4DE09C902997}"/>
    <cellStyle name="Normal 8 2 4 6" xfId="4902" xr:uid="{2A09F33C-8846-4456-A8B4-7987CB1F674B}"/>
    <cellStyle name="Normal 8 2 5" xfId="735" xr:uid="{AD1CB308-4F66-42D7-99A4-B956B5DA3B84}"/>
    <cellStyle name="Normal 8 2 5 2" xfId="1253" xr:uid="{CBD9E21F-194C-4A7A-9759-A0A8F438D621}"/>
    <cellStyle name="Normal 8 2 5 2 2" xfId="2283" xr:uid="{F3DE0FD5-35CC-4204-A2BE-63F6CF203BC5}"/>
    <cellStyle name="Normal 8 2 5 2 2 2" xfId="4344" xr:uid="{9213C08E-FDB2-46E5-B95D-D797A000C1D5}"/>
    <cellStyle name="Normal 8 2 5 2 2 2 2" xfId="8567" xr:uid="{049ADF4C-953C-4E91-9ABD-A67BC3C8D9AF}"/>
    <cellStyle name="Normal 8 2 5 2 2 3" xfId="6506" xr:uid="{CB015790-9B46-4FCB-8DA3-F5ACCA2DCA37}"/>
    <cellStyle name="Normal 8 2 5 2 3" xfId="3314" xr:uid="{DBACB762-4E6C-48D7-AC2B-EFAC62187953}"/>
    <cellStyle name="Normal 8 2 5 2 3 2" xfId="7537" xr:uid="{DF44CDF0-06B9-465F-9EAA-AD8CD93B3C81}"/>
    <cellStyle name="Normal 8 2 5 2 4" xfId="5476" xr:uid="{D127D68E-59C1-41D1-B8AF-40B32DCDBE32}"/>
    <cellStyle name="Normal 8 2 5 3" xfId="1768" xr:uid="{CAFEA04C-D427-4978-B92D-BD4100BF1EF5}"/>
    <cellStyle name="Normal 8 2 5 3 2" xfId="3829" xr:uid="{C5A4A4DA-DC60-4DEC-A6AE-21249800EF48}"/>
    <cellStyle name="Normal 8 2 5 3 2 2" xfId="8052" xr:uid="{EB12328B-FDA2-48DF-B1EA-B89867748223}"/>
    <cellStyle name="Normal 8 2 5 3 3" xfId="5991" xr:uid="{58EE0234-45B5-4C7B-B9FA-300D26153270}"/>
    <cellStyle name="Normal 8 2 5 4" xfId="2799" xr:uid="{A2C5028A-4F27-4221-ADB1-D7113861E758}"/>
    <cellStyle name="Normal 8 2 5 4 2" xfId="7022" xr:uid="{1B7CB120-7581-4FBB-BCD7-D035B393D726}"/>
    <cellStyle name="Normal 8 2 5 5" xfId="4961" xr:uid="{A9F29F81-E2EE-4A29-9C0A-96A5CEDD86AB}"/>
    <cellStyle name="Normal 8 2 6" xfId="546" xr:uid="{851B39EA-059A-4614-B78D-26A84E8905F9}"/>
    <cellStyle name="Normal 8 2 6 2" xfId="1077" xr:uid="{A53241AB-EB58-42B3-9AE3-13DD8F803194}"/>
    <cellStyle name="Normal 8 2 6 2 2" xfId="2107" xr:uid="{C8E3C336-3A4B-4342-A478-45610FA0663C}"/>
    <cellStyle name="Normal 8 2 6 2 2 2" xfId="4168" xr:uid="{A001C232-A4E0-4138-8C47-4F1AB133D9F8}"/>
    <cellStyle name="Normal 8 2 6 2 2 2 2" xfId="8391" xr:uid="{D997D29C-CBB9-40FC-ADF2-3ADAE38A0856}"/>
    <cellStyle name="Normal 8 2 6 2 2 3" xfId="6330" xr:uid="{DED09F7D-6577-4D0D-ADFE-2ADACA4E3E0A}"/>
    <cellStyle name="Normal 8 2 6 2 3" xfId="3138" xr:uid="{AB1AA4A5-D0AF-459A-B6CF-783BE2F6CE07}"/>
    <cellStyle name="Normal 8 2 6 2 3 2" xfId="7361" xr:uid="{83BA89FD-41CF-4970-BBA2-3006889ED01E}"/>
    <cellStyle name="Normal 8 2 6 2 4" xfId="5300" xr:uid="{3463E97C-695B-4ABB-8A20-ECD6EE787B7C}"/>
    <cellStyle name="Normal 8 2 6 3" xfId="1592" xr:uid="{33C8DB47-93E8-46A6-A95D-21890391111C}"/>
    <cellStyle name="Normal 8 2 6 3 2" xfId="3653" xr:uid="{C38D9A54-C1AD-4039-A084-41852D4801FD}"/>
    <cellStyle name="Normal 8 2 6 3 2 2" xfId="7876" xr:uid="{5E2D2245-E98C-4675-A51B-8AA33FE47D84}"/>
    <cellStyle name="Normal 8 2 6 3 3" xfId="5815" xr:uid="{6A38AEE9-2648-4CB1-8444-2571BD9F911E}"/>
    <cellStyle name="Normal 8 2 6 4" xfId="2623" xr:uid="{52D1817A-609A-4BC2-BBA5-1AFE859A5C62}"/>
    <cellStyle name="Normal 8 2 6 4 2" xfId="6846" xr:uid="{998AF429-D187-4EB2-8D1F-205D7E58E2CB}"/>
    <cellStyle name="Normal 8 2 6 5" xfId="4785" xr:uid="{61599A5A-AA8F-49C0-9E06-D65AACC8FB77}"/>
    <cellStyle name="Normal 8 3" xfId="567" xr:uid="{45F323A3-2D86-4967-A146-C2164CE8112D}"/>
    <cellStyle name="Normal 8 3 2" xfId="626" xr:uid="{3B56E80D-3D33-4AF5-80E2-3453C5D6D9D2}"/>
    <cellStyle name="Normal 8 3 2 2" xfId="811" xr:uid="{4B989E39-C7C4-42ED-AB45-1A2A9DBF92B0}"/>
    <cellStyle name="Normal 8 3 2 2 2" xfId="1329" xr:uid="{697F9DC0-B624-4642-90FF-F8AD8EC27678}"/>
    <cellStyle name="Normal 8 3 2 2 2 2" xfId="2359" xr:uid="{5E4729F0-03B1-4987-B697-F44CDD608BF2}"/>
    <cellStyle name="Normal 8 3 2 2 2 2 2" xfId="4420" xr:uid="{6EDFB347-3A03-4F78-8B76-8B25F1CCBE63}"/>
    <cellStyle name="Normal 8 3 2 2 2 2 2 2" xfId="8643" xr:uid="{DCE1B8B9-8962-4E8A-B386-244937124BA0}"/>
    <cellStyle name="Normal 8 3 2 2 2 2 3" xfId="6582" xr:uid="{A95E588A-C477-4408-9BDE-3C435F83C9B8}"/>
    <cellStyle name="Normal 8 3 2 2 2 3" xfId="3390" xr:uid="{73A6889A-1AB0-44C8-BB3F-9A775D3F088B}"/>
    <cellStyle name="Normal 8 3 2 2 2 3 2" xfId="7613" xr:uid="{FA47B74D-3387-4D0D-BFE2-FD1C8E096501}"/>
    <cellStyle name="Normal 8 3 2 2 2 4" xfId="5552" xr:uid="{84C97F28-C249-44F7-ABDE-6D6F6F403527}"/>
    <cellStyle name="Normal 8 3 2 2 3" xfId="1844" xr:uid="{E2284279-A624-43E8-9ADA-64476BAAE753}"/>
    <cellStyle name="Normal 8 3 2 2 3 2" xfId="3905" xr:uid="{C00BCB40-34C2-47F3-9F6A-1B0508259263}"/>
    <cellStyle name="Normal 8 3 2 2 3 2 2" xfId="8128" xr:uid="{5E5A06F4-CB74-42D5-8508-8EEFFADBD341}"/>
    <cellStyle name="Normal 8 3 2 2 3 3" xfId="6067" xr:uid="{35A8999C-F107-4522-AF30-87F4043727F9}"/>
    <cellStyle name="Normal 8 3 2 2 4" xfId="2875" xr:uid="{E87CC17F-0525-4494-8944-BD08DF21AAD6}"/>
    <cellStyle name="Normal 8 3 2 2 4 2" xfId="7098" xr:uid="{8D75BF4B-6232-45AF-9438-30BB8286ECCB}"/>
    <cellStyle name="Normal 8 3 2 2 5" xfId="5037" xr:uid="{6069D629-436A-494E-966F-5D0D255ED9A3}"/>
    <cellStyle name="Normal 8 3 2 3" xfId="1153" xr:uid="{94726280-6E53-4857-A5EF-B87CE165FF41}"/>
    <cellStyle name="Normal 8 3 2 3 2" xfId="2183" xr:uid="{2C237A15-6BC4-4A1B-82BE-FC9513A96E00}"/>
    <cellStyle name="Normal 8 3 2 3 2 2" xfId="4244" xr:uid="{6F752019-463F-46A7-8DF4-F9F5C106F0DF}"/>
    <cellStyle name="Normal 8 3 2 3 2 2 2" xfId="8467" xr:uid="{AD63DB42-355B-46E8-8B26-96EFC30543FD}"/>
    <cellStyle name="Normal 8 3 2 3 2 3" xfId="6406" xr:uid="{646FEA86-B4DD-499C-A810-911E6AA71057}"/>
    <cellStyle name="Normal 8 3 2 3 3" xfId="3214" xr:uid="{8828061E-B68F-4E2A-944D-76E68FB9094B}"/>
    <cellStyle name="Normal 8 3 2 3 3 2" xfId="7437" xr:uid="{B9BB0A30-1CE4-432E-8472-33AB09266A21}"/>
    <cellStyle name="Normal 8 3 2 3 4" xfId="5376" xr:uid="{B9097280-9BE7-4ABC-802A-3E3C0DFDB44F}"/>
    <cellStyle name="Normal 8 3 2 4" xfId="1668" xr:uid="{B697BC0E-51EC-4656-8F71-EFBA40841011}"/>
    <cellStyle name="Normal 8 3 2 4 2" xfId="3729" xr:uid="{65F0D03E-E53D-4872-9333-B1F1511314D8}"/>
    <cellStyle name="Normal 8 3 2 4 2 2" xfId="7952" xr:uid="{49F6637B-F324-46BC-ACB6-858652E53338}"/>
    <cellStyle name="Normal 8 3 2 4 3" xfId="5891" xr:uid="{FC42BAEE-81FC-47E5-BCC4-92746C812858}"/>
    <cellStyle name="Normal 8 3 2 5" xfId="2699" xr:uid="{90E0EF8F-AE75-47A0-B660-0EE717092EED}"/>
    <cellStyle name="Normal 8 3 2 5 2" xfId="6922" xr:uid="{F1104A88-2B52-4636-8AAE-D67FD023AFD3}"/>
    <cellStyle name="Normal 8 3 2 6" xfId="4861" xr:uid="{77A5271F-E02C-4F4F-A119-F767597A5272}"/>
    <cellStyle name="Normal 8 3 3" xfId="690" xr:uid="{D88F13F1-321C-471D-812D-36FAAA133373}"/>
    <cellStyle name="Normal 8 3 3 2" xfId="874" xr:uid="{F0D6351A-BE92-4852-9E36-66D400C631E4}"/>
    <cellStyle name="Normal 8 3 3 2 2" xfId="1392" xr:uid="{4EC7E213-FAAD-4820-BE4A-20A603F600B6}"/>
    <cellStyle name="Normal 8 3 3 2 2 2" xfId="2422" xr:uid="{B901BDD2-82D1-4911-B6BD-E2E209BF31EB}"/>
    <cellStyle name="Normal 8 3 3 2 2 2 2" xfId="4483" xr:uid="{FEABB955-BF7A-492E-8001-4F47A9098191}"/>
    <cellStyle name="Normal 8 3 3 2 2 2 2 2" xfId="8706" xr:uid="{8783B0F3-E94B-4A8C-A8B6-4D14B6274617}"/>
    <cellStyle name="Normal 8 3 3 2 2 2 3" xfId="6645" xr:uid="{6D394075-8EC9-4AFA-8BB2-4B5C7D01559F}"/>
    <cellStyle name="Normal 8 3 3 2 2 3" xfId="3453" xr:uid="{04E6B7B0-65E2-492F-AA3F-9E0139C10BA3}"/>
    <cellStyle name="Normal 8 3 3 2 2 3 2" xfId="7676" xr:uid="{ECE50F8F-5D68-480E-8A77-0A9A3B694653}"/>
    <cellStyle name="Normal 8 3 3 2 2 4" xfId="5615" xr:uid="{7915F01A-28E6-4F0B-9E27-30711E4C113E}"/>
    <cellStyle name="Normal 8 3 3 2 3" xfId="1907" xr:uid="{67A71810-2332-4ED1-8822-B3BDEAC01D17}"/>
    <cellStyle name="Normal 8 3 3 2 3 2" xfId="3968" xr:uid="{6D74A106-7F03-4E7D-B103-B6A26170F0DB}"/>
    <cellStyle name="Normal 8 3 3 2 3 2 2" xfId="8191" xr:uid="{99F1C865-FA31-493A-AC53-1A75CB6ECCE8}"/>
    <cellStyle name="Normal 8 3 3 2 3 3" xfId="6130" xr:uid="{852D7166-9FA0-4E25-9AA5-1B88BACEE4F9}"/>
    <cellStyle name="Normal 8 3 3 2 4" xfId="2938" xr:uid="{77D9B6EA-3B96-4C7C-BC9E-C39EFF46B5C0}"/>
    <cellStyle name="Normal 8 3 3 2 4 2" xfId="7161" xr:uid="{2EBA74FA-BE98-4421-A281-99B6ACAC3BDA}"/>
    <cellStyle name="Normal 8 3 3 2 5" xfId="5100" xr:uid="{C66EE183-663E-4CE2-9AED-A3BE27B5C363}"/>
    <cellStyle name="Normal 8 3 3 3" xfId="1216" xr:uid="{5F84F67F-C356-4783-A09A-BDC637164476}"/>
    <cellStyle name="Normal 8 3 3 3 2" xfId="2246" xr:uid="{9588336B-3199-47DC-8A18-77B66E2CFEFF}"/>
    <cellStyle name="Normal 8 3 3 3 2 2" xfId="4307" xr:uid="{582A4523-8CD6-44E8-B75D-A51C4F62007E}"/>
    <cellStyle name="Normal 8 3 3 3 2 2 2" xfId="8530" xr:uid="{40F3F707-FEAD-4209-B51C-5EA32BEA270D}"/>
    <cellStyle name="Normal 8 3 3 3 2 3" xfId="6469" xr:uid="{1ED5C2CD-C61D-4768-A076-AE3A4A2E8FB4}"/>
    <cellStyle name="Normal 8 3 3 3 3" xfId="3277" xr:uid="{0201E35A-F54F-40D7-A98B-E0D424337AF7}"/>
    <cellStyle name="Normal 8 3 3 3 3 2" xfId="7500" xr:uid="{38AA3059-AA8B-4E54-9912-7DBDA5B68551}"/>
    <cellStyle name="Normal 8 3 3 3 4" xfId="5439" xr:uid="{99EC809A-FF53-480A-8DD2-525CAB7B605A}"/>
    <cellStyle name="Normal 8 3 3 4" xfId="1731" xr:uid="{08F63D5E-05A4-4AB4-8577-6058D2144502}"/>
    <cellStyle name="Normal 8 3 3 4 2" xfId="3792" xr:uid="{8156E9FC-BA50-45EE-A1C5-D08797149670}"/>
    <cellStyle name="Normal 8 3 3 4 2 2" xfId="8015" xr:uid="{5B13F1BE-A8E7-4351-9325-3CCAF7AC45E8}"/>
    <cellStyle name="Normal 8 3 3 4 3" xfId="5954" xr:uid="{E0A383BF-3391-4837-8A60-BCA3B436DA31}"/>
    <cellStyle name="Normal 8 3 3 5" xfId="2762" xr:uid="{626874E8-3827-4555-AC9D-D96E30AE6928}"/>
    <cellStyle name="Normal 8 3 3 5 2" xfId="6985" xr:uid="{64636667-BD47-4425-A44A-385A123CC5C4}"/>
    <cellStyle name="Normal 8 3 3 6" xfId="4924" xr:uid="{CE407D5B-1328-4E16-902C-427FF4738E16}"/>
    <cellStyle name="Normal 8 3 4" xfId="752" xr:uid="{EB4F1659-95A3-4554-B39C-B5ABA48265B8}"/>
    <cellStyle name="Normal 8 3 4 2" xfId="1270" xr:uid="{80FC5B53-52E9-4679-BC48-34F060512FEB}"/>
    <cellStyle name="Normal 8 3 4 2 2" xfId="2300" xr:uid="{06EA27E7-6439-462F-8CF7-8798F832A1D4}"/>
    <cellStyle name="Normal 8 3 4 2 2 2" xfId="4361" xr:uid="{F892CD9B-49FA-4912-82CA-1AFB66D33614}"/>
    <cellStyle name="Normal 8 3 4 2 2 2 2" xfId="8584" xr:uid="{39F844BD-C2FF-467E-9158-86757E97EF9C}"/>
    <cellStyle name="Normal 8 3 4 2 2 3" xfId="6523" xr:uid="{8DDC1029-FE9B-40BB-BCF7-4AA5144D2CDF}"/>
    <cellStyle name="Normal 8 3 4 2 3" xfId="3331" xr:uid="{94F666E7-6A24-48A5-855A-ED194456B9A7}"/>
    <cellStyle name="Normal 8 3 4 2 3 2" xfId="7554" xr:uid="{363EA7B8-2F9D-451D-AC91-0DD1CBC7EF39}"/>
    <cellStyle name="Normal 8 3 4 2 4" xfId="5493" xr:uid="{317F4B97-3C71-4835-8809-82C2AA4F8F3B}"/>
    <cellStyle name="Normal 8 3 4 3" xfId="1785" xr:uid="{EBEB5E21-52DC-4A88-99E0-07496F1056C6}"/>
    <cellStyle name="Normal 8 3 4 3 2" xfId="3846" xr:uid="{33873054-6671-42B9-B814-D799765A6879}"/>
    <cellStyle name="Normal 8 3 4 3 2 2" xfId="8069" xr:uid="{57B638F7-EEA4-4F84-BD54-931AB319CCA6}"/>
    <cellStyle name="Normal 8 3 4 3 3" xfId="6008" xr:uid="{E07C1AEB-1EC8-46F2-8045-10FEF88C24B7}"/>
    <cellStyle name="Normal 8 3 4 4" xfId="2816" xr:uid="{A357CF5C-1A89-4A6C-AAA3-595ECE1667D0}"/>
    <cellStyle name="Normal 8 3 4 4 2" xfId="7039" xr:uid="{63E092A8-0058-486D-B96E-D75807039F3F}"/>
    <cellStyle name="Normal 8 3 4 5" xfId="4978" xr:uid="{AE042EB5-FE46-472C-B9CA-CCD23C0C859C}"/>
    <cellStyle name="Normal 8 3 5" xfId="1094" xr:uid="{C362A919-F9EE-44F9-BB53-1A15E8B52FA1}"/>
    <cellStyle name="Normal 8 3 5 2" xfId="2124" xr:uid="{2F937AE3-1A28-41D3-B364-A484760C6AA6}"/>
    <cellStyle name="Normal 8 3 5 2 2" xfId="4185" xr:uid="{58C52E9A-A096-4FDF-8D28-3DE938EFFA3E}"/>
    <cellStyle name="Normal 8 3 5 2 2 2" xfId="8408" xr:uid="{FE2B447C-EF27-4E4D-9E78-7860D962AB8B}"/>
    <cellStyle name="Normal 8 3 5 2 3" xfId="6347" xr:uid="{D5AA3AED-AE04-4CFA-9648-691DF27D4C5E}"/>
    <cellStyle name="Normal 8 3 5 3" xfId="3155" xr:uid="{97002E08-1C12-4EDC-A5E8-DBD44A709911}"/>
    <cellStyle name="Normal 8 3 5 3 2" xfId="7378" xr:uid="{276059DE-90AC-430C-AAB2-BD64F6EB3391}"/>
    <cellStyle name="Normal 8 3 5 4" xfId="5317" xr:uid="{3DE5F9FA-8E54-4903-8E0C-4F0E64E64489}"/>
    <cellStyle name="Normal 8 3 6" xfId="1609" xr:uid="{6C616C09-DD7E-4510-A54B-8D6D92D91D1D}"/>
    <cellStyle name="Normal 8 3 6 2" xfId="3670" xr:uid="{4A2567F3-3729-4030-AFC1-F6015B302ABA}"/>
    <cellStyle name="Normal 8 3 6 2 2" xfId="7893" xr:uid="{BFC33C41-020A-4C7B-B2FA-99BE88465BD5}"/>
    <cellStyle name="Normal 8 3 6 3" xfId="5832" xr:uid="{1AD7A064-1589-4AE3-B577-48C3DC687033}"/>
    <cellStyle name="Normal 8 3 7" xfId="2640" xr:uid="{01C92EB9-0F12-459F-92D9-F89C9324A4FD}"/>
    <cellStyle name="Normal 8 3 7 2" xfId="6863" xr:uid="{89D32454-6956-4CBA-933E-85AF6DEB6E3D}"/>
    <cellStyle name="Normal 8 3 8" xfId="4802" xr:uid="{890CE56E-39A3-4C9D-A33C-A8FE18A06E87}"/>
    <cellStyle name="Normal 8 4" xfId="596" xr:uid="{FAD6CFB3-071E-4871-842B-D6CAEA20093E}"/>
    <cellStyle name="Normal 8 4 2" xfId="781" xr:uid="{313CC684-DDE1-417E-AD99-794B0FF493B8}"/>
    <cellStyle name="Normal 8 4 2 2" xfId="1299" xr:uid="{9017A267-A5C6-498A-B060-5C3E08379939}"/>
    <cellStyle name="Normal 8 4 2 2 2" xfId="2329" xr:uid="{3C2A588D-12ED-451B-A168-3FA646EAF180}"/>
    <cellStyle name="Normal 8 4 2 2 2 2" xfId="4390" xr:uid="{BA26FFA5-9E39-4125-960E-2CE11FB73B32}"/>
    <cellStyle name="Normal 8 4 2 2 2 2 2" xfId="8613" xr:uid="{9A80E371-1B08-4C4C-B052-B800C46BD442}"/>
    <cellStyle name="Normal 8 4 2 2 2 3" xfId="6552" xr:uid="{78DA0DDB-2F53-44D8-A569-2C41B5083939}"/>
    <cellStyle name="Normal 8 4 2 2 3" xfId="3360" xr:uid="{34CF881F-D479-4CE1-8035-A8909B638683}"/>
    <cellStyle name="Normal 8 4 2 2 3 2" xfId="7583" xr:uid="{C83C2B05-DE21-43A7-A39D-7E23E859CAE5}"/>
    <cellStyle name="Normal 8 4 2 2 4" xfId="5522" xr:uid="{71227782-D604-4F3F-AD18-315F8A6B20EF}"/>
    <cellStyle name="Normal 8 4 2 3" xfId="1814" xr:uid="{603719F7-4A92-42A6-B936-D44A3D3771E0}"/>
    <cellStyle name="Normal 8 4 2 3 2" xfId="3875" xr:uid="{D1DBDD0D-EC61-41D0-AD0D-C10442981508}"/>
    <cellStyle name="Normal 8 4 2 3 2 2" xfId="8098" xr:uid="{BFDF92BB-3266-4F41-9009-651C2EBE8160}"/>
    <cellStyle name="Normal 8 4 2 3 3" xfId="6037" xr:uid="{75AFE90B-2CE7-49F3-B29E-914906921D84}"/>
    <cellStyle name="Normal 8 4 2 4" xfId="2845" xr:uid="{5D3B55E8-84C9-41F0-A610-E1A6136FF652}"/>
    <cellStyle name="Normal 8 4 2 4 2" xfId="7068" xr:uid="{CCED259A-75FA-4F82-A1AB-BB191947BC3A}"/>
    <cellStyle name="Normal 8 4 2 5" xfId="5007" xr:uid="{B6796144-DEF0-43E8-8B8B-A53AD0EE4F6E}"/>
    <cellStyle name="Normal 8 4 3" xfId="1123" xr:uid="{29D79717-C67A-4B47-B3E4-F350EA961059}"/>
    <cellStyle name="Normal 8 4 3 2" xfId="2153" xr:uid="{7416BEA6-6D00-46BC-B613-ECE4C3839B41}"/>
    <cellStyle name="Normal 8 4 3 2 2" xfId="4214" xr:uid="{BD0FCF81-C716-43EA-99B0-A1D13533C52E}"/>
    <cellStyle name="Normal 8 4 3 2 2 2" xfId="8437" xr:uid="{DF267488-E89C-45A1-8EE1-E4803EFAC18D}"/>
    <cellStyle name="Normal 8 4 3 2 3" xfId="6376" xr:uid="{38F8EFF8-2F83-44C1-821D-FE4D63A3D1C6}"/>
    <cellStyle name="Normal 8 4 3 3" xfId="3184" xr:uid="{C18AD1CB-8685-463E-A31D-0FC17F7A49DF}"/>
    <cellStyle name="Normal 8 4 3 3 2" xfId="7407" xr:uid="{C9A2DE1D-1730-4E66-A2C3-8D94FB574F3B}"/>
    <cellStyle name="Normal 8 4 3 4" xfId="5346" xr:uid="{70292F70-A4D6-439A-9DE3-5F9C7C5BD4F5}"/>
    <cellStyle name="Normal 8 4 4" xfId="1638" xr:uid="{50B7943D-3282-4E56-8D34-5B6271D88471}"/>
    <cellStyle name="Normal 8 4 4 2" xfId="3699" xr:uid="{74D05191-EA9B-43B4-9034-DAC5B8610B27}"/>
    <cellStyle name="Normal 8 4 4 2 2" xfId="7922" xr:uid="{3FFC5F5E-2854-4A11-839D-A068C49B979D}"/>
    <cellStyle name="Normal 8 4 4 3" xfId="5861" xr:uid="{89B2A1E5-48D3-4037-9A89-6B01BE38668B}"/>
    <cellStyle name="Normal 8 4 5" xfId="2669" xr:uid="{69E50699-414C-4BF5-86B2-B349143210ED}"/>
    <cellStyle name="Normal 8 4 5 2" xfId="6892" xr:uid="{F56795F2-46AA-4195-A8D3-8DE1C8F4BC8C}"/>
    <cellStyle name="Normal 8 4 6" xfId="4831" xr:uid="{401E8F68-B04E-4A23-A081-45EE9B5CB0B5}"/>
    <cellStyle name="Normal 8 5" xfId="655" xr:uid="{E17D4F83-EB3D-4976-B9A7-1610EEEFACC9}"/>
    <cellStyle name="Normal 8 5 2" xfId="840" xr:uid="{FBA58018-D041-43ED-891A-69B82C7547B4}"/>
    <cellStyle name="Normal 8 5 2 2" xfId="1358" xr:uid="{8DFC7594-C44D-42FE-94C5-DF370083C297}"/>
    <cellStyle name="Normal 8 5 2 2 2" xfId="2388" xr:uid="{19F6AA59-245C-4824-8094-D14579D63F58}"/>
    <cellStyle name="Normal 8 5 2 2 2 2" xfId="4449" xr:uid="{50F85DC8-8F96-478A-A7DE-1CC235341B3E}"/>
    <cellStyle name="Normal 8 5 2 2 2 2 2" xfId="8672" xr:uid="{10B9CE35-B29D-4378-906F-803F86BC1D05}"/>
    <cellStyle name="Normal 8 5 2 2 2 3" xfId="6611" xr:uid="{999CD26F-8F15-4D98-A911-2ECE8EC5F9EF}"/>
    <cellStyle name="Normal 8 5 2 2 3" xfId="3419" xr:uid="{C48C54CC-D667-4FD2-95D2-0F5A493670F0}"/>
    <cellStyle name="Normal 8 5 2 2 3 2" xfId="7642" xr:uid="{6F3C8F09-B0DD-40CA-989B-37C58182C3DC}"/>
    <cellStyle name="Normal 8 5 2 2 4" xfId="5581" xr:uid="{164C8BFA-5B59-4671-9462-DC8067F4CBAC}"/>
    <cellStyle name="Normal 8 5 2 3" xfId="1873" xr:uid="{AF4B4260-186A-43C7-B5A9-ACA9AF70B2FF}"/>
    <cellStyle name="Normal 8 5 2 3 2" xfId="3934" xr:uid="{6619CEBA-EE0D-4BF5-BAFC-A46F50C96B9E}"/>
    <cellStyle name="Normal 8 5 2 3 2 2" xfId="8157" xr:uid="{B4EB171B-50E8-45C9-9A60-927F6CE6C232}"/>
    <cellStyle name="Normal 8 5 2 3 3" xfId="6096" xr:uid="{D4D67024-FD88-4ABB-8C1D-EF227AC1CB6D}"/>
    <cellStyle name="Normal 8 5 2 4" xfId="2904" xr:uid="{7E150E59-EF8C-4844-8C95-E44016D738EF}"/>
    <cellStyle name="Normal 8 5 2 4 2" xfId="7127" xr:uid="{6EAA7638-2AA3-400C-8E1A-F0575CC1D2C2}"/>
    <cellStyle name="Normal 8 5 2 5" xfId="5066" xr:uid="{C7A601AB-1481-4ADB-B61B-A43C06E46DAC}"/>
    <cellStyle name="Normal 8 5 3" xfId="1182" xr:uid="{CA12F735-F09F-43B9-92F6-64C624BCE816}"/>
    <cellStyle name="Normal 8 5 3 2" xfId="2212" xr:uid="{B12A304D-467A-4D44-BCFE-CD4BC45407F2}"/>
    <cellStyle name="Normal 8 5 3 2 2" xfId="4273" xr:uid="{F690F7A1-5064-418F-ABAB-DD8B2823501B}"/>
    <cellStyle name="Normal 8 5 3 2 2 2" xfId="8496" xr:uid="{92AC609A-04D4-4405-A709-621944A59261}"/>
    <cellStyle name="Normal 8 5 3 2 3" xfId="6435" xr:uid="{EE0CEE10-FA29-4145-955C-0B636436CFE0}"/>
    <cellStyle name="Normal 8 5 3 3" xfId="3243" xr:uid="{09A24F46-37E4-41E8-87CC-22FB5DD5CD5B}"/>
    <cellStyle name="Normal 8 5 3 3 2" xfId="7466" xr:uid="{70305DAF-BE78-4B05-B04C-5F5EBDC17262}"/>
    <cellStyle name="Normal 8 5 3 4" xfId="5405" xr:uid="{C29AA30A-A3CA-46E3-A6AA-AD61AA7F1B02}"/>
    <cellStyle name="Normal 8 5 4" xfId="1697" xr:uid="{1A4348FA-5A78-4A30-9CDB-EAAE4DCA04BD}"/>
    <cellStyle name="Normal 8 5 4 2" xfId="3758" xr:uid="{92970E88-A08F-4CCB-B31B-75CBD98FA024}"/>
    <cellStyle name="Normal 8 5 4 2 2" xfId="7981" xr:uid="{2CE4CB6E-2124-4B39-BBB5-DF8EEEE0FD79}"/>
    <cellStyle name="Normal 8 5 4 3" xfId="5920" xr:uid="{4C8AC3E4-52A4-4C62-B0CA-726F03348C3C}"/>
    <cellStyle name="Normal 8 5 5" xfId="2728" xr:uid="{A29D1F5D-2602-4C56-B4BE-97BF309F2BB2}"/>
    <cellStyle name="Normal 8 5 5 2" xfId="6951" xr:uid="{E1D75511-4864-4017-B51C-E589D9CCEE56}"/>
    <cellStyle name="Normal 8 5 6" xfId="4890" xr:uid="{824C0BA9-D5C6-4504-84FA-4C678019A6F2}"/>
    <cellStyle name="Normal 8 6" xfId="722" xr:uid="{47D66038-6AAF-42C9-8717-B0D20405C885}"/>
    <cellStyle name="Normal 8 6 2" xfId="1241" xr:uid="{F42A42AA-90F4-45A3-9D6B-31287AF748AE}"/>
    <cellStyle name="Normal 8 6 2 2" xfId="2271" xr:uid="{54130583-DB05-47C7-9B53-315E2291BF2D}"/>
    <cellStyle name="Normal 8 6 2 2 2" xfId="4332" xr:uid="{21B5D716-2998-400E-977D-D92334E151A0}"/>
    <cellStyle name="Normal 8 6 2 2 2 2" xfId="8555" xr:uid="{D6F917B5-DC65-4DF6-A904-25590B1504CF}"/>
    <cellStyle name="Normal 8 6 2 2 3" xfId="6494" xr:uid="{384D7E0A-5F40-4229-918F-C4E8AAC751E7}"/>
    <cellStyle name="Normal 8 6 2 3" xfId="3302" xr:uid="{00C2E97C-4473-4C6F-BFAD-D1DAE4FCC743}"/>
    <cellStyle name="Normal 8 6 2 3 2" xfId="7525" xr:uid="{D7EA7501-997D-441A-88BE-F913E3E3CFBB}"/>
    <cellStyle name="Normal 8 6 2 4" xfId="5464" xr:uid="{1A1B547B-2BC4-4A65-82FA-A149D32D40C2}"/>
    <cellStyle name="Normal 8 6 3" xfId="1756" xr:uid="{934BDFF2-A6BA-444B-B93E-DE8445A59F32}"/>
    <cellStyle name="Normal 8 6 3 2" xfId="3817" xr:uid="{C180CF8E-4CBD-4F10-AC09-621A4A02F52D}"/>
    <cellStyle name="Normal 8 6 3 2 2" xfId="8040" xr:uid="{B894CCE9-C977-4DD3-9A57-9C76483B9FC4}"/>
    <cellStyle name="Normal 8 6 3 3" xfId="5979" xr:uid="{88BBEA0F-FCC1-49F5-A893-FE66465BA711}"/>
    <cellStyle name="Normal 8 6 4" xfId="2787" xr:uid="{424D2F54-B23D-47A1-A7C5-24CF4824E4A1}"/>
    <cellStyle name="Normal 8 6 4 2" xfId="7010" xr:uid="{7D1BAE4C-9C1F-4412-B0E8-74CD6D7B94F0}"/>
    <cellStyle name="Normal 8 6 5" xfId="4949" xr:uid="{6A3FBE5F-DF8E-4BB3-AFB9-38FA333D14C5}"/>
    <cellStyle name="Normal 8 7" xfId="518" xr:uid="{FEB58797-8219-492F-9D7C-0AC1713FE0AF}"/>
    <cellStyle name="Normal 8 7 2" xfId="1065" xr:uid="{95501312-8E93-4E98-9B3D-005D65A12BD3}"/>
    <cellStyle name="Normal 8 7 2 2" xfId="2095" xr:uid="{D17A82FF-7810-47C9-B294-EBDE0195C1AC}"/>
    <cellStyle name="Normal 8 7 2 2 2" xfId="4156" xr:uid="{D85E7B00-3A40-442E-A69F-0AB2C2A8B363}"/>
    <cellStyle name="Normal 8 7 2 2 2 2" xfId="8379" xr:uid="{98D3C707-C82D-4E74-B1DC-140358207798}"/>
    <cellStyle name="Normal 8 7 2 2 3" xfId="6318" xr:uid="{789AA793-ABF5-47BD-898A-0776930946C4}"/>
    <cellStyle name="Normal 8 7 2 3" xfId="3126" xr:uid="{C6CDF809-FBB6-4F3E-B672-CF2C1B32F4DF}"/>
    <cellStyle name="Normal 8 7 2 3 2" xfId="7349" xr:uid="{98D41AAF-ABF5-4DB4-B228-4952D0FD89C3}"/>
    <cellStyle name="Normal 8 7 2 4" xfId="5288" xr:uid="{48559E69-A447-495F-8A05-0D8171036B9D}"/>
    <cellStyle name="Normal 8 7 3" xfId="1580" xr:uid="{025293E4-AE81-4A06-B723-B58233DA244A}"/>
    <cellStyle name="Normal 8 7 3 2" xfId="3641" xr:uid="{C6867148-DB5D-4C75-BC49-581A62D2FF14}"/>
    <cellStyle name="Normal 8 7 3 2 2" xfId="7864" xr:uid="{FB489A0C-ABA0-400F-BBF5-255168571F5C}"/>
    <cellStyle name="Normal 8 7 3 3" xfId="5803" xr:uid="{64C182E1-F355-47FD-AB66-464C9C91DC9A}"/>
    <cellStyle name="Normal 8 7 4" xfId="2611" xr:uid="{B6D0A790-05F2-4F05-B251-5DA4B4028BBD}"/>
    <cellStyle name="Normal 8 7 4 2" xfId="6834" xr:uid="{EF872284-40D2-4733-85CC-794D5F4555CA}"/>
    <cellStyle name="Normal 8 7 5" xfId="4773" xr:uid="{456DF8CF-D19E-4FB2-9724-0C776E65C45F}"/>
    <cellStyle name="Normal 9" xfId="381" xr:uid="{00000000-0005-0000-0000-00008F010000}"/>
    <cellStyle name="Normal 9 10" xfId="2477" xr:uid="{94089CD0-5C08-498B-8E5B-05BAC925B9EC}"/>
    <cellStyle name="Normal 9 10 2" xfId="6700" xr:uid="{8EA5151F-8191-403B-B02C-6D8C417782FB}"/>
    <cellStyle name="Normal 9 11" xfId="4639" xr:uid="{9C8C7A3F-1DF6-48F8-80A8-559FB8E4AEC6}"/>
    <cellStyle name="Normal 9 12" xfId="4539" xr:uid="{FC62FABF-B371-43EA-9317-8DE9DC4F3C43}"/>
    <cellStyle name="Normal 9 2" xfId="412" xr:uid="{00000000-0005-0000-0000-000090010000}"/>
    <cellStyle name="Normal 9 2 10" xfId="4670" xr:uid="{381ABF1B-4D0C-4BC0-B6B5-5CE1E12E60AE}"/>
    <cellStyle name="Normal 9 2 11" xfId="4570" xr:uid="{B37FDA0C-C4F6-46D1-B6E5-667A6605DBED}"/>
    <cellStyle name="Normal 9 2 2" xfId="511" xr:uid="{00000000-0005-0000-0000-000091010000}"/>
    <cellStyle name="Normal 9 2 2 2" xfId="646" xr:uid="{672F3CB8-3222-432E-A862-7DCA52588535}"/>
    <cellStyle name="Normal 9 2 2 2 2" xfId="831" xr:uid="{0A40C572-BA50-405A-98AA-F4810CF6C65F}"/>
    <cellStyle name="Normal 9 2 2 2 2 2" xfId="1349" xr:uid="{C4758F1B-C5D0-4B86-A673-E816BB4FA5AB}"/>
    <cellStyle name="Normal 9 2 2 2 2 2 2" xfId="2379" xr:uid="{5FF4C555-F5BC-498F-B1BB-8054D27FAC05}"/>
    <cellStyle name="Normal 9 2 2 2 2 2 2 2" xfId="4440" xr:uid="{0FBAA092-9DDE-40D9-B756-A3EACF9A1390}"/>
    <cellStyle name="Normal 9 2 2 2 2 2 2 2 2" xfId="8663" xr:uid="{E16AF1D4-AEA0-4964-A104-3AD7729602EB}"/>
    <cellStyle name="Normal 9 2 2 2 2 2 2 3" xfId="6602" xr:uid="{2A0058C6-62ED-40A4-9ED8-DA529D5FBF8D}"/>
    <cellStyle name="Normal 9 2 2 2 2 2 3" xfId="3410" xr:uid="{F311A4C8-2961-4BD5-84AA-A1AE11F54D1F}"/>
    <cellStyle name="Normal 9 2 2 2 2 2 3 2" xfId="7633" xr:uid="{B23FC0D0-B8FA-4509-B364-0957FF2A4CB4}"/>
    <cellStyle name="Normal 9 2 2 2 2 2 4" xfId="5572" xr:uid="{A701B869-7B4A-41D6-B0CF-D66BEF2579DB}"/>
    <cellStyle name="Normal 9 2 2 2 2 3" xfId="1864" xr:uid="{85D9D0CF-7569-4B74-BCAE-7ED88379F59A}"/>
    <cellStyle name="Normal 9 2 2 2 2 3 2" xfId="3925" xr:uid="{4290CFB6-58ED-44DA-A30A-A339A935A32F}"/>
    <cellStyle name="Normal 9 2 2 2 2 3 2 2" xfId="8148" xr:uid="{618C9D79-2DFE-42ED-843B-C7B7CCBF8DC4}"/>
    <cellStyle name="Normal 9 2 2 2 2 3 3" xfId="6087" xr:uid="{A3C2D8F9-2410-444D-9ABF-ACB64B8FC085}"/>
    <cellStyle name="Normal 9 2 2 2 2 4" xfId="2895" xr:uid="{C6C1B71F-E6C1-4338-8B65-2371E8A53BAA}"/>
    <cellStyle name="Normal 9 2 2 2 2 4 2" xfId="7118" xr:uid="{7A104CCB-6EF7-48C2-88CC-C6A9711FFADD}"/>
    <cellStyle name="Normal 9 2 2 2 2 5" xfId="5057" xr:uid="{8D37CAE4-835A-4C89-90A0-CA6DA47976DA}"/>
    <cellStyle name="Normal 9 2 2 2 3" xfId="1173" xr:uid="{3CA315E2-7AD7-4406-B506-69A1CD1D8C72}"/>
    <cellStyle name="Normal 9 2 2 2 3 2" xfId="2203" xr:uid="{F4FC49AE-CA0D-4FC9-82DC-1A9964B0B6DC}"/>
    <cellStyle name="Normal 9 2 2 2 3 2 2" xfId="4264" xr:uid="{419416FD-4CCB-4A8F-9228-99ED9E5818C7}"/>
    <cellStyle name="Normal 9 2 2 2 3 2 2 2" xfId="8487" xr:uid="{BCF4DD28-23BA-4B7B-B765-93C643EC9704}"/>
    <cellStyle name="Normal 9 2 2 2 3 2 3" xfId="6426" xr:uid="{B2BDC47F-47B2-45FC-9FEC-F9B6F12015F5}"/>
    <cellStyle name="Normal 9 2 2 2 3 3" xfId="3234" xr:uid="{2712D91E-1CEC-48EA-B7A1-191C9E6DA406}"/>
    <cellStyle name="Normal 9 2 2 2 3 3 2" xfId="7457" xr:uid="{29D01076-98EE-41C4-80DB-2F1A96739408}"/>
    <cellStyle name="Normal 9 2 2 2 3 4" xfId="5396" xr:uid="{E369D089-AC69-4970-9F21-CFCE6FED429D}"/>
    <cellStyle name="Normal 9 2 2 2 4" xfId="1688" xr:uid="{1BDAF88E-542B-4E00-AEA2-DADFBA903D05}"/>
    <cellStyle name="Normal 9 2 2 2 4 2" xfId="3749" xr:uid="{7808772A-CA00-4130-A115-EDB6BDBDA8BF}"/>
    <cellStyle name="Normal 9 2 2 2 4 2 2" xfId="7972" xr:uid="{D33E1B2B-8430-4F10-8E8C-1BFD51631DF9}"/>
    <cellStyle name="Normal 9 2 2 2 4 3" xfId="5911" xr:uid="{69E4E540-A94D-469F-B474-86AE5C2821A3}"/>
    <cellStyle name="Normal 9 2 2 2 5" xfId="2719" xr:uid="{E746422A-6DD6-4B12-AE81-ADA66F36B333}"/>
    <cellStyle name="Normal 9 2 2 2 5 2" xfId="6942" xr:uid="{73558A35-E846-4A62-9140-DA789578A6BF}"/>
    <cellStyle name="Normal 9 2 2 2 6" xfId="4881" xr:uid="{6C8CE210-9E79-402E-B2F2-80E661E8FBD8}"/>
    <cellStyle name="Normal 9 2 2 3" xfId="710" xr:uid="{F57158B9-48DD-492B-884E-F118D75EAF6E}"/>
    <cellStyle name="Normal 9 2 2 3 2" xfId="890" xr:uid="{F9F123F1-B4C3-41B2-BA0B-C63BEE33CEDC}"/>
    <cellStyle name="Normal 9 2 2 3 2 2" xfId="1407" xr:uid="{FAB77C32-3676-4BFC-9BD9-2CC361EBB387}"/>
    <cellStyle name="Normal 9 2 2 3 2 2 2" xfId="2437" xr:uid="{7F351681-5DEE-4F5E-B329-34B5AF2E306B}"/>
    <cellStyle name="Normal 9 2 2 3 2 2 2 2" xfId="4498" xr:uid="{36A5577D-A0B6-4445-BE6E-FD58C9BC1481}"/>
    <cellStyle name="Normal 9 2 2 3 2 2 2 2 2" xfId="8721" xr:uid="{CC756D7A-9E67-4844-90D0-5E90978F97C2}"/>
    <cellStyle name="Normal 9 2 2 3 2 2 2 3" xfId="6660" xr:uid="{106D49E1-49B2-421D-9C8E-2417C863976A}"/>
    <cellStyle name="Normal 9 2 2 3 2 2 3" xfId="3468" xr:uid="{D49EFEB4-E15E-44AE-8CBB-C731DDDEDD4A}"/>
    <cellStyle name="Normal 9 2 2 3 2 2 3 2" xfId="7691" xr:uid="{7916FA9A-A508-4101-B35A-2364FBF67EF6}"/>
    <cellStyle name="Normal 9 2 2 3 2 2 4" xfId="5630" xr:uid="{D7B4F168-5745-4C0D-92DC-236F1E6D1A44}"/>
    <cellStyle name="Normal 9 2 2 3 2 3" xfId="1922" xr:uid="{53C983E3-0E7C-4A28-B32C-8060F62D40B5}"/>
    <cellStyle name="Normal 9 2 2 3 2 3 2" xfId="3983" xr:uid="{120A5A27-EC66-4576-ABF9-511C04C35214}"/>
    <cellStyle name="Normal 9 2 2 3 2 3 2 2" xfId="8206" xr:uid="{8583A760-6D99-45E0-96BD-68961035E6BB}"/>
    <cellStyle name="Normal 9 2 2 3 2 3 3" xfId="6145" xr:uid="{35173BF5-97DA-4FBA-B771-D125DB22805F}"/>
    <cellStyle name="Normal 9 2 2 3 2 4" xfId="2953" xr:uid="{534F3283-39A2-4134-8D50-6E74CB6A7950}"/>
    <cellStyle name="Normal 9 2 2 3 2 4 2" xfId="7176" xr:uid="{43EDF386-1992-4295-8F5B-19C5219B8F0B}"/>
    <cellStyle name="Normal 9 2 2 3 2 5" xfId="5115" xr:uid="{40C5D4EB-AB62-422F-BEA3-1B7D8172CBFC}"/>
    <cellStyle name="Normal 9 2 2 3 3" xfId="1231" xr:uid="{5CEDCA8E-CA82-45A7-A593-88AD998E8260}"/>
    <cellStyle name="Normal 9 2 2 3 3 2" xfId="2261" xr:uid="{211B62EC-A821-41D0-A664-074433495CA6}"/>
    <cellStyle name="Normal 9 2 2 3 3 2 2" xfId="4322" xr:uid="{E2F3CF48-859D-4133-AFD8-52081A0BD194}"/>
    <cellStyle name="Normal 9 2 2 3 3 2 2 2" xfId="8545" xr:uid="{ACFA9D08-AE6F-4214-A813-FD6960EC8108}"/>
    <cellStyle name="Normal 9 2 2 3 3 2 3" xfId="6484" xr:uid="{C36FDDFE-404D-4D31-B788-B23423F18C43}"/>
    <cellStyle name="Normal 9 2 2 3 3 3" xfId="3292" xr:uid="{1AC49457-7181-422B-BBD9-1F161E31F0C9}"/>
    <cellStyle name="Normal 9 2 2 3 3 3 2" xfId="7515" xr:uid="{3BD83A57-17A7-4DAF-BEE0-DA228229312E}"/>
    <cellStyle name="Normal 9 2 2 3 3 4" xfId="5454" xr:uid="{F8427C7C-82A0-4D41-9602-ACFD4F60AD15}"/>
    <cellStyle name="Normal 9 2 2 3 4" xfId="1746" xr:uid="{CEB7E239-FE84-422B-AB91-959F41B72E66}"/>
    <cellStyle name="Normal 9 2 2 3 4 2" xfId="3807" xr:uid="{B63D5F7B-DA08-4E89-BF18-D15BA50442E9}"/>
    <cellStyle name="Normal 9 2 2 3 4 2 2" xfId="8030" xr:uid="{3C0A1171-8529-4DD0-A038-A820B6AEFB8E}"/>
    <cellStyle name="Normal 9 2 2 3 4 3" xfId="5969" xr:uid="{B18F925D-2637-4FE1-8482-EFF589B88275}"/>
    <cellStyle name="Normal 9 2 2 3 5" xfId="2777" xr:uid="{374D129F-E010-47E5-B69E-8B8C7B3533B2}"/>
    <cellStyle name="Normal 9 2 2 3 5 2" xfId="7000" xr:uid="{998F944C-1C55-43C2-8B97-F5380F171DEA}"/>
    <cellStyle name="Normal 9 2 2 3 6" xfId="4939" xr:uid="{C57EA130-6D5C-4BC4-99ED-9E2D0307E447}"/>
    <cellStyle name="Normal 9 2 2 4" xfId="772" xr:uid="{0F26E437-7380-45FA-B46D-6C6E26797496}"/>
    <cellStyle name="Normal 9 2 2 4 2" xfId="1290" xr:uid="{DFA17119-FC7E-4E10-9EA4-09A52FDD6D1C}"/>
    <cellStyle name="Normal 9 2 2 4 2 2" xfId="2320" xr:uid="{A2725056-72EF-495A-975D-515C0E5853A8}"/>
    <cellStyle name="Normal 9 2 2 4 2 2 2" xfId="4381" xr:uid="{8E11012B-2228-498F-93BA-131DDE0F2093}"/>
    <cellStyle name="Normal 9 2 2 4 2 2 2 2" xfId="8604" xr:uid="{5132285B-6384-4222-8881-66EBDCD0B42A}"/>
    <cellStyle name="Normal 9 2 2 4 2 2 3" xfId="6543" xr:uid="{80B81BC5-06D9-4AFB-A0F3-83A2895947E3}"/>
    <cellStyle name="Normal 9 2 2 4 2 3" xfId="3351" xr:uid="{3AE2FBDF-BD77-4FF5-9B65-E7E3CAF9F23E}"/>
    <cellStyle name="Normal 9 2 2 4 2 3 2" xfId="7574" xr:uid="{84E81EC6-B0D8-4D0E-81C0-FF252E361A9E}"/>
    <cellStyle name="Normal 9 2 2 4 2 4" xfId="5513" xr:uid="{5F567FE5-5D48-476E-A424-BCAA3B492CFE}"/>
    <cellStyle name="Normal 9 2 2 4 3" xfId="1805" xr:uid="{7DE9099B-1560-42FE-AA30-E31C3B77D1CD}"/>
    <cellStyle name="Normal 9 2 2 4 3 2" xfId="3866" xr:uid="{0EF0E614-7266-40B7-A2FE-B9E5C278210C}"/>
    <cellStyle name="Normal 9 2 2 4 3 2 2" xfId="8089" xr:uid="{7AE01A44-F14A-4C77-997F-BC7CC35679D1}"/>
    <cellStyle name="Normal 9 2 2 4 3 3" xfId="6028" xr:uid="{2492DE08-5E84-41CC-88F2-15FB7C73B7B6}"/>
    <cellStyle name="Normal 9 2 2 4 4" xfId="2836" xr:uid="{7D0F0B6F-0D34-42FE-97B9-AA6D5C301258}"/>
    <cellStyle name="Normal 9 2 2 4 4 2" xfId="7059" xr:uid="{59BF9831-C58A-491F-BFA2-2E9DD6137BC2}"/>
    <cellStyle name="Normal 9 2 2 4 5" xfId="4998" xr:uid="{3511E3EE-E345-47EE-89CB-3A5643CCF04B}"/>
    <cellStyle name="Normal 9 2 2 5" xfId="587" xr:uid="{4E871B43-61C3-47CA-8CE7-178386F8F32A}"/>
    <cellStyle name="Normal 9 2 2 5 2" xfId="1114" xr:uid="{93F1D80A-436E-493B-BD60-E29F9C9AF687}"/>
    <cellStyle name="Normal 9 2 2 5 2 2" xfId="2144" xr:uid="{E679E81F-C8CD-4063-9BED-19AF7D7904A8}"/>
    <cellStyle name="Normal 9 2 2 5 2 2 2" xfId="4205" xr:uid="{D14C0374-585D-4F86-97F0-0D6208CAC7C5}"/>
    <cellStyle name="Normal 9 2 2 5 2 2 2 2" xfId="8428" xr:uid="{B573EE36-E5E3-4F69-BE92-54566F2E98D3}"/>
    <cellStyle name="Normal 9 2 2 5 2 2 3" xfId="6367" xr:uid="{3EA353E7-C100-4540-A883-3E4FC399DA63}"/>
    <cellStyle name="Normal 9 2 2 5 2 3" xfId="3175" xr:uid="{C3B1720A-C0BF-49B1-8E33-079782AB81AE}"/>
    <cellStyle name="Normal 9 2 2 5 2 3 2" xfId="7398" xr:uid="{8A8605AE-E4C5-414B-B98A-1A2BDBFBA041}"/>
    <cellStyle name="Normal 9 2 2 5 2 4" xfId="5337" xr:uid="{A052DDA7-6788-4806-B993-858293774912}"/>
    <cellStyle name="Normal 9 2 2 5 3" xfId="1629" xr:uid="{060A2ABA-3AEB-44A7-B0BB-39124039D5A1}"/>
    <cellStyle name="Normal 9 2 2 5 3 2" xfId="3690" xr:uid="{4ABAFBA6-54B4-4C06-8358-AE9BDC0B7934}"/>
    <cellStyle name="Normal 9 2 2 5 3 2 2" xfId="7913" xr:uid="{F453BC7F-4438-45F6-90B3-CD11884B119A}"/>
    <cellStyle name="Normal 9 2 2 5 3 3" xfId="5852" xr:uid="{62368D60-15FF-4316-91C0-0FE5D197B139}"/>
    <cellStyle name="Normal 9 2 2 5 4" xfId="2660" xr:uid="{CF1B7136-39F5-4167-9A62-99310735D118}"/>
    <cellStyle name="Normal 9 2 2 5 4 2" xfId="6883" xr:uid="{1BF178CA-F41B-4C2C-A148-31E941598267}"/>
    <cellStyle name="Normal 9 2 2 5 5" xfId="4822" xr:uid="{7BD12BE5-0E68-4BF1-BDB0-48DCBC6BD29D}"/>
    <cellStyle name="Normal 9 2 2 6" xfId="1059" xr:uid="{A3086CC1-8E5F-4F2F-AA5D-C0A2CD850E62}"/>
    <cellStyle name="Normal 9 2 2 6 2" xfId="2090" xr:uid="{77C836E1-ADC3-4BCA-ADB1-AF2650B860AB}"/>
    <cellStyle name="Normal 9 2 2 6 2 2" xfId="4151" xr:uid="{36B90F42-5FB1-4584-A1AD-7C8847C41D26}"/>
    <cellStyle name="Normal 9 2 2 6 2 2 2" xfId="8374" xr:uid="{54DAB47A-82FD-45A0-829F-979EA2925941}"/>
    <cellStyle name="Normal 9 2 2 6 2 3" xfId="6313" xr:uid="{B29DAC16-0493-4A8D-AC21-E68F42803D9A}"/>
    <cellStyle name="Normal 9 2 2 6 3" xfId="3121" xr:uid="{406D7F63-9BB3-48D0-8788-910A92797CD3}"/>
    <cellStyle name="Normal 9 2 2 6 3 2" xfId="7344" xr:uid="{D51D64F2-59DE-431C-9E70-495B1535B0C2}"/>
    <cellStyle name="Normal 9 2 2 6 4" xfId="5283" xr:uid="{646F3F17-915A-4BE5-A50F-2A201A298117}"/>
    <cellStyle name="Normal 9 2 2 7" xfId="1575" xr:uid="{D93ABCB3-984C-4D93-95A6-99D5D1C71BD2}"/>
    <cellStyle name="Normal 9 2 2 7 2" xfId="3636" xr:uid="{02F90EAA-6CC5-446D-98FF-7606EEF39471}"/>
    <cellStyle name="Normal 9 2 2 7 2 2" xfId="7859" xr:uid="{52607A6D-E172-4C9F-B2FD-8D771E790E97}"/>
    <cellStyle name="Normal 9 2 2 7 3" xfId="5798" xr:uid="{9DA83C23-AD68-463D-8392-1E12EE0E94DD}"/>
    <cellStyle name="Normal 9 2 2 8" xfId="2606" xr:uid="{FE13BCE3-8214-47F2-81AA-FFBA8D1F3529}"/>
    <cellStyle name="Normal 9 2 2 8 2" xfId="6829" xr:uid="{E33BF79F-18D1-4875-8F12-E2FEBD2E6398}"/>
    <cellStyle name="Normal 9 2 2 9" xfId="4768" xr:uid="{AEDB8741-8BA3-4D5C-BE37-CC5F075680C5}"/>
    <cellStyle name="Normal 9 2 3" xfId="617" xr:uid="{477B5084-475D-49E1-9538-3FC7F58E1E7B}"/>
    <cellStyle name="Normal 9 2 3 2" xfId="802" xr:uid="{E30C35D8-D538-44D3-BCFF-18B88CBC54E7}"/>
    <cellStyle name="Normal 9 2 3 2 2" xfId="1320" xr:uid="{E4D25BA2-BB3F-454C-B71B-506235B944C0}"/>
    <cellStyle name="Normal 9 2 3 2 2 2" xfId="2350" xr:uid="{860B84E3-B08F-4C20-A1F4-ECFB310CE0A1}"/>
    <cellStyle name="Normal 9 2 3 2 2 2 2" xfId="4411" xr:uid="{A28C331C-8316-4AEC-8381-E60EDA01912E}"/>
    <cellStyle name="Normal 9 2 3 2 2 2 2 2" xfId="8634" xr:uid="{F11212AC-48E8-4B52-BC60-F4E4E6A2FCB9}"/>
    <cellStyle name="Normal 9 2 3 2 2 2 3" xfId="6573" xr:uid="{9070C17E-2EEF-486A-AE8A-CC9375F87D18}"/>
    <cellStyle name="Normal 9 2 3 2 2 3" xfId="3381" xr:uid="{77ABD653-B5EE-4012-B8DF-F3D68AAAEEAA}"/>
    <cellStyle name="Normal 9 2 3 2 2 3 2" xfId="7604" xr:uid="{68513143-4104-4157-8246-640C3C59CCF7}"/>
    <cellStyle name="Normal 9 2 3 2 2 4" xfId="5543" xr:uid="{2612D274-9FDC-46AB-966B-A056DA019F04}"/>
    <cellStyle name="Normal 9 2 3 2 3" xfId="1835" xr:uid="{BC3F5CDF-CF2D-4238-940D-C89927EBEF25}"/>
    <cellStyle name="Normal 9 2 3 2 3 2" xfId="3896" xr:uid="{F576EABF-2498-41F8-BB2F-F0CDA60EADF6}"/>
    <cellStyle name="Normal 9 2 3 2 3 2 2" xfId="8119" xr:uid="{C449D70E-BC6D-46C5-8BB5-E01470B76F77}"/>
    <cellStyle name="Normal 9 2 3 2 3 3" xfId="6058" xr:uid="{F367DAD4-2B8C-401C-A029-8F26A64BFE7E}"/>
    <cellStyle name="Normal 9 2 3 2 4" xfId="2866" xr:uid="{5646C391-A340-466E-8DC4-8A379183BE0A}"/>
    <cellStyle name="Normal 9 2 3 2 4 2" xfId="7089" xr:uid="{63CCD587-5153-4532-A765-52D10F9F88D0}"/>
    <cellStyle name="Normal 9 2 3 2 5" xfId="5028" xr:uid="{0075A6D4-5418-4ECB-AAB7-85A0C87D2B8F}"/>
    <cellStyle name="Normal 9 2 3 3" xfId="1144" xr:uid="{44354ADD-32A5-40A2-9B82-98C8711899F8}"/>
    <cellStyle name="Normal 9 2 3 3 2" xfId="2174" xr:uid="{5EDCEEDD-B81D-4E50-A936-8A48455DDED8}"/>
    <cellStyle name="Normal 9 2 3 3 2 2" xfId="4235" xr:uid="{1BC27194-B5BE-4A71-AAD8-4C62D9610922}"/>
    <cellStyle name="Normal 9 2 3 3 2 2 2" xfId="8458" xr:uid="{BB734546-81B8-4F84-A78F-DB16FC2368C7}"/>
    <cellStyle name="Normal 9 2 3 3 2 3" xfId="6397" xr:uid="{10525D5C-EE0F-4977-9488-64E4ED53B1E6}"/>
    <cellStyle name="Normal 9 2 3 3 3" xfId="3205" xr:uid="{DE326527-462C-4901-82AE-6EA7A2C4B007}"/>
    <cellStyle name="Normal 9 2 3 3 3 2" xfId="7428" xr:uid="{8B81F037-E569-4540-A5FF-239871EE290A}"/>
    <cellStyle name="Normal 9 2 3 3 4" xfId="5367" xr:uid="{0A4DFC14-AD6F-47E3-A090-D33844A5DAF6}"/>
    <cellStyle name="Normal 9 2 3 4" xfId="1659" xr:uid="{B6A89128-E580-4930-9A86-1888D0193C99}"/>
    <cellStyle name="Normal 9 2 3 4 2" xfId="3720" xr:uid="{DAEB1063-9810-4CD7-89EA-DB96FF4AC4FC}"/>
    <cellStyle name="Normal 9 2 3 4 2 2" xfId="7943" xr:uid="{23D48535-7086-45D9-943F-B52718017319}"/>
    <cellStyle name="Normal 9 2 3 4 3" xfId="5882" xr:uid="{F533FED0-D42A-4444-B34E-CC6A9C2FC3CA}"/>
    <cellStyle name="Normal 9 2 3 5" xfId="2690" xr:uid="{EDBA230D-4B33-4B24-9425-0BF4EA202505}"/>
    <cellStyle name="Normal 9 2 3 5 2" xfId="6913" xr:uid="{841302B4-CBAD-4AC5-B19E-7C02F5F07A7B}"/>
    <cellStyle name="Normal 9 2 3 6" xfId="4852" xr:uid="{CE16C18F-FB19-45F9-A498-83EF88E5075D}"/>
    <cellStyle name="Normal 9 2 4" xfId="675" xr:uid="{9A115544-1D0E-44CC-BB54-EEDFFB1E5041}"/>
    <cellStyle name="Normal 9 2 4 2" xfId="860" xr:uid="{D44494E0-8B4D-43E8-B573-AAB479E5C479}"/>
    <cellStyle name="Normal 9 2 4 2 2" xfId="1378" xr:uid="{21C2B1DF-BB12-416B-9C63-7268835DD186}"/>
    <cellStyle name="Normal 9 2 4 2 2 2" xfId="2408" xr:uid="{8A333FD8-DDA5-4A9E-9AEA-95B452CBBB12}"/>
    <cellStyle name="Normal 9 2 4 2 2 2 2" xfId="4469" xr:uid="{4FFBC9C6-88B0-44A1-B302-70C856F7CC5E}"/>
    <cellStyle name="Normal 9 2 4 2 2 2 2 2" xfId="8692" xr:uid="{8EAA3937-640F-4236-BE49-6A6730B5FF5A}"/>
    <cellStyle name="Normal 9 2 4 2 2 2 3" xfId="6631" xr:uid="{E9B8DB39-A1C7-4ADE-901B-D3FDD7A1876F}"/>
    <cellStyle name="Normal 9 2 4 2 2 3" xfId="3439" xr:uid="{F9FF7A01-5782-4826-A53B-EDBC62DBAD80}"/>
    <cellStyle name="Normal 9 2 4 2 2 3 2" xfId="7662" xr:uid="{05F9EAD5-C790-46B6-9B18-21EAB6BECB25}"/>
    <cellStyle name="Normal 9 2 4 2 2 4" xfId="5601" xr:uid="{918841F4-46A9-4059-B191-A8615E8B24F8}"/>
    <cellStyle name="Normal 9 2 4 2 3" xfId="1893" xr:uid="{17EFA260-2C2D-4951-9A3B-CA8069562EF7}"/>
    <cellStyle name="Normal 9 2 4 2 3 2" xfId="3954" xr:uid="{213E74C2-84E2-4452-9EC9-E50EA98683E0}"/>
    <cellStyle name="Normal 9 2 4 2 3 2 2" xfId="8177" xr:uid="{72BFD37D-7148-413D-97C9-E2662B42B985}"/>
    <cellStyle name="Normal 9 2 4 2 3 3" xfId="6116" xr:uid="{C9BFC156-8897-4B79-A8C6-69F4819155B2}"/>
    <cellStyle name="Normal 9 2 4 2 4" xfId="2924" xr:uid="{CFCC5131-8F12-4BDD-A0A1-BA030F426856}"/>
    <cellStyle name="Normal 9 2 4 2 4 2" xfId="7147" xr:uid="{19980334-55D0-46C5-81D3-6AB9FC8B4808}"/>
    <cellStyle name="Normal 9 2 4 2 5" xfId="5086" xr:uid="{D56A1AB6-2875-41DF-B1B2-B4747E8046B1}"/>
    <cellStyle name="Normal 9 2 4 3" xfId="1202" xr:uid="{4756DA9C-31E3-417A-9167-B21BE2726A94}"/>
    <cellStyle name="Normal 9 2 4 3 2" xfId="2232" xr:uid="{186D2165-00B2-4E57-9C3C-D4D566CCDC74}"/>
    <cellStyle name="Normal 9 2 4 3 2 2" xfId="4293" xr:uid="{41B06ACF-1D82-48CD-BEDD-46BE4DC43720}"/>
    <cellStyle name="Normal 9 2 4 3 2 2 2" xfId="8516" xr:uid="{06A59939-5E2C-44BE-A182-D51E0037EB3B}"/>
    <cellStyle name="Normal 9 2 4 3 2 3" xfId="6455" xr:uid="{9BE571A8-C510-4678-BB1A-AD9CBA159B8F}"/>
    <cellStyle name="Normal 9 2 4 3 3" xfId="3263" xr:uid="{997321F9-A2C5-4C3D-B6C2-BF3F5EF63751}"/>
    <cellStyle name="Normal 9 2 4 3 3 2" xfId="7486" xr:uid="{DB7AB04E-0F4A-4A1D-8C51-0C8DC05C8B0B}"/>
    <cellStyle name="Normal 9 2 4 3 4" xfId="5425" xr:uid="{712943B3-1EF7-4869-A30A-BDBD199AEEC5}"/>
    <cellStyle name="Normal 9 2 4 4" xfId="1717" xr:uid="{0A3AFBF6-D0DB-4A71-9CE2-E34E03B3A9AF}"/>
    <cellStyle name="Normal 9 2 4 4 2" xfId="3778" xr:uid="{CA6DFB2E-3C8A-4C8F-B065-FAD01B97C276}"/>
    <cellStyle name="Normal 9 2 4 4 2 2" xfId="8001" xr:uid="{75574BF9-C592-467C-B450-17BEDEB07CB5}"/>
    <cellStyle name="Normal 9 2 4 4 3" xfId="5940" xr:uid="{C289F2B6-5C01-4E4D-A497-E464AB251393}"/>
    <cellStyle name="Normal 9 2 4 5" xfId="2748" xr:uid="{E5F1C22F-16DA-4FF2-91EE-581FB787718D}"/>
    <cellStyle name="Normal 9 2 4 5 2" xfId="6971" xr:uid="{63149871-69AE-4B35-BF61-1F9EABD21D51}"/>
    <cellStyle name="Normal 9 2 4 6" xfId="4910" xr:uid="{F7B104E7-1DD8-4EB6-A1E1-141D1773494A}"/>
    <cellStyle name="Normal 9 2 5" xfId="743" xr:uid="{A80B8D24-F6FE-451F-ADA8-5E309DA90680}"/>
    <cellStyle name="Normal 9 2 5 2" xfId="1261" xr:uid="{8DFDC86F-BDDF-45A5-A2A7-EDCCB6E40B84}"/>
    <cellStyle name="Normal 9 2 5 2 2" xfId="2291" xr:uid="{674130CA-BCE2-4A44-B23D-B4E59CE46C80}"/>
    <cellStyle name="Normal 9 2 5 2 2 2" xfId="4352" xr:uid="{567C78A5-EE67-4181-8166-728338989CD5}"/>
    <cellStyle name="Normal 9 2 5 2 2 2 2" xfId="8575" xr:uid="{465288A1-085E-4BA6-A734-647A2307CA36}"/>
    <cellStyle name="Normal 9 2 5 2 2 3" xfId="6514" xr:uid="{9261336D-E996-44EE-ABBD-83476BF18647}"/>
    <cellStyle name="Normal 9 2 5 2 3" xfId="3322" xr:uid="{E8F793C1-2C82-4008-9AAE-15909501BB55}"/>
    <cellStyle name="Normal 9 2 5 2 3 2" xfId="7545" xr:uid="{FF3C1EE6-4DD5-4F78-A62E-A3A43756A2C1}"/>
    <cellStyle name="Normal 9 2 5 2 4" xfId="5484" xr:uid="{B4E1D5DC-B122-4D6C-9898-25B71ABAF7C3}"/>
    <cellStyle name="Normal 9 2 5 3" xfId="1776" xr:uid="{12FFFCDD-F328-4C1A-824A-80EB9D45B109}"/>
    <cellStyle name="Normal 9 2 5 3 2" xfId="3837" xr:uid="{A0DE58D4-DC9A-4857-91FF-18848CA8C4AB}"/>
    <cellStyle name="Normal 9 2 5 3 2 2" xfId="8060" xr:uid="{3997A109-F133-45E3-BA8E-B1994F774A93}"/>
    <cellStyle name="Normal 9 2 5 3 3" xfId="5999" xr:uid="{C78A328D-E6CF-4638-8D81-95EA90E874CE}"/>
    <cellStyle name="Normal 9 2 5 4" xfId="2807" xr:uid="{77688F2B-3EB9-43F7-83B8-D1B3F59010DE}"/>
    <cellStyle name="Normal 9 2 5 4 2" xfId="7030" xr:uid="{B8EDFA50-C068-49CA-995D-079FF156F55D}"/>
    <cellStyle name="Normal 9 2 5 5" xfId="4969" xr:uid="{045C5206-0D44-4333-B26D-3AE17D5D3828}"/>
    <cellStyle name="Normal 9 2 6" xfId="554" xr:uid="{81F7348B-6558-4D05-92AE-A59EEB2E0AC5}"/>
    <cellStyle name="Normal 9 2 6 2" xfId="1085" xr:uid="{4DA98C1C-26B7-4ADD-944D-E9A8D2E5902A}"/>
    <cellStyle name="Normal 9 2 6 2 2" xfId="2115" xr:uid="{60FD91B0-497C-4445-9737-E5BDEEA7BAD6}"/>
    <cellStyle name="Normal 9 2 6 2 2 2" xfId="4176" xr:uid="{5F095DEB-A13A-490A-AA5E-E7309C93F09B}"/>
    <cellStyle name="Normal 9 2 6 2 2 2 2" xfId="8399" xr:uid="{87538EA6-6DA0-4701-BDE2-04623D88D216}"/>
    <cellStyle name="Normal 9 2 6 2 2 3" xfId="6338" xr:uid="{7942845D-825C-42EE-B941-255A6E0CD167}"/>
    <cellStyle name="Normal 9 2 6 2 3" xfId="3146" xr:uid="{0AE5B113-13E2-4C60-AC73-7E22BDBA363B}"/>
    <cellStyle name="Normal 9 2 6 2 3 2" xfId="7369" xr:uid="{C6A9BF77-A4CE-4076-B2F1-3A046F0D770A}"/>
    <cellStyle name="Normal 9 2 6 2 4" xfId="5308" xr:uid="{ADE4F97B-F1FC-40A9-A042-FC01474E89C5}"/>
    <cellStyle name="Normal 9 2 6 3" xfId="1600" xr:uid="{F6015E22-F303-4230-B45B-F9F2BD90B940}"/>
    <cellStyle name="Normal 9 2 6 3 2" xfId="3661" xr:uid="{B3FCA07E-7226-4C87-B2D6-F4C3659F8731}"/>
    <cellStyle name="Normal 9 2 6 3 2 2" xfId="7884" xr:uid="{31ACD57E-B8E2-49D5-8F18-F2665BFF0227}"/>
    <cellStyle name="Normal 9 2 6 3 3" xfId="5823" xr:uid="{1D15D66B-AE38-42B9-AFA9-C054E8BF9AC6}"/>
    <cellStyle name="Normal 9 2 6 4" xfId="2631" xr:uid="{EC488F98-0856-4582-8A4D-42395A6E0C65}"/>
    <cellStyle name="Normal 9 2 6 4 2" xfId="6854" xr:uid="{3E133041-3431-4A19-8451-AB20D758174F}"/>
    <cellStyle name="Normal 9 2 6 5" xfId="4793" xr:uid="{C562DA0E-BB0A-4300-8F86-E08CB9EFCBAB}"/>
    <cellStyle name="Normal 9 2 7" xfId="961" xr:uid="{7C005B37-2185-4644-9A82-0F2684079156}"/>
    <cellStyle name="Normal 9 2 7 2" xfId="1992" xr:uid="{7B4E5814-B5B5-49A1-808E-89017C476AEC}"/>
    <cellStyle name="Normal 9 2 7 2 2" xfId="4053" xr:uid="{18DF797D-9434-47C5-BFBB-0853BD4EE901}"/>
    <cellStyle name="Normal 9 2 7 2 2 2" xfId="8276" xr:uid="{EAD2DA4D-8EA4-43E5-B5CE-2B7E8A3937BA}"/>
    <cellStyle name="Normal 9 2 7 2 3" xfId="6215" xr:uid="{D86A7335-46E5-4AC5-97C8-D11AF41F0F52}"/>
    <cellStyle name="Normal 9 2 7 3" xfId="3023" xr:uid="{AD4E71B3-C48B-422B-BFCF-E7F10AF89AFF}"/>
    <cellStyle name="Normal 9 2 7 3 2" xfId="7246" xr:uid="{32763103-E945-40B5-9AFA-FBDA81B68898}"/>
    <cellStyle name="Normal 9 2 7 4" xfId="5185" xr:uid="{2D8ABC9F-0448-4275-AB73-FAF66085350C}"/>
    <cellStyle name="Normal 9 2 8" xfId="1477" xr:uid="{50342BD7-E781-4CC2-9947-82950A2C89B5}"/>
    <cellStyle name="Normal 9 2 8 2" xfId="3538" xr:uid="{B5F8458B-D8F1-4DEC-9267-798D1F7D3795}"/>
    <cellStyle name="Normal 9 2 8 2 2" xfId="7761" xr:uid="{8E8BF48D-C317-4292-8441-72BF9C8A8A9B}"/>
    <cellStyle name="Normal 9 2 8 3" xfId="5700" xr:uid="{0124428A-FE6B-4B67-8DCF-583CB8CADDE5}"/>
    <cellStyle name="Normal 9 2 9" xfId="2508" xr:uid="{DD77D003-0DAF-4F46-862E-D3EC45FFE4AB}"/>
    <cellStyle name="Normal 9 2 9 2" xfId="6731" xr:uid="{E03DF908-AC39-48E6-9CBC-93803B19D606}"/>
    <cellStyle name="Normal 9 3" xfId="480" xr:uid="{00000000-0005-0000-0000-000092010000}"/>
    <cellStyle name="Normal 9 3 2" xfId="630" xr:uid="{194642A8-28E0-4A4D-899A-FFB5B00F3993}"/>
    <cellStyle name="Normal 9 3 2 2" xfId="815" xr:uid="{40CE6969-12A4-4DE0-8068-BD70258B09BD}"/>
    <cellStyle name="Normal 9 3 2 2 2" xfId="1333" xr:uid="{087FEA9E-53B3-4312-BBE3-98540F0681C3}"/>
    <cellStyle name="Normal 9 3 2 2 2 2" xfId="2363" xr:uid="{A4C315CF-E122-41E1-A788-C574ACD32616}"/>
    <cellStyle name="Normal 9 3 2 2 2 2 2" xfId="4424" xr:uid="{8DFC8B4E-7E12-4BAA-A717-100AA87411D3}"/>
    <cellStyle name="Normal 9 3 2 2 2 2 2 2" xfId="8647" xr:uid="{8022E654-A82B-431C-B667-5436250E190A}"/>
    <cellStyle name="Normal 9 3 2 2 2 2 3" xfId="6586" xr:uid="{E5862367-CE0A-44A6-B1B2-072D54C4766E}"/>
    <cellStyle name="Normal 9 3 2 2 2 3" xfId="3394" xr:uid="{31A5BD19-1D81-4B6B-9AED-870A8249C61A}"/>
    <cellStyle name="Normal 9 3 2 2 2 3 2" xfId="7617" xr:uid="{5D815504-B07C-4980-8580-3533DF60A4EC}"/>
    <cellStyle name="Normal 9 3 2 2 2 4" xfId="5556" xr:uid="{4B2734E3-AB84-49C2-984D-B372D028A33C}"/>
    <cellStyle name="Normal 9 3 2 2 3" xfId="1848" xr:uid="{B5DCF27E-0AED-4D5D-B77A-A2DEE94DE42C}"/>
    <cellStyle name="Normal 9 3 2 2 3 2" xfId="3909" xr:uid="{D856E372-B3A1-40E9-9F9F-C5AC64CB0FBB}"/>
    <cellStyle name="Normal 9 3 2 2 3 2 2" xfId="8132" xr:uid="{694165BB-1E84-4581-B777-E277DBA2B9EC}"/>
    <cellStyle name="Normal 9 3 2 2 3 3" xfId="6071" xr:uid="{784F5B06-7813-443F-BDD8-3B09A45C6738}"/>
    <cellStyle name="Normal 9 3 2 2 4" xfId="2879" xr:uid="{9BBFDA70-205C-48DE-A4CB-7F1B2877AD97}"/>
    <cellStyle name="Normal 9 3 2 2 4 2" xfId="7102" xr:uid="{55470B25-018C-4033-8975-2979033FDE13}"/>
    <cellStyle name="Normal 9 3 2 2 5" xfId="5041" xr:uid="{863FA6CA-4476-4F75-BEE1-8E13945B1CE2}"/>
    <cellStyle name="Normal 9 3 2 3" xfId="1157" xr:uid="{DF7BF03A-A6BB-4B73-BD74-C7E13C707501}"/>
    <cellStyle name="Normal 9 3 2 3 2" xfId="2187" xr:uid="{8EDF22E8-B8D8-4CD2-979D-0C3D837AD897}"/>
    <cellStyle name="Normal 9 3 2 3 2 2" xfId="4248" xr:uid="{636647F0-BB88-4731-9633-B28FA453E26C}"/>
    <cellStyle name="Normal 9 3 2 3 2 2 2" xfId="8471" xr:uid="{0C612C15-2D41-4953-8142-B1A40192CB0D}"/>
    <cellStyle name="Normal 9 3 2 3 2 3" xfId="6410" xr:uid="{9AA50403-781A-4335-A24E-9D43E06477BA}"/>
    <cellStyle name="Normal 9 3 2 3 3" xfId="3218" xr:uid="{6FBE12BD-CBEF-4160-BF15-7586221CF495}"/>
    <cellStyle name="Normal 9 3 2 3 3 2" xfId="7441" xr:uid="{EA7582F6-DBA3-40D2-AC52-6D97AD98FF62}"/>
    <cellStyle name="Normal 9 3 2 3 4" xfId="5380" xr:uid="{0B2DCEE9-0EB6-4CD6-8A82-63374DF17F8E}"/>
    <cellStyle name="Normal 9 3 2 4" xfId="1672" xr:uid="{C82A1CA5-8A94-4F81-89F3-48619B662B75}"/>
    <cellStyle name="Normal 9 3 2 4 2" xfId="3733" xr:uid="{F8DC09A5-F47F-44FD-9426-D1F008C8C668}"/>
    <cellStyle name="Normal 9 3 2 4 2 2" xfId="7956" xr:uid="{7DB9F0AD-DAA3-41A6-97D6-86AE2F941835}"/>
    <cellStyle name="Normal 9 3 2 4 3" xfId="5895" xr:uid="{AC9EC428-4066-434E-949B-3421AB20F1DA}"/>
    <cellStyle name="Normal 9 3 2 5" xfId="2703" xr:uid="{CD4A6960-9FDD-4C77-9B0F-B478F6BD5D95}"/>
    <cellStyle name="Normal 9 3 2 5 2" xfId="6926" xr:uid="{84D41317-C45F-4AF3-A830-C393B70E630A}"/>
    <cellStyle name="Normal 9 3 2 6" xfId="4865" xr:uid="{CEAB3A99-F6C1-49CF-B3D8-E02A5836E7AF}"/>
    <cellStyle name="Normal 9 3 3" xfId="699" xr:uid="{AA47C5CC-CC37-45FC-9049-7373AC205B4A}"/>
    <cellStyle name="Normal 9 3 3 2" xfId="879" xr:uid="{052ACA3B-C88D-4905-96F0-11F869B5DEB5}"/>
    <cellStyle name="Normal 9 3 3 2 2" xfId="1396" xr:uid="{5BA90234-36E9-4BB1-875F-724AA675E62D}"/>
    <cellStyle name="Normal 9 3 3 2 2 2" xfId="2426" xr:uid="{A8D68C1C-E29D-4992-81C5-101357620ADC}"/>
    <cellStyle name="Normal 9 3 3 2 2 2 2" xfId="4487" xr:uid="{12D1C5D8-95D3-49DA-B69A-F9043C3ADD1F}"/>
    <cellStyle name="Normal 9 3 3 2 2 2 2 2" xfId="8710" xr:uid="{D2DA89E3-F1B6-4CDD-9D97-25A6F7584F69}"/>
    <cellStyle name="Normal 9 3 3 2 2 2 3" xfId="6649" xr:uid="{F72E8A95-20CD-45DF-BA77-B55160AF7FC6}"/>
    <cellStyle name="Normal 9 3 3 2 2 3" xfId="3457" xr:uid="{B898E705-9FB4-4571-A090-B0CC384EBCE1}"/>
    <cellStyle name="Normal 9 3 3 2 2 3 2" xfId="7680" xr:uid="{96D21744-6989-48AF-B173-A4C654D41968}"/>
    <cellStyle name="Normal 9 3 3 2 2 4" xfId="5619" xr:uid="{212FB05B-14C2-4B50-8BCD-E5E564ED2B41}"/>
    <cellStyle name="Normal 9 3 3 2 3" xfId="1911" xr:uid="{DF80512A-D99A-4DAF-B097-76877A5F307B}"/>
    <cellStyle name="Normal 9 3 3 2 3 2" xfId="3972" xr:uid="{8B905AE0-34CD-4151-83EE-7F36B71798C2}"/>
    <cellStyle name="Normal 9 3 3 2 3 2 2" xfId="8195" xr:uid="{8C503281-9ABE-45EC-A27B-7FE4DBABBC58}"/>
    <cellStyle name="Normal 9 3 3 2 3 3" xfId="6134" xr:uid="{D2E19EE5-D2A8-4093-B1E8-E9BEC7F1D5D2}"/>
    <cellStyle name="Normal 9 3 3 2 4" xfId="2942" xr:uid="{73F61CB8-D656-4AAD-BA1A-A5FAD296D195}"/>
    <cellStyle name="Normal 9 3 3 2 4 2" xfId="7165" xr:uid="{88581454-3A74-429A-9A77-3F1ED6D757EC}"/>
    <cellStyle name="Normal 9 3 3 2 5" xfId="5104" xr:uid="{CE868C4E-7F44-4591-AE4F-EC221B1B3193}"/>
    <cellStyle name="Normal 9 3 3 3" xfId="1220" xr:uid="{A5DA0EE2-9E48-44CB-B6FC-13EC0CF0D83A}"/>
    <cellStyle name="Normal 9 3 3 3 2" xfId="2250" xr:uid="{6D3904E7-F74C-4714-9D99-9FA6987BEC8F}"/>
    <cellStyle name="Normal 9 3 3 3 2 2" xfId="4311" xr:uid="{026FCAAF-EF39-4408-B29A-23E947C50514}"/>
    <cellStyle name="Normal 9 3 3 3 2 2 2" xfId="8534" xr:uid="{33AE570C-D3BD-4E95-9B50-D214EC7C1244}"/>
    <cellStyle name="Normal 9 3 3 3 2 3" xfId="6473" xr:uid="{D6A8BA80-31BE-4E90-9F52-D827F60C859E}"/>
    <cellStyle name="Normal 9 3 3 3 3" xfId="3281" xr:uid="{0203EF9F-DD98-4A0C-BBEE-D1F4531A165D}"/>
    <cellStyle name="Normal 9 3 3 3 3 2" xfId="7504" xr:uid="{DBD920B2-4CA5-476B-938D-5A47FABCFA22}"/>
    <cellStyle name="Normal 9 3 3 3 4" xfId="5443" xr:uid="{BC024C96-CA71-47F0-9B32-5BD60CEFBB9F}"/>
    <cellStyle name="Normal 9 3 3 4" xfId="1735" xr:uid="{BBF850F6-D308-45DF-AC03-6ADA2F7F3963}"/>
    <cellStyle name="Normal 9 3 3 4 2" xfId="3796" xr:uid="{3D805C59-1BD6-4CA9-B5C3-BA43ACEAC554}"/>
    <cellStyle name="Normal 9 3 3 4 2 2" xfId="8019" xr:uid="{D7B4AA4F-41C3-422A-A038-DC25107F1C09}"/>
    <cellStyle name="Normal 9 3 3 4 3" xfId="5958" xr:uid="{7213C41D-FC84-4643-8FD3-4124E79C7235}"/>
    <cellStyle name="Normal 9 3 3 5" xfId="2766" xr:uid="{020A4594-6E1C-4FAA-849C-BA156C46EAEC}"/>
    <cellStyle name="Normal 9 3 3 5 2" xfId="6989" xr:uid="{94985EAE-F04A-4518-97B8-644709CE59F9}"/>
    <cellStyle name="Normal 9 3 3 6" xfId="4928" xr:uid="{6E7EBFF3-60BB-44C4-AD9F-EBF02E3510CA}"/>
    <cellStyle name="Normal 9 3 4" xfId="756" xr:uid="{9057786B-803E-4B8A-ACBD-419D4A936276}"/>
    <cellStyle name="Normal 9 3 4 2" xfId="1274" xr:uid="{A3A7188D-857F-46A6-9DEE-205C5833C97A}"/>
    <cellStyle name="Normal 9 3 4 2 2" xfId="2304" xr:uid="{52A05F6F-5B86-4900-A2F7-63AB2E78DF7B}"/>
    <cellStyle name="Normal 9 3 4 2 2 2" xfId="4365" xr:uid="{619B3460-051E-4F9B-88E5-6DC6CBC50EF0}"/>
    <cellStyle name="Normal 9 3 4 2 2 2 2" xfId="8588" xr:uid="{C4CBA45C-DC21-4F8D-8899-70FAD4E0C00F}"/>
    <cellStyle name="Normal 9 3 4 2 2 3" xfId="6527" xr:uid="{21F4CC00-D43E-407B-9F80-2770A9129BAE}"/>
    <cellStyle name="Normal 9 3 4 2 3" xfId="3335" xr:uid="{01D1BDAE-2427-4ACB-9EB2-07FC9E47A903}"/>
    <cellStyle name="Normal 9 3 4 2 3 2" xfId="7558" xr:uid="{E78F0BCC-23CF-4E38-BA81-9E1BD4391C48}"/>
    <cellStyle name="Normal 9 3 4 2 4" xfId="5497" xr:uid="{A7BED17D-5BDB-4FFA-8997-512AA1E33982}"/>
    <cellStyle name="Normal 9 3 4 3" xfId="1789" xr:uid="{A9CBA594-8769-4697-A17E-A54C0D4DE6B9}"/>
    <cellStyle name="Normal 9 3 4 3 2" xfId="3850" xr:uid="{B831B37D-EB07-4DB9-97D3-C06AB8A10FCB}"/>
    <cellStyle name="Normal 9 3 4 3 2 2" xfId="8073" xr:uid="{5764B81C-BD4B-44C1-A9A9-47B26A1C16D1}"/>
    <cellStyle name="Normal 9 3 4 3 3" xfId="6012" xr:uid="{598862B3-1118-48F6-AED9-9AB85B866624}"/>
    <cellStyle name="Normal 9 3 4 4" xfId="2820" xr:uid="{843F6F44-90BC-468B-9943-82CC80CE0325}"/>
    <cellStyle name="Normal 9 3 4 4 2" xfId="7043" xr:uid="{4C527469-CA33-4BBB-A07A-F1718E2A391C}"/>
    <cellStyle name="Normal 9 3 4 5" xfId="4982" xr:uid="{EA18AF0F-8153-4D49-99D8-6DBCBF95A717}"/>
    <cellStyle name="Normal 9 3 5" xfId="571" xr:uid="{8187474A-086C-47BC-822B-403858792E4B}"/>
    <cellStyle name="Normal 9 3 5 2" xfId="1098" xr:uid="{2CAA2C71-A79A-4268-AFAE-4FB12253A583}"/>
    <cellStyle name="Normal 9 3 5 2 2" xfId="2128" xr:uid="{6119B631-2342-4ED2-89AD-C637DF738424}"/>
    <cellStyle name="Normal 9 3 5 2 2 2" xfId="4189" xr:uid="{ED8852EC-FECC-45C0-B708-7FFC1D082782}"/>
    <cellStyle name="Normal 9 3 5 2 2 2 2" xfId="8412" xr:uid="{709913B9-B47D-40E9-98DF-6332209C9CBD}"/>
    <cellStyle name="Normal 9 3 5 2 2 3" xfId="6351" xr:uid="{468D56AC-D686-43E7-ACF8-C78CC54A9EB8}"/>
    <cellStyle name="Normal 9 3 5 2 3" xfId="3159" xr:uid="{FE128CEB-F2FB-479E-AD66-5D25B10CD2B4}"/>
    <cellStyle name="Normal 9 3 5 2 3 2" xfId="7382" xr:uid="{19A66022-0E76-4729-B576-5425FEB5DCE9}"/>
    <cellStyle name="Normal 9 3 5 2 4" xfId="5321" xr:uid="{C2C56DEF-5028-4F43-8705-06DCE6757A2C}"/>
    <cellStyle name="Normal 9 3 5 3" xfId="1613" xr:uid="{1E5DEE31-FF28-4550-ACEE-5D6A66452FFC}"/>
    <cellStyle name="Normal 9 3 5 3 2" xfId="3674" xr:uid="{634E5368-D164-4730-8816-D15A7C61AD45}"/>
    <cellStyle name="Normal 9 3 5 3 2 2" xfId="7897" xr:uid="{DE3AD282-082A-465A-8141-67948FD214CE}"/>
    <cellStyle name="Normal 9 3 5 3 3" xfId="5836" xr:uid="{DBE0E821-5269-4716-BCBE-4D1C8420255B}"/>
    <cellStyle name="Normal 9 3 5 4" xfId="2644" xr:uid="{A2973238-A138-4E10-9E4F-50BE3D74069F}"/>
    <cellStyle name="Normal 9 3 5 4 2" xfId="6867" xr:uid="{40FA9496-271B-42C0-B8B4-8A1438003460}"/>
    <cellStyle name="Normal 9 3 5 5" xfId="4806" xr:uid="{25257749-ABE8-4B82-932D-BD5150800E91}"/>
    <cellStyle name="Normal 9 3 6" xfId="1028" xr:uid="{012CF7DA-497A-4568-8F9F-54030D963EBD}"/>
    <cellStyle name="Normal 9 3 6 2" xfId="2059" xr:uid="{9504CCCA-C3E0-41B6-8781-0C671A34EF09}"/>
    <cellStyle name="Normal 9 3 6 2 2" xfId="4120" xr:uid="{16F09AB7-493F-4D13-8618-C535480F09F8}"/>
    <cellStyle name="Normal 9 3 6 2 2 2" xfId="8343" xr:uid="{34DE008B-25C0-4CE0-A233-63674C692DE8}"/>
    <cellStyle name="Normal 9 3 6 2 3" xfId="6282" xr:uid="{2AAC1426-498C-4DE8-BD96-973706358F00}"/>
    <cellStyle name="Normal 9 3 6 3" xfId="3090" xr:uid="{113E776B-996D-42B8-A83C-92DBEF58ABD2}"/>
    <cellStyle name="Normal 9 3 6 3 2" xfId="7313" xr:uid="{7DB9773F-6847-45B4-82F2-39F1BDC21924}"/>
    <cellStyle name="Normal 9 3 6 4" xfId="5252" xr:uid="{3357C8A6-2173-428C-A449-ED9FD3C79D34}"/>
    <cellStyle name="Normal 9 3 7" xfId="1544" xr:uid="{ACA32D9E-FC95-4005-B76A-35D1F5F123F0}"/>
    <cellStyle name="Normal 9 3 7 2" xfId="3605" xr:uid="{9D47CA3A-82B1-40C1-B4FD-E8E585B23C54}"/>
    <cellStyle name="Normal 9 3 7 2 2" xfId="7828" xr:uid="{E242D84B-77C2-4B03-B1F7-18FC9B7A150E}"/>
    <cellStyle name="Normal 9 3 7 3" xfId="5767" xr:uid="{3A014BFA-ACE7-4BFD-9D9F-4DF9DC040084}"/>
    <cellStyle name="Normal 9 3 8" xfId="2575" xr:uid="{02D8EADC-0553-43D2-AA5B-196198FC2D3C}"/>
    <cellStyle name="Normal 9 3 8 2" xfId="6798" xr:uid="{3CE435EE-7A76-4708-83E2-4911D6A282F9}"/>
    <cellStyle name="Normal 9 3 9" xfId="4737" xr:uid="{EF3BC16E-EE9F-4828-A7F5-B42EB578CE66}"/>
    <cellStyle name="Normal 9 4" xfId="601" xr:uid="{533C71A3-6A05-421E-958F-77E47A141285}"/>
    <cellStyle name="Normal 9 4 2" xfId="786" xr:uid="{CDF348E5-043C-4840-AA3F-A84247497729}"/>
    <cellStyle name="Normal 9 4 2 2" xfId="1304" xr:uid="{8D1316AD-3336-496F-BE2D-6DDEDD22BA3D}"/>
    <cellStyle name="Normal 9 4 2 2 2" xfId="2334" xr:uid="{D06B7022-ADE1-4F76-B966-289EAA670B96}"/>
    <cellStyle name="Normal 9 4 2 2 2 2" xfId="4395" xr:uid="{074C17FF-0559-4756-AC9A-FD97EE6F62C0}"/>
    <cellStyle name="Normal 9 4 2 2 2 2 2" xfId="8618" xr:uid="{8BAD2C26-04CE-4A17-B8F1-D5D34BCB5662}"/>
    <cellStyle name="Normal 9 4 2 2 2 3" xfId="6557" xr:uid="{F25D6F6B-0CA9-452D-95A4-3B5768E176FF}"/>
    <cellStyle name="Normal 9 4 2 2 3" xfId="3365" xr:uid="{47EBABFC-C638-49FB-BC79-522C0596118B}"/>
    <cellStyle name="Normal 9 4 2 2 3 2" xfId="7588" xr:uid="{5BCFBD10-51B2-434E-98DF-086D9E79536F}"/>
    <cellStyle name="Normal 9 4 2 2 4" xfId="5527" xr:uid="{273E63D9-31BF-4CAA-AA3F-0C3D4752B3DB}"/>
    <cellStyle name="Normal 9 4 2 3" xfId="1819" xr:uid="{909D9538-1A92-4541-84BD-B8F2C7026840}"/>
    <cellStyle name="Normal 9 4 2 3 2" xfId="3880" xr:uid="{6229852A-AA59-45EC-BE4F-AD4E1F1FD2C3}"/>
    <cellStyle name="Normal 9 4 2 3 2 2" xfId="8103" xr:uid="{9A49873E-FF90-4A41-A2EE-1C30A03FCCA3}"/>
    <cellStyle name="Normal 9 4 2 3 3" xfId="6042" xr:uid="{467C7096-F432-480C-AF46-888D369B0265}"/>
    <cellStyle name="Normal 9 4 2 4" xfId="2850" xr:uid="{0068CA18-AF4A-485D-88C1-9E3449DF7CD0}"/>
    <cellStyle name="Normal 9 4 2 4 2" xfId="7073" xr:uid="{8A96EC42-8A07-43B0-A292-B9DCC4A884F7}"/>
    <cellStyle name="Normal 9 4 2 5" xfId="5012" xr:uid="{54687F71-9107-478C-9927-716F5BB416D3}"/>
    <cellStyle name="Normal 9 4 3" xfId="1128" xr:uid="{40A75BFE-95FD-4B09-8BFE-A374D55FD47D}"/>
    <cellStyle name="Normal 9 4 3 2" xfId="2158" xr:uid="{F84E2B1E-8C45-41AC-BD69-26130203A603}"/>
    <cellStyle name="Normal 9 4 3 2 2" xfId="4219" xr:uid="{3A5C3BD7-DBD9-4F98-88F6-90EB2DFB0A70}"/>
    <cellStyle name="Normal 9 4 3 2 2 2" xfId="8442" xr:uid="{5BCDEFF4-BBFB-4127-A3A1-396B0DF1BABE}"/>
    <cellStyle name="Normal 9 4 3 2 3" xfId="6381" xr:uid="{E51349D6-5C84-4FD5-A6F4-A9159EDFEFBB}"/>
    <cellStyle name="Normal 9 4 3 3" xfId="3189" xr:uid="{C3711524-B6F0-419B-A094-E4FCAB36213C}"/>
    <cellStyle name="Normal 9 4 3 3 2" xfId="7412" xr:uid="{84C38547-6851-48BC-A9A5-CEFAFB540E4D}"/>
    <cellStyle name="Normal 9 4 3 4" xfId="5351" xr:uid="{2E0E20A7-3B47-4FF8-A22B-AF31AC3CC934}"/>
    <cellStyle name="Normal 9 4 4" xfId="1643" xr:uid="{6FFBDE29-9919-4423-A25F-4CC5144639F1}"/>
    <cellStyle name="Normal 9 4 4 2" xfId="3704" xr:uid="{B92EB859-BC1B-4608-AAF9-F1B10D74B67A}"/>
    <cellStyle name="Normal 9 4 4 2 2" xfId="7927" xr:uid="{1672E9CD-BA55-49AC-A84E-441527C85551}"/>
    <cellStyle name="Normal 9 4 4 3" xfId="5866" xr:uid="{18242624-08E4-4FB0-A237-EBDC9CA4FC7E}"/>
    <cellStyle name="Normal 9 4 5" xfId="2674" xr:uid="{AF205CFB-11C5-46DF-9C20-74187F507072}"/>
    <cellStyle name="Normal 9 4 5 2" xfId="6897" xr:uid="{2925A507-029F-47EA-84C4-DAD30B6FDA17}"/>
    <cellStyle name="Normal 9 4 6" xfId="4836" xr:uid="{ED32743D-EEDF-4809-AE77-6335F89FB2BA}"/>
    <cellStyle name="Normal 9 5" xfId="659" xr:uid="{265F7BAB-2212-411A-B723-A022ADD02983}"/>
    <cellStyle name="Normal 9 5 2" xfId="844" xr:uid="{0CBB3D9E-6FC2-4A63-A456-E9469EA88161}"/>
    <cellStyle name="Normal 9 5 2 2" xfId="1362" xr:uid="{9BAB9ADE-7E9C-4921-B50D-40424F17E415}"/>
    <cellStyle name="Normal 9 5 2 2 2" xfId="2392" xr:uid="{1EEADA6B-99C5-46A0-A506-CC35E8685C7B}"/>
    <cellStyle name="Normal 9 5 2 2 2 2" xfId="4453" xr:uid="{15EC000E-0007-42A3-B5F2-D18D3FBEE305}"/>
    <cellStyle name="Normal 9 5 2 2 2 2 2" xfId="8676" xr:uid="{B84072B5-5596-4F27-AD88-8442B2F6E579}"/>
    <cellStyle name="Normal 9 5 2 2 2 3" xfId="6615" xr:uid="{3D9DF6AF-D85F-49BE-8208-B12A49229740}"/>
    <cellStyle name="Normal 9 5 2 2 3" xfId="3423" xr:uid="{20366B13-E6BB-4BF2-852A-80B40D3430BF}"/>
    <cellStyle name="Normal 9 5 2 2 3 2" xfId="7646" xr:uid="{2057CD6C-20C6-44D0-A4B1-89D4AD015CC0}"/>
    <cellStyle name="Normal 9 5 2 2 4" xfId="5585" xr:uid="{C2300825-B53D-433F-8320-315D95F0F980}"/>
    <cellStyle name="Normal 9 5 2 3" xfId="1877" xr:uid="{1EFD5461-9445-4094-9ECB-752B703EB9B1}"/>
    <cellStyle name="Normal 9 5 2 3 2" xfId="3938" xr:uid="{BFD31B90-DCF5-432D-A9B4-C704E6705088}"/>
    <cellStyle name="Normal 9 5 2 3 2 2" xfId="8161" xr:uid="{328A8A60-A2E1-4E28-AE22-B412EB29F38B}"/>
    <cellStyle name="Normal 9 5 2 3 3" xfId="6100" xr:uid="{78293336-A6D0-4D9A-8ADB-F4F9CC6F6210}"/>
    <cellStyle name="Normal 9 5 2 4" xfId="2908" xr:uid="{BD56D5B4-AB20-48A9-8CC8-4F032DCEBE8B}"/>
    <cellStyle name="Normal 9 5 2 4 2" xfId="7131" xr:uid="{A842CBFE-D781-4C9E-9EDB-A7929F81CA11}"/>
    <cellStyle name="Normal 9 5 2 5" xfId="5070" xr:uid="{2B216002-F59F-4FAC-A27E-85DA504EE0C8}"/>
    <cellStyle name="Normal 9 5 3" xfId="1186" xr:uid="{73A18DE1-23C5-4DBA-940B-2E748570E248}"/>
    <cellStyle name="Normal 9 5 3 2" xfId="2216" xr:uid="{321C91F5-157F-4011-BC29-8C5308D5BDFB}"/>
    <cellStyle name="Normal 9 5 3 2 2" xfId="4277" xr:uid="{B1CE095F-3A2B-4F80-B2C4-FFD1D08F2789}"/>
    <cellStyle name="Normal 9 5 3 2 2 2" xfId="8500" xr:uid="{C3E4BA85-E5BC-4A07-A7B1-8A9123079255}"/>
    <cellStyle name="Normal 9 5 3 2 3" xfId="6439" xr:uid="{FE64E3E9-867A-4B46-BD2A-FB26FF2DB8A0}"/>
    <cellStyle name="Normal 9 5 3 3" xfId="3247" xr:uid="{B3147FE9-26FB-4741-B1EA-DB69ED737827}"/>
    <cellStyle name="Normal 9 5 3 3 2" xfId="7470" xr:uid="{ABF58C69-53B6-4AAF-B3FF-D808F34C8F16}"/>
    <cellStyle name="Normal 9 5 3 4" xfId="5409" xr:uid="{133BE77D-E4C7-4133-8139-35EDAC93C180}"/>
    <cellStyle name="Normal 9 5 4" xfId="1701" xr:uid="{80388DD1-4916-4B77-9AA0-5F1DE08DBE38}"/>
    <cellStyle name="Normal 9 5 4 2" xfId="3762" xr:uid="{BAD0932A-E49F-441A-BB7F-9279488363E0}"/>
    <cellStyle name="Normal 9 5 4 2 2" xfId="7985" xr:uid="{508478FC-82B6-4198-9B2C-35A7CBEFD183}"/>
    <cellStyle name="Normal 9 5 4 3" xfId="5924" xr:uid="{24C0793D-63BA-4874-8496-24DABC5738A5}"/>
    <cellStyle name="Normal 9 5 5" xfId="2732" xr:uid="{16AF6CF5-8FD9-432C-853E-31E599BA88B0}"/>
    <cellStyle name="Normal 9 5 5 2" xfId="6955" xr:uid="{83F6F06A-4199-4110-9CDF-E8BBBA6E369E}"/>
    <cellStyle name="Normal 9 5 6" xfId="4894" xr:uid="{462DF83B-9D06-407F-A052-059C1AC82153}"/>
    <cellStyle name="Normal 9 6" xfId="727" xr:uid="{D02AF578-198F-4BE9-90BC-7EE91B4BBBC7}"/>
    <cellStyle name="Normal 9 6 2" xfId="1245" xr:uid="{95662787-C62E-43FA-92BE-1A6716A86E7C}"/>
    <cellStyle name="Normal 9 6 2 2" xfId="2275" xr:uid="{518A74FE-2F15-4015-BFE2-C244430E2E1B}"/>
    <cellStyle name="Normal 9 6 2 2 2" xfId="4336" xr:uid="{53CC9D83-8D2A-4015-A3F6-8935C5264C75}"/>
    <cellStyle name="Normal 9 6 2 2 2 2" xfId="8559" xr:uid="{AA962E7B-667F-4059-B1CB-716205A75B7F}"/>
    <cellStyle name="Normal 9 6 2 2 3" xfId="6498" xr:uid="{77B4A948-0429-48F0-A798-BF8D5488E46A}"/>
    <cellStyle name="Normal 9 6 2 3" xfId="3306" xr:uid="{5A7C4644-3668-4C09-B0EC-FA53E4CB1C08}"/>
    <cellStyle name="Normal 9 6 2 3 2" xfId="7529" xr:uid="{C88D61A9-A515-4A23-AF01-281F8B41998F}"/>
    <cellStyle name="Normal 9 6 2 4" xfId="5468" xr:uid="{727E0735-4DDE-4A06-B76A-3E3E640F46DC}"/>
    <cellStyle name="Normal 9 6 3" xfId="1760" xr:uid="{42185441-7ABA-45E2-9030-79148D58F43C}"/>
    <cellStyle name="Normal 9 6 3 2" xfId="3821" xr:uid="{B390B4D3-FB70-42AE-87D2-6CF39A7BC2BB}"/>
    <cellStyle name="Normal 9 6 3 2 2" xfId="8044" xr:uid="{2B122513-7EB0-48E2-B867-8775E90CF139}"/>
    <cellStyle name="Normal 9 6 3 3" xfId="5983" xr:uid="{C51345A0-6F39-430D-BE30-B192F62D2348}"/>
    <cellStyle name="Normal 9 6 4" xfId="2791" xr:uid="{0C68663B-631B-452A-8999-9A60398982A3}"/>
    <cellStyle name="Normal 9 6 4 2" xfId="7014" xr:uid="{E821761F-303B-464D-9860-F30D755D78A5}"/>
    <cellStyle name="Normal 9 6 5" xfId="4953" xr:uid="{7ACA7049-28C2-4568-85FC-FF44D1AC3857}"/>
    <cellStyle name="Normal 9 7" xfId="534" xr:uid="{48461459-9124-40CF-BEDA-D857A146EB37}"/>
    <cellStyle name="Normal 9 7 2" xfId="1069" xr:uid="{1E3F3CE9-05FD-4F2E-84F7-EAC5A774213A}"/>
    <cellStyle name="Normal 9 7 2 2" xfId="2099" xr:uid="{C32145FD-2A10-4CD0-BF22-B4EC15A33A7E}"/>
    <cellStyle name="Normal 9 7 2 2 2" xfId="4160" xr:uid="{A99582E4-D245-4BB0-BCAD-504497070ED1}"/>
    <cellStyle name="Normal 9 7 2 2 2 2" xfId="8383" xr:uid="{CCB157EB-50C9-4008-80A1-AD252513117A}"/>
    <cellStyle name="Normal 9 7 2 2 3" xfId="6322" xr:uid="{007F1F24-59EF-4788-88C7-56621FBA0565}"/>
    <cellStyle name="Normal 9 7 2 3" xfId="3130" xr:uid="{B5FAEFBF-AF0C-4DAE-832C-C62CB326D206}"/>
    <cellStyle name="Normal 9 7 2 3 2" xfId="7353" xr:uid="{077042C4-B592-4297-8BB2-61235A046880}"/>
    <cellStyle name="Normal 9 7 2 4" xfId="5292" xr:uid="{1F6EB893-EB95-49A0-A2EC-6D034A67673E}"/>
    <cellStyle name="Normal 9 7 3" xfId="1584" xr:uid="{840EFE95-A956-4C8F-A295-7E2CD6D8372F}"/>
    <cellStyle name="Normal 9 7 3 2" xfId="3645" xr:uid="{0186C632-1164-4DA2-91A6-B9769795B117}"/>
    <cellStyle name="Normal 9 7 3 2 2" xfId="7868" xr:uid="{4DD67843-0D4C-43C2-A9E9-8780EFAD2403}"/>
    <cellStyle name="Normal 9 7 3 3" xfId="5807" xr:uid="{6A5972B7-7A28-45FD-B376-B52BF98CFEC8}"/>
    <cellStyle name="Normal 9 7 4" xfId="2615" xr:uid="{DFBCA34E-2873-4834-8F6E-AD680C416FED}"/>
    <cellStyle name="Normal 9 7 4 2" xfId="6838" xr:uid="{82DF367F-A69E-43DA-B0D0-B6195052F5FD}"/>
    <cellStyle name="Normal 9 7 5" xfId="4777" xr:uid="{2B7F34D4-4D56-461A-B776-457BF7717686}"/>
    <cellStyle name="Normal 9 8" xfId="930" xr:uid="{0240D073-4611-4DE2-983F-9143D222A832}"/>
    <cellStyle name="Normal 9 8 2" xfId="1961" xr:uid="{692CC039-2C6A-48C9-BC00-0516E2FDFD6D}"/>
    <cellStyle name="Normal 9 8 2 2" xfId="4022" xr:uid="{3CF33F6A-ECC3-4335-BDFA-40360E8D18AA}"/>
    <cellStyle name="Normal 9 8 2 2 2" xfId="8245" xr:uid="{10E90F91-AA73-4366-8A4F-DFC892D38FA7}"/>
    <cellStyle name="Normal 9 8 2 3" xfId="6184" xr:uid="{F052B4D9-143C-4BAA-9CD3-858810010786}"/>
    <cellStyle name="Normal 9 8 3" xfId="2992" xr:uid="{1B01DEF9-886D-4F18-A817-13E14DC543E8}"/>
    <cellStyle name="Normal 9 8 3 2" xfId="7215" xr:uid="{2C58EC4C-420D-4BFC-B039-EB21295EE42C}"/>
    <cellStyle name="Normal 9 8 4" xfId="5154" xr:uid="{BF89BCEC-2052-437D-A5A8-B7DAA78E318D}"/>
    <cellStyle name="Normal 9 9" xfId="1446" xr:uid="{40AF5766-018F-4413-9219-F3651169D8C8}"/>
    <cellStyle name="Normal 9 9 2" xfId="3507" xr:uid="{F545DC13-8DFA-41CD-88D7-2466A276C1CA}"/>
    <cellStyle name="Normal 9 9 2 2" xfId="7730" xr:uid="{3DAFC57B-EBF5-4F6E-992E-952AE99AD32F}"/>
    <cellStyle name="Normal 9 9 3" xfId="5669" xr:uid="{ECF99401-A0D0-484D-A9C2-3E3576083C18}"/>
    <cellStyle name="Normal_Hoja1" xfId="176" xr:uid="{00000000-0005-0000-0000-000093010000}"/>
    <cellStyle name="Normal_prestmos dispon x acreedor" xfId="177" xr:uid="{00000000-0005-0000-0000-000094010000}"/>
    <cellStyle name="Notas" xfId="178" builtinId="10" customBuiltin="1"/>
    <cellStyle name="Notas 2" xfId="179" xr:uid="{00000000-0005-0000-0000-000096010000}"/>
    <cellStyle name="Notas 2 2" xfId="354" xr:uid="{00000000-0005-0000-0000-000097010000}"/>
    <cellStyle name="Notas 3" xfId="180" xr:uid="{00000000-0005-0000-0000-000098010000}"/>
    <cellStyle name="Notas 3 2" xfId="355" xr:uid="{00000000-0005-0000-0000-000099010000}"/>
    <cellStyle name="Notas 4" xfId="181" xr:uid="{00000000-0005-0000-0000-00009A010000}"/>
    <cellStyle name="Notas 4 2" xfId="356" xr:uid="{00000000-0005-0000-0000-00009B010000}"/>
    <cellStyle name="Notas 5" xfId="182" xr:uid="{00000000-0005-0000-0000-00009C010000}"/>
    <cellStyle name="Notas 5 2" xfId="357" xr:uid="{00000000-0005-0000-0000-00009D010000}"/>
    <cellStyle name="Notas 6" xfId="263" xr:uid="{00000000-0005-0000-0000-00009E010000}"/>
    <cellStyle name="Notas 6 2" xfId="273" xr:uid="{00000000-0005-0000-0000-00009F010000}"/>
    <cellStyle name="Notas 6 2 2" xfId="368" xr:uid="{00000000-0005-0000-0000-0000A0010000}"/>
    <cellStyle name="Notas 6 3" xfId="366" xr:uid="{00000000-0005-0000-0000-0000A1010000}"/>
    <cellStyle name="Note" xfId="183" xr:uid="{00000000-0005-0000-0000-0000A2010000}"/>
    <cellStyle name="Note 2" xfId="184" xr:uid="{00000000-0005-0000-0000-0000A3010000}"/>
    <cellStyle name="Note 2 2" xfId="358" xr:uid="{00000000-0005-0000-0000-0000A4010000}"/>
    <cellStyle name="Output" xfId="185" xr:uid="{00000000-0005-0000-0000-0000A5010000}"/>
    <cellStyle name="Percent 2" xfId="530" xr:uid="{9A74497B-0B77-426C-B2C9-D43BF6E6D420}"/>
    <cellStyle name="Piloto de Datos Campo" xfId="531" xr:uid="{60148299-8307-4CBB-9DA7-2D3F596C4843}"/>
    <cellStyle name="Porcentaje" xfId="186" builtinId="5"/>
    <cellStyle name="Porcentaje 2" xfId="343" xr:uid="{00000000-0005-0000-0000-0000A7010000}"/>
    <cellStyle name="Porcentaje 2 2" xfId="545" xr:uid="{616C1951-3526-4008-B92F-9E617B8B750B}"/>
    <cellStyle name="Porcentaje 2 2 2" xfId="578" xr:uid="{14676DF4-DFB4-414D-9F32-763F4CDD1716}"/>
    <cellStyle name="Porcentaje 2 2 2 2" xfId="637" xr:uid="{B986A408-E856-4C05-A9CE-77AFA16F2490}"/>
    <cellStyle name="Porcentaje 2 2 2 2 2" xfId="822" xr:uid="{3AE73ED1-6E8F-46D7-9936-CD0D57F81A84}"/>
    <cellStyle name="Porcentaje 2 2 2 2 2 2" xfId="1340" xr:uid="{8C914D33-CC59-4D89-91A5-C14DFE525899}"/>
    <cellStyle name="Porcentaje 2 2 2 2 2 2 2" xfId="2370" xr:uid="{047A2AD1-E7B1-4700-B8FE-B31D0A43C82C}"/>
    <cellStyle name="Porcentaje 2 2 2 2 2 2 2 2" xfId="4431" xr:uid="{84B08086-7A3D-469E-84B8-B452921E9368}"/>
    <cellStyle name="Porcentaje 2 2 2 2 2 2 2 2 2" xfId="8654" xr:uid="{0F0240EF-A7ED-4750-833E-BA38970664A3}"/>
    <cellStyle name="Porcentaje 2 2 2 2 2 2 2 3" xfId="6593" xr:uid="{EB242950-57DF-4A07-BFFD-0C90B890D375}"/>
    <cellStyle name="Porcentaje 2 2 2 2 2 2 3" xfId="3401" xr:uid="{A616F611-B99D-4DB8-B2CB-5F8F74EE2790}"/>
    <cellStyle name="Porcentaje 2 2 2 2 2 2 3 2" xfId="7624" xr:uid="{D66B73F2-68C7-484D-BFFA-E7C3E2AA6DA5}"/>
    <cellStyle name="Porcentaje 2 2 2 2 2 2 4" xfId="5563" xr:uid="{2C4207FB-5B2D-4E66-91D5-96A9796F67B2}"/>
    <cellStyle name="Porcentaje 2 2 2 2 2 3" xfId="1855" xr:uid="{61047EAD-BCF1-43C7-964E-FB7A708F1847}"/>
    <cellStyle name="Porcentaje 2 2 2 2 2 3 2" xfId="3916" xr:uid="{8F80F385-071F-461F-A723-ED06A760C0F7}"/>
    <cellStyle name="Porcentaje 2 2 2 2 2 3 2 2" xfId="8139" xr:uid="{CBF32FBE-3FB8-471A-8B13-5BFBEC3627E2}"/>
    <cellStyle name="Porcentaje 2 2 2 2 2 3 3" xfId="6078" xr:uid="{EACC6E85-FF65-4FBD-98E5-B3C2EB3D790A}"/>
    <cellStyle name="Porcentaje 2 2 2 2 2 4" xfId="2886" xr:uid="{0EFCA93E-65F7-4E40-8E3E-A2D05ED71F9F}"/>
    <cellStyle name="Porcentaje 2 2 2 2 2 4 2" xfId="7109" xr:uid="{B885DE16-35F8-4D51-B078-D65066A6B682}"/>
    <cellStyle name="Porcentaje 2 2 2 2 2 5" xfId="5048" xr:uid="{2E03AF07-3EAD-4147-8402-E67779A1519C}"/>
    <cellStyle name="Porcentaje 2 2 2 2 3" xfId="1164" xr:uid="{8C9BC827-6A14-4506-88AF-5FAE8C890496}"/>
    <cellStyle name="Porcentaje 2 2 2 2 3 2" xfId="2194" xr:uid="{AE18A008-4781-4A67-820D-02D4B2F63C35}"/>
    <cellStyle name="Porcentaje 2 2 2 2 3 2 2" xfId="4255" xr:uid="{C2905994-B790-44ED-844E-941BC1C23FD4}"/>
    <cellStyle name="Porcentaje 2 2 2 2 3 2 2 2" xfId="8478" xr:uid="{9BFA9CDA-AFD2-4AFB-8A11-E7DD5DF6084B}"/>
    <cellStyle name="Porcentaje 2 2 2 2 3 2 3" xfId="6417" xr:uid="{62E529B7-D5DA-47EA-A855-238E23169C3E}"/>
    <cellStyle name="Porcentaje 2 2 2 2 3 3" xfId="3225" xr:uid="{D8F977CF-476A-423C-BA64-A61FBBE834D0}"/>
    <cellStyle name="Porcentaje 2 2 2 2 3 3 2" xfId="7448" xr:uid="{D945CF51-CCFA-40CB-8284-E6FA8DECA851}"/>
    <cellStyle name="Porcentaje 2 2 2 2 3 4" xfId="5387" xr:uid="{2A46BA44-5F10-4068-9077-29D5F8E75633}"/>
    <cellStyle name="Porcentaje 2 2 2 2 4" xfId="1679" xr:uid="{7BD5C32E-52E6-4B69-B817-B16E90A3B3D9}"/>
    <cellStyle name="Porcentaje 2 2 2 2 4 2" xfId="3740" xr:uid="{70358E26-2FCF-4AFA-914C-37713C617FED}"/>
    <cellStyle name="Porcentaje 2 2 2 2 4 2 2" xfId="7963" xr:uid="{A3E36895-8093-4092-A333-561A37E6C3BB}"/>
    <cellStyle name="Porcentaje 2 2 2 2 4 3" xfId="5902" xr:uid="{06A883C9-C352-4066-AEA8-D42564A98D57}"/>
    <cellStyle name="Porcentaje 2 2 2 2 5" xfId="2710" xr:uid="{CCA5A165-BC95-4774-BCA7-2A369A4A1DC1}"/>
    <cellStyle name="Porcentaje 2 2 2 2 5 2" xfId="6933" xr:uid="{0AB06C84-2C84-439D-9E66-24BBFD5EE3CB}"/>
    <cellStyle name="Porcentaje 2 2 2 2 6" xfId="4872" xr:uid="{E9A3520F-E4C1-469F-BC99-1D9B201AD2FC}"/>
    <cellStyle name="Porcentaje 2 2 2 3" xfId="705" xr:uid="{9BD3A2DF-55D3-4B2E-97E0-B763A82A7292}"/>
    <cellStyle name="Porcentaje 2 2 2 3 2" xfId="885" xr:uid="{40703168-12FC-4EC8-9C4F-392C9D46A367}"/>
    <cellStyle name="Porcentaje 2 2 2 3 2 2" xfId="1402" xr:uid="{30E7F802-D02A-47A3-8C7C-0520754DEEE3}"/>
    <cellStyle name="Porcentaje 2 2 2 3 2 2 2" xfId="2432" xr:uid="{50DC16EC-7E77-488D-8667-645A0523F8B0}"/>
    <cellStyle name="Porcentaje 2 2 2 3 2 2 2 2" xfId="4493" xr:uid="{2407981E-D4A7-4332-A168-C44DDBCB52DC}"/>
    <cellStyle name="Porcentaje 2 2 2 3 2 2 2 2 2" xfId="8716" xr:uid="{AE7A6D4F-DC85-4639-9EC3-477BE96FC54A}"/>
    <cellStyle name="Porcentaje 2 2 2 3 2 2 2 3" xfId="6655" xr:uid="{16970578-442B-42DD-A0F2-CCA4C755542A}"/>
    <cellStyle name="Porcentaje 2 2 2 3 2 2 3" xfId="3463" xr:uid="{439BA011-5911-457F-852D-E2127FAEA310}"/>
    <cellStyle name="Porcentaje 2 2 2 3 2 2 3 2" xfId="7686" xr:uid="{7C303B1C-4C27-4D1F-9161-16F6489FE94E}"/>
    <cellStyle name="Porcentaje 2 2 2 3 2 2 4" xfId="5625" xr:uid="{C8214B9D-2FE6-4581-9A6C-D58B837E4FDE}"/>
    <cellStyle name="Porcentaje 2 2 2 3 2 3" xfId="1917" xr:uid="{E3CEFA44-2FAE-4648-86C6-78C788CEABD0}"/>
    <cellStyle name="Porcentaje 2 2 2 3 2 3 2" xfId="3978" xr:uid="{87163486-A7A6-4262-BB2B-B6ADE59C37ED}"/>
    <cellStyle name="Porcentaje 2 2 2 3 2 3 2 2" xfId="8201" xr:uid="{BABAC212-BB8B-4D05-AD55-92186DA61979}"/>
    <cellStyle name="Porcentaje 2 2 2 3 2 3 3" xfId="6140" xr:uid="{FCC14D47-B03C-43BD-BCA1-7EF948FE0CCF}"/>
    <cellStyle name="Porcentaje 2 2 2 3 2 4" xfId="2948" xr:uid="{5F23F54B-6DC9-4E7F-9731-C9EA4E70B6AC}"/>
    <cellStyle name="Porcentaje 2 2 2 3 2 4 2" xfId="7171" xr:uid="{A19E6590-97A6-4C99-98A6-8C3A85115206}"/>
    <cellStyle name="Porcentaje 2 2 2 3 2 5" xfId="5110" xr:uid="{0371499A-CD53-4149-A613-FA36C90AAF19}"/>
    <cellStyle name="Porcentaje 2 2 2 3 3" xfId="1226" xr:uid="{2BE34363-3642-46CE-98E6-28F7B84580D9}"/>
    <cellStyle name="Porcentaje 2 2 2 3 3 2" xfId="2256" xr:uid="{94233925-AA5D-41A7-8BCF-B8014F7B2508}"/>
    <cellStyle name="Porcentaje 2 2 2 3 3 2 2" xfId="4317" xr:uid="{B78AA54D-E6FB-4972-995B-7A7CE9393C7C}"/>
    <cellStyle name="Porcentaje 2 2 2 3 3 2 2 2" xfId="8540" xr:uid="{72ADD7E6-D914-45D3-904B-D9874152A7AF}"/>
    <cellStyle name="Porcentaje 2 2 2 3 3 2 3" xfId="6479" xr:uid="{71EF4FE4-96C1-4A69-B496-02BF6B3F216E}"/>
    <cellStyle name="Porcentaje 2 2 2 3 3 3" xfId="3287" xr:uid="{9927219A-FB7C-47CE-A49D-3182873045A1}"/>
    <cellStyle name="Porcentaje 2 2 2 3 3 3 2" xfId="7510" xr:uid="{EF11125C-C9E8-4E23-9535-4CCE1B561250}"/>
    <cellStyle name="Porcentaje 2 2 2 3 3 4" xfId="5449" xr:uid="{AD5447C4-D59F-466C-A59B-9DA453B05CC3}"/>
    <cellStyle name="Porcentaje 2 2 2 3 4" xfId="1741" xr:uid="{AE81557F-533C-4775-BEB4-74BC2E5FE34B}"/>
    <cellStyle name="Porcentaje 2 2 2 3 4 2" xfId="3802" xr:uid="{6F993673-AD9B-4D02-9912-4216CC6C7F15}"/>
    <cellStyle name="Porcentaje 2 2 2 3 4 2 2" xfId="8025" xr:uid="{53CD1DE2-3333-479B-83FA-CC97FC21B9D7}"/>
    <cellStyle name="Porcentaje 2 2 2 3 4 3" xfId="5964" xr:uid="{2300D778-D7CB-453E-B076-9479CD70895F}"/>
    <cellStyle name="Porcentaje 2 2 2 3 5" xfId="2772" xr:uid="{50E51C34-1CB6-42C8-BBCF-FDAA14F31540}"/>
    <cellStyle name="Porcentaje 2 2 2 3 5 2" xfId="6995" xr:uid="{BC3C74A3-5ED4-49D6-A9A2-48DB38A458C2}"/>
    <cellStyle name="Porcentaje 2 2 2 3 6" xfId="4934" xr:uid="{4A12D177-681E-426D-9BF4-A60F77B4410C}"/>
    <cellStyle name="Porcentaje 2 2 2 4" xfId="763" xr:uid="{CD198DCA-5CA3-40EA-97F6-8B2EA4151AD6}"/>
    <cellStyle name="Porcentaje 2 2 2 4 2" xfId="1281" xr:uid="{AE043666-B151-4B43-9D68-ABFE7167DB3C}"/>
    <cellStyle name="Porcentaje 2 2 2 4 2 2" xfId="2311" xr:uid="{05E926CF-6AB7-49A7-A410-A0DF50496AF2}"/>
    <cellStyle name="Porcentaje 2 2 2 4 2 2 2" xfId="4372" xr:uid="{C991A837-03D3-4D64-BED8-3DCED579BEAF}"/>
    <cellStyle name="Porcentaje 2 2 2 4 2 2 2 2" xfId="8595" xr:uid="{1FD178EA-32CC-47DF-AD43-F01FCDC2FB71}"/>
    <cellStyle name="Porcentaje 2 2 2 4 2 2 3" xfId="6534" xr:uid="{89137917-0A24-4C10-BB44-0F35940F865A}"/>
    <cellStyle name="Porcentaje 2 2 2 4 2 3" xfId="3342" xr:uid="{3F11F8A0-B1C6-474E-A642-E7339497208C}"/>
    <cellStyle name="Porcentaje 2 2 2 4 2 3 2" xfId="7565" xr:uid="{7D057614-44D5-4EE5-BB65-359D8FD67799}"/>
    <cellStyle name="Porcentaje 2 2 2 4 2 4" xfId="5504" xr:uid="{EA852CE8-6979-4769-B3CB-772B60B1E8DC}"/>
    <cellStyle name="Porcentaje 2 2 2 4 3" xfId="1796" xr:uid="{EC74D603-67EB-431D-BAB2-405E9CB6EC55}"/>
    <cellStyle name="Porcentaje 2 2 2 4 3 2" xfId="3857" xr:uid="{9B12880A-81B0-4E57-AADC-B78B073045C0}"/>
    <cellStyle name="Porcentaje 2 2 2 4 3 2 2" xfId="8080" xr:uid="{EF2DF435-E82B-45F1-8701-397E6EAB4D34}"/>
    <cellStyle name="Porcentaje 2 2 2 4 3 3" xfId="6019" xr:uid="{1CDD9B63-9269-4F4A-B3CC-98F36128A5B2}"/>
    <cellStyle name="Porcentaje 2 2 2 4 4" xfId="2827" xr:uid="{D7F0D530-78EF-4CE2-AA1A-62691E97D4EA}"/>
    <cellStyle name="Porcentaje 2 2 2 4 4 2" xfId="7050" xr:uid="{8196D67A-39EF-4C0D-B4F9-2AE7EC367AA4}"/>
    <cellStyle name="Porcentaje 2 2 2 4 5" xfId="4989" xr:uid="{CD458DB9-2F1A-4534-A630-DE8933496507}"/>
    <cellStyle name="Porcentaje 2 2 2 5" xfId="1105" xr:uid="{0122EB6F-33F7-4DC0-B70F-4768278CD047}"/>
    <cellStyle name="Porcentaje 2 2 2 5 2" xfId="2135" xr:uid="{DEFAD2AC-5608-4259-A60F-9749A0755D39}"/>
    <cellStyle name="Porcentaje 2 2 2 5 2 2" xfId="4196" xr:uid="{BB74F59B-60A4-4B4B-A260-7F984C4A4EBA}"/>
    <cellStyle name="Porcentaje 2 2 2 5 2 2 2" xfId="8419" xr:uid="{C6C624D8-F8EF-4057-BFC4-5526C5611C07}"/>
    <cellStyle name="Porcentaje 2 2 2 5 2 3" xfId="6358" xr:uid="{7E7130D2-FF97-401D-B578-E2DDE4ADE3E8}"/>
    <cellStyle name="Porcentaje 2 2 2 5 3" xfId="3166" xr:uid="{CC745109-2DB3-477F-ACEA-189F1856F87C}"/>
    <cellStyle name="Porcentaje 2 2 2 5 3 2" xfId="7389" xr:uid="{51661B76-59EB-4C6A-945E-C1602D062F19}"/>
    <cellStyle name="Porcentaje 2 2 2 5 4" xfId="5328" xr:uid="{B1BE9057-6738-4BEB-890C-2FF3403869B6}"/>
    <cellStyle name="Porcentaje 2 2 2 6" xfId="1620" xr:uid="{C318AAF1-5B55-4097-8931-D6A23C6B9920}"/>
    <cellStyle name="Porcentaje 2 2 2 6 2" xfId="3681" xr:uid="{C25ABDB4-7BD9-4B55-AFF3-F52703B5466B}"/>
    <cellStyle name="Porcentaje 2 2 2 6 2 2" xfId="7904" xr:uid="{6AA2C13C-1D88-41B3-8831-221539BD5991}"/>
    <cellStyle name="Porcentaje 2 2 2 6 3" xfId="5843" xr:uid="{12C832CE-91CE-4705-8EB2-DE6ADF81C7C0}"/>
    <cellStyle name="Porcentaje 2 2 2 7" xfId="2651" xr:uid="{A9B50C95-7088-4622-943B-FDF16E23974B}"/>
    <cellStyle name="Porcentaje 2 2 2 7 2" xfId="6874" xr:uid="{59C95514-FCC8-4A9F-90A2-F67419E5B306}"/>
    <cellStyle name="Porcentaje 2 2 2 8" xfId="4813" xr:uid="{9E4D0141-11F9-408F-83A4-29001499C1F2}"/>
    <cellStyle name="Porcentaje 2 2 3" xfId="608" xr:uid="{1E5E51C8-31C7-462F-9200-98CB0FF75820}"/>
    <cellStyle name="Porcentaje 2 2 3 2" xfId="793" xr:uid="{5F6C7605-04F8-411E-8982-B65525F5F591}"/>
    <cellStyle name="Porcentaje 2 2 3 2 2" xfId="1311" xr:uid="{6EB7FAD4-7770-4193-A578-B0D3BB11E6A4}"/>
    <cellStyle name="Porcentaje 2 2 3 2 2 2" xfId="2341" xr:uid="{4393EB6B-9B0F-4A58-BED1-D59EE5A9012E}"/>
    <cellStyle name="Porcentaje 2 2 3 2 2 2 2" xfId="4402" xr:uid="{96417311-B84F-411A-96FF-C90D4EAE8133}"/>
    <cellStyle name="Porcentaje 2 2 3 2 2 2 2 2" xfId="8625" xr:uid="{6B6F8495-A17D-4F47-9565-23AF19B14503}"/>
    <cellStyle name="Porcentaje 2 2 3 2 2 2 3" xfId="6564" xr:uid="{C4265911-718D-40B8-9228-2A14F0CD7215}"/>
    <cellStyle name="Porcentaje 2 2 3 2 2 3" xfId="3372" xr:uid="{9977F290-7B8D-4FBB-9499-C35530297082}"/>
    <cellStyle name="Porcentaje 2 2 3 2 2 3 2" xfId="7595" xr:uid="{340716EF-B628-41EE-8DBD-A5CAB9E0ECE1}"/>
    <cellStyle name="Porcentaje 2 2 3 2 2 4" xfId="5534" xr:uid="{55ED7068-2FA7-4981-949E-BD0C314D4BCF}"/>
    <cellStyle name="Porcentaje 2 2 3 2 3" xfId="1826" xr:uid="{B62F5B90-8CBB-456F-A7D5-AD7BD18CEAF3}"/>
    <cellStyle name="Porcentaje 2 2 3 2 3 2" xfId="3887" xr:uid="{6D548EE0-D308-4A23-9672-EA2D6072CDAC}"/>
    <cellStyle name="Porcentaje 2 2 3 2 3 2 2" xfId="8110" xr:uid="{D3644E5B-35AC-4034-9932-58B361B5F633}"/>
    <cellStyle name="Porcentaje 2 2 3 2 3 3" xfId="6049" xr:uid="{AE9E295E-BE25-47A7-A319-670699C71D65}"/>
    <cellStyle name="Porcentaje 2 2 3 2 4" xfId="2857" xr:uid="{A81A0E05-D706-45CE-8ACC-3C55315513B3}"/>
    <cellStyle name="Porcentaje 2 2 3 2 4 2" xfId="7080" xr:uid="{B96AEC8B-CDFC-4B00-AC40-F474CF85E5B9}"/>
    <cellStyle name="Porcentaje 2 2 3 2 5" xfId="5019" xr:uid="{87301620-AF17-4FB0-8A29-3CA7243F07DF}"/>
    <cellStyle name="Porcentaje 2 2 3 3" xfId="1135" xr:uid="{78E3D99E-EEFD-4D43-9F35-B56E8E0B6BED}"/>
    <cellStyle name="Porcentaje 2 2 3 3 2" xfId="2165" xr:uid="{D3282EFF-0D7E-4EC8-BEEC-7069D25F700D}"/>
    <cellStyle name="Porcentaje 2 2 3 3 2 2" xfId="4226" xr:uid="{19484DF0-DFA2-44E4-8091-ABC7CF1A9817}"/>
    <cellStyle name="Porcentaje 2 2 3 3 2 2 2" xfId="8449" xr:uid="{3DBEB05B-9119-4603-BC61-CE7C84074759}"/>
    <cellStyle name="Porcentaje 2 2 3 3 2 3" xfId="6388" xr:uid="{4E6034D0-3AC2-454C-B8B2-F532EBB991F0}"/>
    <cellStyle name="Porcentaje 2 2 3 3 3" xfId="3196" xr:uid="{76A42FE0-EA83-4E80-914C-E4C94C0BD5C7}"/>
    <cellStyle name="Porcentaje 2 2 3 3 3 2" xfId="7419" xr:uid="{5B7F3325-2E52-4182-93D4-F5DC14D0D561}"/>
    <cellStyle name="Porcentaje 2 2 3 3 4" xfId="5358" xr:uid="{451A5A0C-BEE6-4E7E-986F-992950406915}"/>
    <cellStyle name="Porcentaje 2 2 3 4" xfId="1650" xr:uid="{BCD2CF8D-4EF6-41F8-A000-F8CDAC3F8058}"/>
    <cellStyle name="Porcentaje 2 2 3 4 2" xfId="3711" xr:uid="{776B901A-357A-44B4-93A9-03BBC8FC1FD4}"/>
    <cellStyle name="Porcentaje 2 2 3 4 2 2" xfId="7934" xr:uid="{3DE16493-A95E-4663-8EAB-35F96CC7F2C6}"/>
    <cellStyle name="Porcentaje 2 2 3 4 3" xfId="5873" xr:uid="{596C2D59-8D02-47D1-B0FF-EFC30C7060C2}"/>
    <cellStyle name="Porcentaje 2 2 3 5" xfId="2681" xr:uid="{A565D23E-6C7E-4E6C-8776-B09972666A95}"/>
    <cellStyle name="Porcentaje 2 2 3 5 2" xfId="6904" xr:uid="{2127C4B7-3CC5-4D7C-B96D-B76D10FB4736}"/>
    <cellStyle name="Porcentaje 2 2 3 6" xfId="4843" xr:uid="{38690123-E99C-4915-871B-25D4673FA27F}"/>
    <cellStyle name="Porcentaje 2 2 4" xfId="666" xr:uid="{DBA59286-AEFB-45DE-8BD4-80A68CDDE21B}"/>
    <cellStyle name="Porcentaje 2 2 4 2" xfId="851" xr:uid="{B122E16B-8AD3-48B2-BA2D-F2321D431A37}"/>
    <cellStyle name="Porcentaje 2 2 4 2 2" xfId="1369" xr:uid="{ED53EF28-3B3F-468B-9233-C3B9D6F919C8}"/>
    <cellStyle name="Porcentaje 2 2 4 2 2 2" xfId="2399" xr:uid="{2FB44D1A-824F-4F0E-9C6B-5BE39866AB5D}"/>
    <cellStyle name="Porcentaje 2 2 4 2 2 2 2" xfId="4460" xr:uid="{F8883942-0D6C-48E0-8328-22D9DFA484A8}"/>
    <cellStyle name="Porcentaje 2 2 4 2 2 2 2 2" xfId="8683" xr:uid="{D9855DF4-FE8F-4361-BC3A-E354047C908A}"/>
    <cellStyle name="Porcentaje 2 2 4 2 2 2 3" xfId="6622" xr:uid="{D9978F24-F6F4-423E-826B-D59CDA9093B6}"/>
    <cellStyle name="Porcentaje 2 2 4 2 2 3" xfId="3430" xr:uid="{388198F5-DCAB-4E5E-A9FA-8E66C91F79DF}"/>
    <cellStyle name="Porcentaje 2 2 4 2 2 3 2" xfId="7653" xr:uid="{628101A6-F7A0-4DA9-93E0-F8DAA49489C2}"/>
    <cellStyle name="Porcentaje 2 2 4 2 2 4" xfId="5592" xr:uid="{36E9A0F8-D580-456D-A9BB-174F552A63FA}"/>
    <cellStyle name="Porcentaje 2 2 4 2 3" xfId="1884" xr:uid="{325B9C2D-BB6F-44D9-85A2-25E232D5F719}"/>
    <cellStyle name="Porcentaje 2 2 4 2 3 2" xfId="3945" xr:uid="{892544D3-CFBF-40D1-9260-EE2D174D1C8A}"/>
    <cellStyle name="Porcentaje 2 2 4 2 3 2 2" xfId="8168" xr:uid="{A9817CB7-C8F1-45C8-83E5-E2F98973EF74}"/>
    <cellStyle name="Porcentaje 2 2 4 2 3 3" xfId="6107" xr:uid="{143A8845-4141-4674-86CD-D14465A17720}"/>
    <cellStyle name="Porcentaje 2 2 4 2 4" xfId="2915" xr:uid="{7A00A8AB-FE26-4783-9326-850DDC02D214}"/>
    <cellStyle name="Porcentaje 2 2 4 2 4 2" xfId="7138" xr:uid="{9B3B2F28-EE8C-44D3-AE6F-FC296055C9FC}"/>
    <cellStyle name="Porcentaje 2 2 4 2 5" xfId="5077" xr:uid="{947AD9F9-A443-4FD5-807A-BFFC30AD8F20}"/>
    <cellStyle name="Porcentaje 2 2 4 3" xfId="1193" xr:uid="{7A6F5C09-CA9B-44F4-A0B5-9F00E7FEFBFB}"/>
    <cellStyle name="Porcentaje 2 2 4 3 2" xfId="2223" xr:uid="{E74EEF22-A9DB-4007-9458-8148AA0E5D3F}"/>
    <cellStyle name="Porcentaje 2 2 4 3 2 2" xfId="4284" xr:uid="{5D7EF752-C869-4932-A675-D993F4162AB8}"/>
    <cellStyle name="Porcentaje 2 2 4 3 2 2 2" xfId="8507" xr:uid="{E4B782E5-458E-4495-81E8-136CDC8C2B1E}"/>
    <cellStyle name="Porcentaje 2 2 4 3 2 3" xfId="6446" xr:uid="{A671E0D0-54CD-4A21-AB11-52A4C753F5F2}"/>
    <cellStyle name="Porcentaje 2 2 4 3 3" xfId="3254" xr:uid="{9A0B336A-EF55-443F-A155-7FFE4D1FAF6C}"/>
    <cellStyle name="Porcentaje 2 2 4 3 3 2" xfId="7477" xr:uid="{50A73CEE-2847-4280-B2A1-80B3714AA28B}"/>
    <cellStyle name="Porcentaje 2 2 4 3 4" xfId="5416" xr:uid="{79D28AF5-B608-41B4-A173-14609898226B}"/>
    <cellStyle name="Porcentaje 2 2 4 4" xfId="1708" xr:uid="{4ECD3B4C-E664-4BB5-8A9B-D9B08EC9605C}"/>
    <cellStyle name="Porcentaje 2 2 4 4 2" xfId="3769" xr:uid="{B16B0A10-8A24-4BCA-A359-12559D0B9B9C}"/>
    <cellStyle name="Porcentaje 2 2 4 4 2 2" xfId="7992" xr:uid="{55856CC2-FD8C-4F1C-954E-2D8E7FC21EB6}"/>
    <cellStyle name="Porcentaje 2 2 4 4 3" xfId="5931" xr:uid="{3CC29F95-9036-48D6-A9EB-A5F60BAB0A64}"/>
    <cellStyle name="Porcentaje 2 2 4 5" xfId="2739" xr:uid="{20A8B47D-ADC7-4E57-993A-59FC4A7413A0}"/>
    <cellStyle name="Porcentaje 2 2 4 5 2" xfId="6962" xr:uid="{09175DF5-2D30-4C98-8A6A-5F0BD9E65A19}"/>
    <cellStyle name="Porcentaje 2 2 4 6" xfId="4901" xr:uid="{AB368366-2B7D-4B9E-89E7-D663255026B6}"/>
    <cellStyle name="Porcentaje 2 2 5" xfId="734" xr:uid="{359AAFEA-3A54-4136-B896-B34773BDDC84}"/>
    <cellStyle name="Porcentaje 2 2 5 2" xfId="1252" xr:uid="{44BE9F59-5288-474A-AF49-7BB5034B0B98}"/>
    <cellStyle name="Porcentaje 2 2 5 2 2" xfId="2282" xr:uid="{72B94220-AF9C-4E9B-A256-C24E490E76DA}"/>
    <cellStyle name="Porcentaje 2 2 5 2 2 2" xfId="4343" xr:uid="{76403759-755F-46B2-B389-87B96EE3C2A3}"/>
    <cellStyle name="Porcentaje 2 2 5 2 2 2 2" xfId="8566" xr:uid="{C6211ADB-0E84-403D-B66F-72604D62E1E0}"/>
    <cellStyle name="Porcentaje 2 2 5 2 2 3" xfId="6505" xr:uid="{734356B2-224F-4AC0-A93F-DF5A4CFD07FD}"/>
    <cellStyle name="Porcentaje 2 2 5 2 3" xfId="3313" xr:uid="{E2D95A76-0442-4425-9762-014345A21641}"/>
    <cellStyle name="Porcentaje 2 2 5 2 3 2" xfId="7536" xr:uid="{2572DBFD-9044-48F5-B9E7-F7D47DA4FBEC}"/>
    <cellStyle name="Porcentaje 2 2 5 2 4" xfId="5475" xr:uid="{112F7C4D-38AF-45AE-924D-D957FC500BD6}"/>
    <cellStyle name="Porcentaje 2 2 5 3" xfId="1767" xr:uid="{5CC4DA20-B07D-4681-AAA5-F240EF70B778}"/>
    <cellStyle name="Porcentaje 2 2 5 3 2" xfId="3828" xr:uid="{B8E0F3C8-A46B-48D0-AFC7-838068B9B30E}"/>
    <cellStyle name="Porcentaje 2 2 5 3 2 2" xfId="8051" xr:uid="{981FA109-4AC7-43DE-95C8-9E485274A916}"/>
    <cellStyle name="Porcentaje 2 2 5 3 3" xfId="5990" xr:uid="{EAC6FAFF-4475-45CE-B790-E459EFBD8C8D}"/>
    <cellStyle name="Porcentaje 2 2 5 4" xfId="2798" xr:uid="{693C29FB-6AAB-4DB7-8AEC-0AD7D8FF0BDD}"/>
    <cellStyle name="Porcentaje 2 2 5 4 2" xfId="7021" xr:uid="{6BA82977-D637-4855-95D0-E80AC5CE6B5C}"/>
    <cellStyle name="Porcentaje 2 2 5 5" xfId="4960" xr:uid="{CCA91ACD-719B-4D62-9D89-26D339E09DF0}"/>
    <cellStyle name="Porcentaje 2 2 6" xfId="1076" xr:uid="{88A75F10-FFBA-4A20-BD84-89F6CFBD9B49}"/>
    <cellStyle name="Porcentaje 2 2 6 2" xfId="2106" xr:uid="{BFADAB73-5AC7-4C1E-9D7A-B2FC822E839C}"/>
    <cellStyle name="Porcentaje 2 2 6 2 2" xfId="4167" xr:uid="{21BDD02F-32A3-4BF2-B5D7-C4D7E019337F}"/>
    <cellStyle name="Porcentaje 2 2 6 2 2 2" xfId="8390" xr:uid="{36B9B9C7-9AF5-45D4-A656-281550938FF6}"/>
    <cellStyle name="Porcentaje 2 2 6 2 3" xfId="6329" xr:uid="{D45D599F-4D59-4FE0-960B-C2A09F97D259}"/>
    <cellStyle name="Porcentaje 2 2 6 3" xfId="3137" xr:uid="{9F405398-D075-47C3-8B40-F267D0508F2F}"/>
    <cellStyle name="Porcentaje 2 2 6 3 2" xfId="7360" xr:uid="{1645ABC0-B5F1-4EBD-85AF-CCEA221287B2}"/>
    <cellStyle name="Porcentaje 2 2 6 4" xfId="5299" xr:uid="{14743ED0-DB41-494C-867B-CBF1E2E0CAFE}"/>
    <cellStyle name="Porcentaje 2 2 7" xfId="1591" xr:uid="{63BCC8A7-7116-4F97-8684-57F2656F0BE0}"/>
    <cellStyle name="Porcentaje 2 2 7 2" xfId="3652" xr:uid="{7036838B-DE63-4C5F-865A-162766FC3976}"/>
    <cellStyle name="Porcentaje 2 2 7 2 2" xfId="7875" xr:uid="{7B823D38-8D8B-4FFC-B142-E29415187A5F}"/>
    <cellStyle name="Porcentaje 2 2 7 3" xfId="5814" xr:uid="{52AEA89C-3CD6-40D6-B00E-70A7E495B21A}"/>
    <cellStyle name="Porcentaje 2 2 8" xfId="2622" xr:uid="{A7A73053-9C7B-4DD6-AF32-B2111F77C480}"/>
    <cellStyle name="Porcentaje 2 2 8 2" xfId="6845" xr:uid="{48BF8029-C4BD-4E62-AA97-CFA3194C777F}"/>
    <cellStyle name="Porcentaje 2 2 9" xfId="4784" xr:uid="{71C3936D-8090-4EA4-AC0B-99C7DF33CBB2}"/>
    <cellStyle name="Porcentaje 2 3" xfId="566" xr:uid="{2FD96932-FE5F-4F55-882D-FE9095CA2FCE}"/>
    <cellStyle name="Porcentaje 2 3 2" xfId="625" xr:uid="{49EC4DA8-E6CC-4600-88F9-FDB3EDB21A05}"/>
    <cellStyle name="Porcentaje 2 3 2 2" xfId="810" xr:uid="{0080E285-1168-4220-9218-733FBAB1C5F7}"/>
    <cellStyle name="Porcentaje 2 3 2 2 2" xfId="1328" xr:uid="{C7ADFFE4-6A45-4F9A-8423-FC05A477B0CE}"/>
    <cellStyle name="Porcentaje 2 3 2 2 2 2" xfId="2358" xr:uid="{D6640FE0-4C3D-4A2D-946A-F0CDB6326332}"/>
    <cellStyle name="Porcentaje 2 3 2 2 2 2 2" xfId="4419" xr:uid="{94A1D1EF-4DDE-41DC-B5BF-C09745093C39}"/>
    <cellStyle name="Porcentaje 2 3 2 2 2 2 2 2" xfId="8642" xr:uid="{D6BD1DC0-2787-471B-B0B0-AFB53C59A27A}"/>
    <cellStyle name="Porcentaje 2 3 2 2 2 2 3" xfId="6581" xr:uid="{7AD79C1C-5AD7-4D0B-9EC1-BF5408637DF0}"/>
    <cellStyle name="Porcentaje 2 3 2 2 2 3" xfId="3389" xr:uid="{F7F9530D-DAA1-41BF-8207-D97328029FD5}"/>
    <cellStyle name="Porcentaje 2 3 2 2 2 3 2" xfId="7612" xr:uid="{4BEFE688-8DE1-49C3-86F3-2669D1A3A3F3}"/>
    <cellStyle name="Porcentaje 2 3 2 2 2 4" xfId="5551" xr:uid="{749753F9-BA47-459E-88A4-14D155C8663A}"/>
    <cellStyle name="Porcentaje 2 3 2 2 3" xfId="1843" xr:uid="{D5A4057B-9F9C-4A61-9805-0997A31F74D4}"/>
    <cellStyle name="Porcentaje 2 3 2 2 3 2" xfId="3904" xr:uid="{BF4D26B4-9F00-40C5-8FCB-42DB3DB7F4C6}"/>
    <cellStyle name="Porcentaje 2 3 2 2 3 2 2" xfId="8127" xr:uid="{0F938FA7-CF89-4C16-8452-2D07D9847074}"/>
    <cellStyle name="Porcentaje 2 3 2 2 3 3" xfId="6066" xr:uid="{26BD6CAD-5797-4247-AC2D-2E82602B2BC1}"/>
    <cellStyle name="Porcentaje 2 3 2 2 4" xfId="2874" xr:uid="{8A94D9FA-229C-478E-AAD7-66DAF7A7870B}"/>
    <cellStyle name="Porcentaje 2 3 2 2 4 2" xfId="7097" xr:uid="{F0847B9C-6B08-4EB5-B000-6A27530934FE}"/>
    <cellStyle name="Porcentaje 2 3 2 2 5" xfId="5036" xr:uid="{55FCBA4D-EEB6-45AD-8697-89309165341B}"/>
    <cellStyle name="Porcentaje 2 3 2 3" xfId="1152" xr:uid="{49C9A242-29A2-4295-ABA7-E0A77A21B717}"/>
    <cellStyle name="Porcentaje 2 3 2 3 2" xfId="2182" xr:uid="{849BC8FD-1F60-4DD5-B822-7A23D192E161}"/>
    <cellStyle name="Porcentaje 2 3 2 3 2 2" xfId="4243" xr:uid="{F338C39A-562C-453C-B5DA-3F32741F35E3}"/>
    <cellStyle name="Porcentaje 2 3 2 3 2 2 2" xfId="8466" xr:uid="{80815ED1-7DCD-4B6B-853B-9669D1ACD403}"/>
    <cellStyle name="Porcentaje 2 3 2 3 2 3" xfId="6405" xr:uid="{B0DA7C2D-8331-4381-8A5A-B7306ACDE71C}"/>
    <cellStyle name="Porcentaje 2 3 2 3 3" xfId="3213" xr:uid="{B2214306-F774-41ED-9092-FE8B8168AFDD}"/>
    <cellStyle name="Porcentaje 2 3 2 3 3 2" xfId="7436" xr:uid="{EE7753B6-23B7-45F4-B97A-95D874CD6C80}"/>
    <cellStyle name="Porcentaje 2 3 2 3 4" xfId="5375" xr:uid="{0FF991DF-C739-4EB2-8A88-B51B7BEE7C90}"/>
    <cellStyle name="Porcentaje 2 3 2 4" xfId="1667" xr:uid="{7590DD73-E9F2-4CF4-8AF6-40FE4AED4D1C}"/>
    <cellStyle name="Porcentaje 2 3 2 4 2" xfId="3728" xr:uid="{451C6FCD-DB1D-4047-8805-433F334D1A2C}"/>
    <cellStyle name="Porcentaje 2 3 2 4 2 2" xfId="7951" xr:uid="{C9A77EB8-A480-451B-A79A-94A3549D6329}"/>
    <cellStyle name="Porcentaje 2 3 2 4 3" xfId="5890" xr:uid="{E55B4124-66D9-46DE-829E-57E36FDD803D}"/>
    <cellStyle name="Porcentaje 2 3 2 5" xfId="2698" xr:uid="{145D7387-129E-43B0-9EAB-98C713508EB0}"/>
    <cellStyle name="Porcentaje 2 3 2 5 2" xfId="6921" xr:uid="{64A9B934-A87D-4B92-9FEB-3079EFE2EE6D}"/>
    <cellStyle name="Porcentaje 2 3 2 6" xfId="4860" xr:uid="{B0530B96-A046-4C53-8481-1EC1291FBF75}"/>
    <cellStyle name="Porcentaje 2 3 3" xfId="689" xr:uid="{C55C94D7-7693-42EB-8634-29E02D9AF3FC}"/>
    <cellStyle name="Porcentaje 2 3 3 2" xfId="873" xr:uid="{4CB5C152-1BF8-4328-8AA2-396AB17E441F}"/>
    <cellStyle name="Porcentaje 2 3 3 2 2" xfId="1391" xr:uid="{F7D409CA-8869-426A-A927-F2A019754F17}"/>
    <cellStyle name="Porcentaje 2 3 3 2 2 2" xfId="2421" xr:uid="{71249D83-CBE7-4245-93C2-EC0719EFF8A2}"/>
    <cellStyle name="Porcentaje 2 3 3 2 2 2 2" xfId="4482" xr:uid="{F45D3644-2432-4720-92FD-24E688584BFF}"/>
    <cellStyle name="Porcentaje 2 3 3 2 2 2 2 2" xfId="8705" xr:uid="{C3A2BC52-DFAF-4955-90FC-2807730ECCF6}"/>
    <cellStyle name="Porcentaje 2 3 3 2 2 2 3" xfId="6644" xr:uid="{C4DE1028-D552-429C-93D6-A7D22477276B}"/>
    <cellStyle name="Porcentaje 2 3 3 2 2 3" xfId="3452" xr:uid="{BE309C3D-6614-42C6-B3A3-A24FE7048061}"/>
    <cellStyle name="Porcentaje 2 3 3 2 2 3 2" xfId="7675" xr:uid="{6D339A3B-2B77-449E-BCDC-D646FD0487FC}"/>
    <cellStyle name="Porcentaje 2 3 3 2 2 4" xfId="5614" xr:uid="{BE1E9078-78CC-4B22-A6E9-281834E79DE0}"/>
    <cellStyle name="Porcentaje 2 3 3 2 3" xfId="1906" xr:uid="{B707EC33-F31E-44D8-A1C8-06B79D5C9F44}"/>
    <cellStyle name="Porcentaje 2 3 3 2 3 2" xfId="3967" xr:uid="{84075DAD-22F0-4488-9192-101F392DA110}"/>
    <cellStyle name="Porcentaje 2 3 3 2 3 2 2" xfId="8190" xr:uid="{DDA4C6FF-4FF9-4F23-95CC-260F3CF94DA2}"/>
    <cellStyle name="Porcentaje 2 3 3 2 3 3" xfId="6129" xr:uid="{AA6E7579-FDAC-42D2-9AB0-6579CB58A98C}"/>
    <cellStyle name="Porcentaje 2 3 3 2 4" xfId="2937" xr:uid="{89535490-2CC4-417C-AAFE-5A1FCAD63303}"/>
    <cellStyle name="Porcentaje 2 3 3 2 4 2" xfId="7160" xr:uid="{067D2987-1032-4FEF-BDC9-A5E2A91A61FF}"/>
    <cellStyle name="Porcentaje 2 3 3 2 5" xfId="5099" xr:uid="{BA44AFA7-6592-4703-ACA4-ECD1763F4B54}"/>
    <cellStyle name="Porcentaje 2 3 3 3" xfId="1215" xr:uid="{5494E862-E2B0-40B6-BE5F-A886F5E8014C}"/>
    <cellStyle name="Porcentaje 2 3 3 3 2" xfId="2245" xr:uid="{A58C3819-47AF-49F8-BB81-F2B3039643BF}"/>
    <cellStyle name="Porcentaje 2 3 3 3 2 2" xfId="4306" xr:uid="{6008DC68-ED61-4E0F-BB49-1BE39BF46100}"/>
    <cellStyle name="Porcentaje 2 3 3 3 2 2 2" xfId="8529" xr:uid="{7F462F08-36B0-4357-8FF0-E92547C84CFD}"/>
    <cellStyle name="Porcentaje 2 3 3 3 2 3" xfId="6468" xr:uid="{59452444-7F9A-4677-88AE-6FA02CA039A3}"/>
    <cellStyle name="Porcentaje 2 3 3 3 3" xfId="3276" xr:uid="{55CA7D51-CA52-4A5A-85E2-498EA3837533}"/>
    <cellStyle name="Porcentaje 2 3 3 3 3 2" xfId="7499" xr:uid="{73035042-BB43-4723-9D0F-1D054493AC95}"/>
    <cellStyle name="Porcentaje 2 3 3 3 4" xfId="5438" xr:uid="{73363922-6CAA-450E-83E0-4D0A3BA6A79B}"/>
    <cellStyle name="Porcentaje 2 3 3 4" xfId="1730" xr:uid="{7C2AC5EB-DB4D-4B50-BFAA-44F1D3AAF862}"/>
    <cellStyle name="Porcentaje 2 3 3 4 2" xfId="3791" xr:uid="{98EA33C8-EA38-4CFA-A00F-9ECB5CA023D8}"/>
    <cellStyle name="Porcentaje 2 3 3 4 2 2" xfId="8014" xr:uid="{64B0887B-6CC7-4138-9D1C-874E5F2D1A4B}"/>
    <cellStyle name="Porcentaje 2 3 3 4 3" xfId="5953" xr:uid="{59EBE124-EAA2-4B2B-8A9B-E9B42AABBF2A}"/>
    <cellStyle name="Porcentaje 2 3 3 5" xfId="2761" xr:uid="{19730E26-4FFC-455A-9DF1-8C0801A78A9C}"/>
    <cellStyle name="Porcentaje 2 3 3 5 2" xfId="6984" xr:uid="{1359716F-531D-4EF5-A712-70DB47FBF5F2}"/>
    <cellStyle name="Porcentaje 2 3 3 6" xfId="4923" xr:uid="{A42F404A-81C0-45CF-ACA2-26770AF13730}"/>
    <cellStyle name="Porcentaje 2 3 4" xfId="751" xr:uid="{B81397C0-D2E1-44E7-8CC7-786DA6AC2F01}"/>
    <cellStyle name="Porcentaje 2 3 4 2" xfId="1269" xr:uid="{9DDC3F21-2EAD-41DF-AE39-AE612CBA0F3C}"/>
    <cellStyle name="Porcentaje 2 3 4 2 2" xfId="2299" xr:uid="{C7BD9EA6-1C3A-4C80-88FB-9B6CA25E8F29}"/>
    <cellStyle name="Porcentaje 2 3 4 2 2 2" xfId="4360" xr:uid="{66C77939-4893-417C-8AE2-0D1961B6977E}"/>
    <cellStyle name="Porcentaje 2 3 4 2 2 2 2" xfId="8583" xr:uid="{64BC6C4E-44EF-46EF-880A-21A96FADBFC8}"/>
    <cellStyle name="Porcentaje 2 3 4 2 2 3" xfId="6522" xr:uid="{5F422FFD-D49C-4816-9BA6-0DA71593C8BF}"/>
    <cellStyle name="Porcentaje 2 3 4 2 3" xfId="3330" xr:uid="{B8363459-EC40-4A42-8039-45F9045E2A91}"/>
    <cellStyle name="Porcentaje 2 3 4 2 3 2" xfId="7553" xr:uid="{52079F0A-9D01-4CA7-8BCA-9C803A351750}"/>
    <cellStyle name="Porcentaje 2 3 4 2 4" xfId="5492" xr:uid="{D4E67F06-0A11-49A1-A471-5AA93ACF1B53}"/>
    <cellStyle name="Porcentaje 2 3 4 3" xfId="1784" xr:uid="{ADF1426C-26F7-48D3-B298-ED83B5CA7864}"/>
    <cellStyle name="Porcentaje 2 3 4 3 2" xfId="3845" xr:uid="{043917B5-6135-4B76-94DC-21005054ACF3}"/>
    <cellStyle name="Porcentaje 2 3 4 3 2 2" xfId="8068" xr:uid="{DCB00BC8-B5D8-44D1-83BC-D10CF4A85C1F}"/>
    <cellStyle name="Porcentaje 2 3 4 3 3" xfId="6007" xr:uid="{89C59F77-96D8-48FA-9E18-64E74FD9BEB3}"/>
    <cellStyle name="Porcentaje 2 3 4 4" xfId="2815" xr:uid="{A60D48BA-DFCB-48BB-B767-013DBB7F5867}"/>
    <cellStyle name="Porcentaje 2 3 4 4 2" xfId="7038" xr:uid="{0FF07C3E-8BDE-4E33-8681-3571FF0F4D62}"/>
    <cellStyle name="Porcentaje 2 3 4 5" xfId="4977" xr:uid="{519B3D8B-80D1-4809-862F-1DDC29764C72}"/>
    <cellStyle name="Porcentaje 2 3 5" xfId="1093" xr:uid="{6BC38AD4-A2DF-409B-8940-01717BC5CB4C}"/>
    <cellStyle name="Porcentaje 2 3 5 2" xfId="2123" xr:uid="{49731B9D-8116-4E0D-AA86-C14345148246}"/>
    <cellStyle name="Porcentaje 2 3 5 2 2" xfId="4184" xr:uid="{D36B503F-5C93-4372-A91E-73E391F6A98B}"/>
    <cellStyle name="Porcentaje 2 3 5 2 2 2" xfId="8407" xr:uid="{F026D698-5553-4B95-8A15-79D233ED1090}"/>
    <cellStyle name="Porcentaje 2 3 5 2 3" xfId="6346" xr:uid="{A6CD0265-7A6B-4BB2-8B4E-F3280E118AFC}"/>
    <cellStyle name="Porcentaje 2 3 5 3" xfId="3154" xr:uid="{C5DA7665-0FF7-4868-8A01-FB61978F200F}"/>
    <cellStyle name="Porcentaje 2 3 5 3 2" xfId="7377" xr:uid="{4E647249-AFE1-4EED-9535-34CC0E62AD70}"/>
    <cellStyle name="Porcentaje 2 3 5 4" xfId="5316" xr:uid="{C6B3EB8A-CC60-4646-B272-E49D559009CA}"/>
    <cellStyle name="Porcentaje 2 3 6" xfId="1608" xr:uid="{3083C0A2-9E6A-4A47-B42B-24D6F2AECEF5}"/>
    <cellStyle name="Porcentaje 2 3 6 2" xfId="3669" xr:uid="{526020C9-2CD2-43D3-B3C8-B24F78263659}"/>
    <cellStyle name="Porcentaje 2 3 6 2 2" xfId="7892" xr:uid="{7BD21C47-B3A0-44EA-B881-F0269DF63673}"/>
    <cellStyle name="Porcentaje 2 3 6 3" xfId="5831" xr:uid="{6B065F81-2FCB-4B6F-957F-F0E46BEC2EA4}"/>
    <cellStyle name="Porcentaje 2 3 7" xfId="2639" xr:uid="{A1195EF7-72CA-4EBF-82FA-FA8036FF2ABD}"/>
    <cellStyle name="Porcentaje 2 3 7 2" xfId="6862" xr:uid="{0805D3A3-D2E9-42A3-92A7-1EF2633A1BD8}"/>
    <cellStyle name="Porcentaje 2 3 8" xfId="4801" xr:uid="{D643C896-B0BA-482A-9015-B467FB501546}"/>
    <cellStyle name="Porcentaje 2 4" xfId="595" xr:uid="{52A7B048-EA6F-4052-846B-52BBB409507D}"/>
    <cellStyle name="Porcentaje 2 4 2" xfId="780" xr:uid="{28FF95B3-72D0-4433-A6AF-02D35BF162F9}"/>
    <cellStyle name="Porcentaje 2 4 2 2" xfId="1298" xr:uid="{7CC8266D-119D-4560-AE98-CCD25767AC6D}"/>
    <cellStyle name="Porcentaje 2 4 2 2 2" xfId="2328" xr:uid="{5223676F-CE6B-4DBA-8B7D-A736EAE0DCA8}"/>
    <cellStyle name="Porcentaje 2 4 2 2 2 2" xfId="4389" xr:uid="{69B50923-D3BC-492F-99D1-330EE45BF2DB}"/>
    <cellStyle name="Porcentaje 2 4 2 2 2 2 2" xfId="8612" xr:uid="{172A92C9-38A1-4A84-8818-880A84FAADAE}"/>
    <cellStyle name="Porcentaje 2 4 2 2 2 3" xfId="6551" xr:uid="{6B6EBA8B-6B37-4FB6-9575-4C3A13E73887}"/>
    <cellStyle name="Porcentaje 2 4 2 2 3" xfId="3359" xr:uid="{A7710467-A32C-477B-A9D2-793A00B5F1D6}"/>
    <cellStyle name="Porcentaje 2 4 2 2 3 2" xfId="7582" xr:uid="{61E0C384-94DD-44FF-8A88-387D43190B1E}"/>
    <cellStyle name="Porcentaje 2 4 2 2 4" xfId="5521" xr:uid="{4C474B24-2C21-4A50-B97B-347557B8F1F9}"/>
    <cellStyle name="Porcentaje 2 4 2 3" xfId="1813" xr:uid="{C0B05EE2-7F09-405D-AF89-A5C265A361E0}"/>
    <cellStyle name="Porcentaje 2 4 2 3 2" xfId="3874" xr:uid="{22F0077D-76A2-41D3-92E2-05AD8A273BF7}"/>
    <cellStyle name="Porcentaje 2 4 2 3 2 2" xfId="8097" xr:uid="{BC44044D-E715-4267-9AA0-E2B8E73EDFF9}"/>
    <cellStyle name="Porcentaje 2 4 2 3 3" xfId="6036" xr:uid="{71DD569D-8B63-4EBD-BB09-872EC4471CC4}"/>
    <cellStyle name="Porcentaje 2 4 2 4" xfId="2844" xr:uid="{93122D3B-120A-4E7E-A1D2-0B61648319AD}"/>
    <cellStyle name="Porcentaje 2 4 2 4 2" xfId="7067" xr:uid="{925ED3A2-B143-40DA-B257-AFC6BAC3525B}"/>
    <cellStyle name="Porcentaje 2 4 2 5" xfId="5006" xr:uid="{4DBD8B13-3390-44BF-AAB1-2A272FE83402}"/>
    <cellStyle name="Porcentaje 2 4 3" xfId="1122" xr:uid="{88133B13-47C2-4B98-8D3A-014487338FF9}"/>
    <cellStyle name="Porcentaje 2 4 3 2" xfId="2152" xr:uid="{28730656-8226-4584-A788-F18E6A7E45DD}"/>
    <cellStyle name="Porcentaje 2 4 3 2 2" xfId="4213" xr:uid="{1E06694F-F921-4BD3-ADB0-B716A7C0276C}"/>
    <cellStyle name="Porcentaje 2 4 3 2 2 2" xfId="8436" xr:uid="{291E9A6C-844A-476D-AD79-FE95D59FFABA}"/>
    <cellStyle name="Porcentaje 2 4 3 2 3" xfId="6375" xr:uid="{4EFA95A5-2F3E-4A04-9BB6-D37FF1189CB2}"/>
    <cellStyle name="Porcentaje 2 4 3 3" xfId="3183" xr:uid="{1691A81C-6C91-4C82-8E01-A0B20711CC14}"/>
    <cellStyle name="Porcentaje 2 4 3 3 2" xfId="7406" xr:uid="{1C748873-669C-46B4-A81F-D837E7263C2B}"/>
    <cellStyle name="Porcentaje 2 4 3 4" xfId="5345" xr:uid="{864EFC03-7193-42E5-8015-1939272420AF}"/>
    <cellStyle name="Porcentaje 2 4 4" xfId="1637" xr:uid="{97A7179A-69B4-458D-AA42-0D437EE0E711}"/>
    <cellStyle name="Porcentaje 2 4 4 2" xfId="3698" xr:uid="{5724BAE0-9002-4DE4-BBCD-C07CD6CCF6A2}"/>
    <cellStyle name="Porcentaje 2 4 4 2 2" xfId="7921" xr:uid="{5A94B00D-9292-41CB-90F6-58BFA813F1FA}"/>
    <cellStyle name="Porcentaje 2 4 4 3" xfId="5860" xr:uid="{6B472C9E-C55F-4E27-9AE4-94FB9A5E1AFC}"/>
    <cellStyle name="Porcentaje 2 4 5" xfId="2668" xr:uid="{D722153D-5707-4BA4-AC8B-AFF05243D19E}"/>
    <cellStyle name="Porcentaje 2 4 5 2" xfId="6891" xr:uid="{ADA09519-D8CB-469A-B4AA-8BDAC023DFFE}"/>
    <cellStyle name="Porcentaje 2 4 6" xfId="4830" xr:uid="{73E90104-3CF7-4BBA-8074-EB909E03A2A1}"/>
    <cellStyle name="Porcentaje 2 5" xfId="654" xr:uid="{66C80BFA-71DB-4365-9C64-660CD705DD20}"/>
    <cellStyle name="Porcentaje 2 5 2" xfId="839" xr:uid="{1857332F-9417-4EB5-B73F-B5B5EAECD90D}"/>
    <cellStyle name="Porcentaje 2 5 2 2" xfId="1357" xr:uid="{787F49E5-4C01-429D-8DB6-7222A874A0DE}"/>
    <cellStyle name="Porcentaje 2 5 2 2 2" xfId="2387" xr:uid="{42107B1E-C860-440D-B006-8538C569546C}"/>
    <cellStyle name="Porcentaje 2 5 2 2 2 2" xfId="4448" xr:uid="{B11AF668-9595-40A5-A4D0-77F3F13DD7CB}"/>
    <cellStyle name="Porcentaje 2 5 2 2 2 2 2" xfId="8671" xr:uid="{5A8501D1-81D1-4247-8D80-F1EFC418421A}"/>
    <cellStyle name="Porcentaje 2 5 2 2 2 3" xfId="6610" xr:uid="{DA360BA0-779E-43B3-B620-FE8DCE6732BE}"/>
    <cellStyle name="Porcentaje 2 5 2 2 3" xfId="3418" xr:uid="{833103BF-AC4A-4039-AFFE-0590ED5AA65F}"/>
    <cellStyle name="Porcentaje 2 5 2 2 3 2" xfId="7641" xr:uid="{A02F0B53-3D96-4657-8113-3BCFEB99AA92}"/>
    <cellStyle name="Porcentaje 2 5 2 2 4" xfId="5580" xr:uid="{1757CFBA-8866-4E5B-B1F7-EE9AFD65FBD4}"/>
    <cellStyle name="Porcentaje 2 5 2 3" xfId="1872" xr:uid="{3F3D38F7-E32A-4109-87E8-C51F1EE13BF1}"/>
    <cellStyle name="Porcentaje 2 5 2 3 2" xfId="3933" xr:uid="{92DFDAB1-6562-4285-899B-C704920003C3}"/>
    <cellStyle name="Porcentaje 2 5 2 3 2 2" xfId="8156" xr:uid="{8E50F548-3A00-4661-9FD4-3C29CE309A1B}"/>
    <cellStyle name="Porcentaje 2 5 2 3 3" xfId="6095" xr:uid="{14585E42-201D-4637-A81E-AC386FE64951}"/>
    <cellStyle name="Porcentaje 2 5 2 4" xfId="2903" xr:uid="{4605FB01-9CF2-4F34-9E49-3D10867F0731}"/>
    <cellStyle name="Porcentaje 2 5 2 4 2" xfId="7126" xr:uid="{3A368A1E-4A17-464F-B8E9-9B8476618B02}"/>
    <cellStyle name="Porcentaje 2 5 2 5" xfId="5065" xr:uid="{9424874E-AFB3-4C2B-B167-FE4BDF0795DF}"/>
    <cellStyle name="Porcentaje 2 5 3" xfId="1181" xr:uid="{4DE663FD-C848-4E44-8FA2-752602428B4B}"/>
    <cellStyle name="Porcentaje 2 5 3 2" xfId="2211" xr:uid="{109A9AE9-9B1A-48A7-BFEC-2236BE6365B5}"/>
    <cellStyle name="Porcentaje 2 5 3 2 2" xfId="4272" xr:uid="{9DA7A38B-BDB7-4F35-84D3-986DDB2E2F37}"/>
    <cellStyle name="Porcentaje 2 5 3 2 2 2" xfId="8495" xr:uid="{8B989EA1-AB65-4271-AFC5-10911E979ED9}"/>
    <cellStyle name="Porcentaje 2 5 3 2 3" xfId="6434" xr:uid="{E77FDDAF-4A2B-4953-BE92-6297748D0468}"/>
    <cellStyle name="Porcentaje 2 5 3 3" xfId="3242" xr:uid="{C2602607-8974-4703-970D-CAD4497FFD70}"/>
    <cellStyle name="Porcentaje 2 5 3 3 2" xfId="7465" xr:uid="{1E05E617-4AB4-445E-9AE4-8CED2550243B}"/>
    <cellStyle name="Porcentaje 2 5 3 4" xfId="5404" xr:uid="{82478772-2682-4ED0-8298-8BEB15FABE19}"/>
    <cellStyle name="Porcentaje 2 5 4" xfId="1696" xr:uid="{28B6CB39-CB3F-460C-98FF-EB2FA19176C1}"/>
    <cellStyle name="Porcentaje 2 5 4 2" xfId="3757" xr:uid="{C284FAFE-B9F9-4BCF-AE88-13B138B70DE7}"/>
    <cellStyle name="Porcentaje 2 5 4 2 2" xfId="7980" xr:uid="{AE6A89A9-35CF-4AEC-ADAC-B5EABAB1EC4D}"/>
    <cellStyle name="Porcentaje 2 5 4 3" xfId="5919" xr:uid="{0E1439BC-ABA8-4046-9D73-57968A005926}"/>
    <cellStyle name="Porcentaje 2 5 5" xfId="2727" xr:uid="{D48ACD92-5121-4827-B534-498A862D20B6}"/>
    <cellStyle name="Porcentaje 2 5 5 2" xfId="6950" xr:uid="{42FA3CD7-F428-494E-B0F9-0C432E5DEC0E}"/>
    <cellStyle name="Porcentaje 2 5 6" xfId="4889" xr:uid="{475EC429-C4A9-41AA-8439-F6DEEB3CB82C}"/>
    <cellStyle name="Porcentaje 2 6" xfId="721" xr:uid="{1D972FC7-D87A-4D98-954D-4BEBF99DB7F5}"/>
    <cellStyle name="Porcentaje 2 6 2" xfId="1240" xr:uid="{E55BE93A-DDF8-4E13-ABCA-3C987BD6C03A}"/>
    <cellStyle name="Porcentaje 2 6 2 2" xfId="2270" xr:uid="{7070FE04-4EAB-4079-B2A1-0AAE1F550E70}"/>
    <cellStyle name="Porcentaje 2 6 2 2 2" xfId="4331" xr:uid="{0E11BB49-AF05-49C8-9A96-3DFAABA5223B}"/>
    <cellStyle name="Porcentaje 2 6 2 2 2 2" xfId="8554" xr:uid="{ECBCB15C-F11B-4D81-A2A6-4DD44187AC5F}"/>
    <cellStyle name="Porcentaje 2 6 2 2 3" xfId="6493" xr:uid="{9FECD8F3-5C09-4BA5-B79F-B727A7A4861E}"/>
    <cellStyle name="Porcentaje 2 6 2 3" xfId="3301" xr:uid="{8ED46498-62CE-4C41-87B4-1378A669DDCA}"/>
    <cellStyle name="Porcentaje 2 6 2 3 2" xfId="7524" xr:uid="{C0D1F57C-480C-481D-900E-ADB5FCF2EBB8}"/>
    <cellStyle name="Porcentaje 2 6 2 4" xfId="5463" xr:uid="{4E852541-E652-4D54-BE79-F67553588065}"/>
    <cellStyle name="Porcentaje 2 6 3" xfId="1755" xr:uid="{77CE195F-12BD-472D-9A31-90512AFD0187}"/>
    <cellStyle name="Porcentaje 2 6 3 2" xfId="3816" xr:uid="{DBE637DE-651D-40FA-A922-A4081EF8BB65}"/>
    <cellStyle name="Porcentaje 2 6 3 2 2" xfId="8039" xr:uid="{380C8318-668A-4506-8B70-AA3A0483B28B}"/>
    <cellStyle name="Porcentaje 2 6 3 3" xfId="5978" xr:uid="{AA973FB9-B09D-4851-A9CD-7476186B48B2}"/>
    <cellStyle name="Porcentaje 2 6 4" xfId="2786" xr:uid="{7E534CCB-FA0D-42F6-8729-71D9E417D3DC}"/>
    <cellStyle name="Porcentaje 2 6 4 2" xfId="7009" xr:uid="{4B16B48B-705A-42A1-AD5B-E599C25CAD52}"/>
    <cellStyle name="Porcentaje 2 6 5" xfId="4948" xr:uid="{B7908750-6BC3-4A54-AB23-611140FA056F}"/>
    <cellStyle name="Porcentaje 2 7" xfId="517" xr:uid="{16C9F14E-2D35-45A3-A662-C3E81A7E6500}"/>
    <cellStyle name="Porcentaje 2 7 2" xfId="1064" xr:uid="{1C529D17-235C-466D-949F-6AD3E93B5A99}"/>
    <cellStyle name="Porcentaje 2 7 2 2" xfId="2094" xr:uid="{DC0F70B3-4B09-40F6-ABE7-8ECC068F30E0}"/>
    <cellStyle name="Porcentaje 2 7 2 2 2" xfId="4155" xr:uid="{DC845659-C913-4BAE-8BB4-CD6D5D074C21}"/>
    <cellStyle name="Porcentaje 2 7 2 2 2 2" xfId="8378" xr:uid="{970D0449-4073-42BA-9120-B56A810316EE}"/>
    <cellStyle name="Porcentaje 2 7 2 2 3" xfId="6317" xr:uid="{BB8A3918-BFB7-4C89-AD79-FB0F9FAA6864}"/>
    <cellStyle name="Porcentaje 2 7 2 3" xfId="3125" xr:uid="{F76864D9-1F49-40A0-A062-BA200E85399F}"/>
    <cellStyle name="Porcentaje 2 7 2 3 2" xfId="7348" xr:uid="{61A4C9C3-BF37-4590-A07B-6B911A600D1B}"/>
    <cellStyle name="Porcentaje 2 7 2 4" xfId="5287" xr:uid="{71268D50-53C2-42D7-8E21-258712EA94F7}"/>
    <cellStyle name="Porcentaje 2 7 3" xfId="1579" xr:uid="{84CCFA65-08EE-4B19-BCD6-D49DF13C493C}"/>
    <cellStyle name="Porcentaje 2 7 3 2" xfId="3640" xr:uid="{6033A5EE-4728-4DB4-801C-90A4A171A629}"/>
    <cellStyle name="Porcentaje 2 7 3 2 2" xfId="7863" xr:uid="{99029DAD-057C-403D-B363-F602B4F2E1AF}"/>
    <cellStyle name="Porcentaje 2 7 3 3" xfId="5802" xr:uid="{A267DE1B-DCEF-4D8E-BAFA-25AC4E971C44}"/>
    <cellStyle name="Porcentaje 2 7 4" xfId="2610" xr:uid="{1494E7BF-4A99-4143-A52E-DA45C01F6086}"/>
    <cellStyle name="Porcentaje 2 7 4 2" xfId="6833" xr:uid="{16F170BA-41D1-44D6-82C6-D529CE10A372}"/>
    <cellStyle name="Porcentaje 2 7 5" xfId="4772" xr:uid="{64C1A09E-1A95-439C-AE1E-FF0304544EDC}"/>
    <cellStyle name="Porcentaje 3" xfId="340" xr:uid="{00000000-0005-0000-0000-0000A8010000}"/>
    <cellStyle name="Porcentaje 3 2" xfId="539" xr:uid="{34FE5964-D0F5-4F6F-A3A8-EA9FB71824BC}"/>
    <cellStyle name="Porcentaje 4" xfId="684" xr:uid="{504C8539-5D86-42D4-9049-B7BEC22CDE54}"/>
    <cellStyle name="Porcentaje 4 2" xfId="868" xr:uid="{E099C43B-2339-4439-A80F-32DEFADD186C}"/>
    <cellStyle name="Porcentaje 4 2 2" xfId="1386" xr:uid="{89F68080-8E40-43A5-AEBC-4B48705879C4}"/>
    <cellStyle name="Porcentaje 4 2 2 2" xfId="2416" xr:uid="{B191AE90-2F2C-4A40-982D-4B5BBA914240}"/>
    <cellStyle name="Porcentaje 4 2 2 2 2" xfId="4477" xr:uid="{83FBEAD2-0B46-46A6-A777-ED78574E2B8F}"/>
    <cellStyle name="Porcentaje 4 2 2 2 2 2" xfId="8700" xr:uid="{B5250418-ED2C-4A78-A4AD-01102ABCDDF4}"/>
    <cellStyle name="Porcentaje 4 2 2 2 3" xfId="6639" xr:uid="{7C5A09C1-A404-4BB8-B62C-E48D9A4627DB}"/>
    <cellStyle name="Porcentaje 4 2 2 3" xfId="3447" xr:uid="{33EBC40E-BF36-433B-8262-84716D499F43}"/>
    <cellStyle name="Porcentaje 4 2 2 3 2" xfId="7670" xr:uid="{68AF11BE-8287-4671-B558-DB77595ED617}"/>
    <cellStyle name="Porcentaje 4 2 2 4" xfId="5609" xr:uid="{2C51C37B-4170-4A6B-8785-199405ED1FAD}"/>
    <cellStyle name="Porcentaje 4 2 3" xfId="1901" xr:uid="{EFC7887A-550A-4226-AD1A-DE10A1CFC2EB}"/>
    <cellStyle name="Porcentaje 4 2 3 2" xfId="3962" xr:uid="{E3BFA236-6F45-441C-8D64-6CA503462613}"/>
    <cellStyle name="Porcentaje 4 2 3 2 2" xfId="8185" xr:uid="{C72B0F86-7E4D-4E57-B4B1-1EBB17FA3345}"/>
    <cellStyle name="Porcentaje 4 2 3 3" xfId="6124" xr:uid="{8F068882-A0AA-4602-AF62-7F5FC881A22B}"/>
    <cellStyle name="Porcentaje 4 2 4" xfId="2932" xr:uid="{8DC019BC-D951-44CE-938E-CEFC10A2702D}"/>
    <cellStyle name="Porcentaje 4 2 4 2" xfId="7155" xr:uid="{EC6786B7-8528-46BE-A25D-7C86D6C3CA95}"/>
    <cellStyle name="Porcentaje 4 2 5" xfId="5094" xr:uid="{AECCCE04-7BDC-4208-99AF-BBF939D715E1}"/>
    <cellStyle name="Porcentaje 4 3" xfId="1210" xr:uid="{2720EDD1-04AA-4A7F-B7B6-BA9FFBAC1937}"/>
    <cellStyle name="Porcentaje 4 3 2" xfId="2240" xr:uid="{130146DA-545D-4F49-B6C4-1BD38CC65BE7}"/>
    <cellStyle name="Porcentaje 4 3 2 2" xfId="4301" xr:uid="{93B64988-B472-4300-B788-C58652E9DFBE}"/>
    <cellStyle name="Porcentaje 4 3 2 2 2" xfId="8524" xr:uid="{729BAC10-33E4-4823-AF89-9372EB561AD7}"/>
    <cellStyle name="Porcentaje 4 3 2 3" xfId="6463" xr:uid="{C1E4F9EB-7B86-436E-9B17-BCADE2403895}"/>
    <cellStyle name="Porcentaje 4 3 3" xfId="3271" xr:uid="{4889028C-380B-4492-A949-3CED2BC58792}"/>
    <cellStyle name="Porcentaje 4 3 3 2" xfId="7494" xr:uid="{CA100B5F-6471-4CEF-AFCA-2A6FFA2F27C8}"/>
    <cellStyle name="Porcentaje 4 3 4" xfId="5433" xr:uid="{B60ABA8C-6077-4E8C-A93D-A027A3D6DD5A}"/>
    <cellStyle name="Porcentaje 4 4" xfId="1725" xr:uid="{CBAFD73B-37BA-4743-B43E-04398D7131E5}"/>
    <cellStyle name="Porcentaje 4 4 2" xfId="3786" xr:uid="{99E4D301-1F47-46DB-8BE6-2AFA1832B57D}"/>
    <cellStyle name="Porcentaje 4 4 2 2" xfId="8009" xr:uid="{014C32A0-6598-4E01-A83B-C88DB56F7851}"/>
    <cellStyle name="Porcentaje 4 4 3" xfId="5948" xr:uid="{E4CCB3A7-3FF4-410D-8296-9461F1128779}"/>
    <cellStyle name="Porcentaje 4 5" xfId="2756" xr:uid="{CB9D1CCE-5FBE-4664-801C-94D6416677B9}"/>
    <cellStyle name="Porcentaje 4 5 2" xfId="6979" xr:uid="{9926F0C0-FF6A-4F91-8746-6EF3F6D07B2F}"/>
    <cellStyle name="Porcentaje 4 6" xfId="4918" xr:uid="{F3B8B2F8-5810-4AB6-87EF-FEF157870FD4}"/>
    <cellStyle name="Porcentual 2" xfId="187" xr:uid="{00000000-0005-0000-0000-0000A9010000}"/>
    <cellStyle name="Porcentual 2 10" xfId="292" xr:uid="{00000000-0005-0000-0000-0000AA010000}"/>
    <cellStyle name="Porcentual 2 10 2" xfId="328" xr:uid="{00000000-0005-0000-0000-0000AB010000}"/>
    <cellStyle name="Porcentual 2 11" xfId="293" xr:uid="{00000000-0005-0000-0000-0000AC010000}"/>
    <cellStyle name="Porcentual 2 11 2" xfId="329" xr:uid="{00000000-0005-0000-0000-0000AD010000}"/>
    <cellStyle name="Porcentual 2 12" xfId="294" xr:uid="{00000000-0005-0000-0000-0000AE010000}"/>
    <cellStyle name="Porcentual 2 12 2" xfId="330" xr:uid="{00000000-0005-0000-0000-0000AF010000}"/>
    <cellStyle name="Porcentual 2 13" xfId="327" xr:uid="{00000000-0005-0000-0000-0000B0010000}"/>
    <cellStyle name="Porcentual 2 2" xfId="295" xr:uid="{00000000-0005-0000-0000-0000B1010000}"/>
    <cellStyle name="Porcentual 2 2 2" xfId="331" xr:uid="{00000000-0005-0000-0000-0000B2010000}"/>
    <cellStyle name="Porcentual 2 3" xfId="296" xr:uid="{00000000-0005-0000-0000-0000B3010000}"/>
    <cellStyle name="Porcentual 2 3 2" xfId="332" xr:uid="{00000000-0005-0000-0000-0000B4010000}"/>
    <cellStyle name="Porcentual 2 4" xfId="297" xr:uid="{00000000-0005-0000-0000-0000B5010000}"/>
    <cellStyle name="Porcentual 2 4 2" xfId="333" xr:uid="{00000000-0005-0000-0000-0000B6010000}"/>
    <cellStyle name="Porcentual 2 5" xfId="298" xr:uid="{00000000-0005-0000-0000-0000B7010000}"/>
    <cellStyle name="Porcentual 2 5 2" xfId="334" xr:uid="{00000000-0005-0000-0000-0000B8010000}"/>
    <cellStyle name="Porcentual 2 6" xfId="299" xr:uid="{00000000-0005-0000-0000-0000B9010000}"/>
    <cellStyle name="Porcentual 2 6 2" xfId="335" xr:uid="{00000000-0005-0000-0000-0000BA010000}"/>
    <cellStyle name="Porcentual 2 7" xfId="300" xr:uid="{00000000-0005-0000-0000-0000BB010000}"/>
    <cellStyle name="Porcentual 2 7 2" xfId="336" xr:uid="{00000000-0005-0000-0000-0000BC010000}"/>
    <cellStyle name="Porcentual 2 8" xfId="301" xr:uid="{00000000-0005-0000-0000-0000BD010000}"/>
    <cellStyle name="Porcentual 2 8 2" xfId="337" xr:uid="{00000000-0005-0000-0000-0000BE010000}"/>
    <cellStyle name="Porcentual 2 9" xfId="302" xr:uid="{00000000-0005-0000-0000-0000BF010000}"/>
    <cellStyle name="Porcentual 2 9 2" xfId="338" xr:uid="{00000000-0005-0000-0000-0000C0010000}"/>
    <cellStyle name="Porcentual 3" xfId="188" xr:uid="{00000000-0005-0000-0000-0000C1010000}"/>
    <cellStyle name="Porcentual 3 2" xfId="303" xr:uid="{00000000-0005-0000-0000-0000C2010000}"/>
    <cellStyle name="Porcentual 3 3" xfId="359" xr:uid="{00000000-0005-0000-0000-0000C3010000}"/>
    <cellStyle name="Porcentual 4" xfId="189" xr:uid="{00000000-0005-0000-0000-0000C4010000}"/>
    <cellStyle name="Porcentual 4 2" xfId="360" xr:uid="{00000000-0005-0000-0000-0000C5010000}"/>
    <cellStyle name="Porcentual 4 3" xfId="532" xr:uid="{15A50747-EA9C-40D4-86B6-D61875444B8C}"/>
    <cellStyle name="Porcentual 5" xfId="264" xr:uid="{00000000-0005-0000-0000-0000C6010000}"/>
    <cellStyle name="Porcentual 5 2" xfId="367" xr:uid="{00000000-0005-0000-0000-0000C7010000}"/>
    <cellStyle name="Porcentual 5 3" xfId="533" xr:uid="{730E3090-2D40-4D15-8CE7-7AFA1907626C}"/>
    <cellStyle name="Porcentual 6" xfId="226" xr:uid="{00000000-0005-0000-0000-0000C8010000}"/>
    <cellStyle name="Porcentual 6 2" xfId="363" xr:uid="{00000000-0005-0000-0000-0000C9010000}"/>
    <cellStyle name="Porcentual 6 2 2" xfId="400" xr:uid="{00000000-0005-0000-0000-0000CA010000}"/>
    <cellStyle name="Porcentual 6 2 2 2" xfId="499" xr:uid="{00000000-0005-0000-0000-0000CB010000}"/>
    <cellStyle name="Porcentual 6 2 2 2 2" xfId="1047" xr:uid="{787EA083-C9F1-4AA7-92AB-62DFAE1F1B0A}"/>
    <cellStyle name="Porcentual 6 2 2 2 2 2" xfId="2078" xr:uid="{8BABF798-53CB-4717-B6BC-E121DAFC0901}"/>
    <cellStyle name="Porcentual 6 2 2 2 2 2 2" xfId="4139" xr:uid="{0B3A2EF9-DAC2-4008-8754-822C1CE0DC58}"/>
    <cellStyle name="Porcentual 6 2 2 2 2 2 2 2" xfId="8362" xr:uid="{AD6A6FD2-5D1C-4D4C-BA2A-3D5296A804E5}"/>
    <cellStyle name="Porcentual 6 2 2 2 2 2 3" xfId="6301" xr:uid="{4C377B0E-B0F0-40AD-BE9A-7242C7ECDF62}"/>
    <cellStyle name="Porcentual 6 2 2 2 2 3" xfId="3109" xr:uid="{CE82BCE9-3C23-4E1E-9D0D-1D12D22572E1}"/>
    <cellStyle name="Porcentual 6 2 2 2 2 3 2" xfId="7332" xr:uid="{9A99DD8C-6E3F-476C-B56B-27BCA49A9D66}"/>
    <cellStyle name="Porcentual 6 2 2 2 2 4" xfId="5271" xr:uid="{51EAB486-D567-467E-8E55-3F30FE9AAE05}"/>
    <cellStyle name="Porcentual 6 2 2 2 3" xfId="1563" xr:uid="{929D1061-EE74-4AE1-81F7-DF5825B5AED9}"/>
    <cellStyle name="Porcentual 6 2 2 2 3 2" xfId="3624" xr:uid="{8206237C-1644-4014-AB85-8AC63E6C101B}"/>
    <cellStyle name="Porcentual 6 2 2 2 3 2 2" xfId="7847" xr:uid="{342823AB-13BB-40B5-B75F-96263C30990F}"/>
    <cellStyle name="Porcentual 6 2 2 2 3 3" xfId="5786" xr:uid="{384589A9-C29C-4569-8DAE-5CCF07E47F32}"/>
    <cellStyle name="Porcentual 6 2 2 2 4" xfId="2594" xr:uid="{9521B6F0-827C-4014-A729-C7A3E0A354A0}"/>
    <cellStyle name="Porcentual 6 2 2 2 4 2" xfId="6817" xr:uid="{9D55AE63-58D5-4430-87C8-0994CAD010A4}"/>
    <cellStyle name="Porcentual 6 2 2 2 5" xfId="4756" xr:uid="{F770B3A0-CB54-4CE4-8B1D-FB748491658F}"/>
    <cellStyle name="Porcentual 6 2 2 3" xfId="949" xr:uid="{7D3D463A-C8D8-477E-84F6-5B1CC1C74F99}"/>
    <cellStyle name="Porcentual 6 2 2 3 2" xfId="1980" xr:uid="{0BF4E96F-08B0-4F65-8ADB-EC723ADE772A}"/>
    <cellStyle name="Porcentual 6 2 2 3 2 2" xfId="4041" xr:uid="{17719AC8-88D6-490C-BBDE-20059767C0C1}"/>
    <cellStyle name="Porcentual 6 2 2 3 2 2 2" xfId="8264" xr:uid="{5EB3859F-6C93-4DF7-93A5-132E76C80B67}"/>
    <cellStyle name="Porcentual 6 2 2 3 2 3" xfId="6203" xr:uid="{1785B931-8A75-4905-9EF0-46F8627B5A52}"/>
    <cellStyle name="Porcentual 6 2 2 3 3" xfId="3011" xr:uid="{00C2595F-75A1-46C7-99D9-4847B26A1673}"/>
    <cellStyle name="Porcentual 6 2 2 3 3 2" xfId="7234" xr:uid="{A567DA0C-02A1-4C4C-8816-5E8F24A37C69}"/>
    <cellStyle name="Porcentual 6 2 2 3 4" xfId="5173" xr:uid="{EF89069F-21BE-4167-ABBE-1381EE452887}"/>
    <cellStyle name="Porcentual 6 2 2 4" xfId="1465" xr:uid="{F70D8EE8-9E08-4824-BA2D-40291D211A8D}"/>
    <cellStyle name="Porcentual 6 2 2 4 2" xfId="3526" xr:uid="{EC68A2E1-94C7-46A1-B2B0-CD760DDBAB0A}"/>
    <cellStyle name="Porcentual 6 2 2 4 2 2" xfId="7749" xr:uid="{0B393A9D-4252-4C65-B1CF-D0DC9B3F352D}"/>
    <cellStyle name="Porcentual 6 2 2 4 3" xfId="5688" xr:uid="{75CB86BA-6F98-44F6-B985-76751B5CAB0B}"/>
    <cellStyle name="Porcentual 6 2 2 5" xfId="2496" xr:uid="{BA1C4C79-F0F4-45BD-ADCE-CB6D9FB5A2DE}"/>
    <cellStyle name="Porcentual 6 2 2 5 2" xfId="6719" xr:uid="{B242E237-6F5C-455C-B8F4-635C8F013D5D}"/>
    <cellStyle name="Porcentual 6 2 2 6" xfId="4658" xr:uid="{E35D6C47-987D-45FC-9E7F-C592D4EB294A}"/>
    <cellStyle name="Porcentual 6 2 2 7" xfId="4558" xr:uid="{C0D999E9-7470-4209-A1C5-362A755A60B3}"/>
    <cellStyle name="Porcentual 6 2 3" xfId="468" xr:uid="{00000000-0005-0000-0000-0000CC010000}"/>
    <cellStyle name="Porcentual 6 2 3 2" xfId="1016" xr:uid="{48916C98-903D-4C6E-9180-DFA7D54C0A00}"/>
    <cellStyle name="Porcentual 6 2 3 2 2" xfId="2047" xr:uid="{C8E20577-E5F6-4B11-8339-38B8CB87FCBC}"/>
    <cellStyle name="Porcentual 6 2 3 2 2 2" xfId="4108" xr:uid="{5E2A2FE4-AA82-4DBD-802E-6E1ABCF8DFBB}"/>
    <cellStyle name="Porcentual 6 2 3 2 2 2 2" xfId="8331" xr:uid="{2CACBBB7-D394-46C5-A3D4-B36B216099FF}"/>
    <cellStyle name="Porcentual 6 2 3 2 2 3" xfId="6270" xr:uid="{1D524C40-B6D3-45CC-9EDC-59B3257DFC0C}"/>
    <cellStyle name="Porcentual 6 2 3 2 3" xfId="3078" xr:uid="{89966C68-BC78-4957-87D5-D19C45B092F5}"/>
    <cellStyle name="Porcentual 6 2 3 2 3 2" xfId="7301" xr:uid="{22ADB6FA-9212-46DB-8237-3AAA43120812}"/>
    <cellStyle name="Porcentual 6 2 3 2 4" xfId="5240" xr:uid="{13CF5BBF-E5E7-45AA-9816-E0B23A9FA867}"/>
    <cellStyle name="Porcentual 6 2 3 3" xfId="1532" xr:uid="{A8C50E8A-1506-4E86-AB51-A57C0C7E434B}"/>
    <cellStyle name="Porcentual 6 2 3 3 2" xfId="3593" xr:uid="{0204116B-C235-4B8B-9CD5-8B712BCB81EA}"/>
    <cellStyle name="Porcentual 6 2 3 3 2 2" xfId="7816" xr:uid="{C0454CC9-B91E-41C4-944D-0971B3376720}"/>
    <cellStyle name="Porcentual 6 2 3 3 3" xfId="5755" xr:uid="{C95AA7E2-CC07-4D80-BA15-A5A3C9F57E77}"/>
    <cellStyle name="Porcentual 6 2 3 4" xfId="2563" xr:uid="{7664C2B9-3FDC-4003-BA77-F03CB1A1C8BE}"/>
    <cellStyle name="Porcentual 6 2 3 4 2" xfId="6786" xr:uid="{3A2961BB-D6FE-4D10-A364-51F26160E6BF}"/>
    <cellStyle name="Porcentual 6 2 3 5" xfId="4725" xr:uid="{29D15E2C-043E-4464-8ADF-A338D9C9C6B1}"/>
    <cellStyle name="Porcentual 6 2 4" xfId="918" xr:uid="{39F2DD90-E0A3-461F-BFF5-A01B408303EB}"/>
    <cellStyle name="Porcentual 6 2 4 2" xfId="1949" xr:uid="{FCC0FBDC-87B4-4880-9FB8-CC30B605C799}"/>
    <cellStyle name="Porcentual 6 2 4 2 2" xfId="4010" xr:uid="{DDDBF923-B96B-4F8D-ACCD-D8362CD0DF63}"/>
    <cellStyle name="Porcentual 6 2 4 2 2 2" xfId="8233" xr:uid="{21DBDD44-BD2C-4D71-83CA-48557E3AD423}"/>
    <cellStyle name="Porcentual 6 2 4 2 3" xfId="6172" xr:uid="{79D38FB0-8091-4A0C-9003-95EED56BF581}"/>
    <cellStyle name="Porcentual 6 2 4 3" xfId="2980" xr:uid="{96127F1E-77AA-4E40-89DF-9F05F73F0B78}"/>
    <cellStyle name="Porcentual 6 2 4 3 2" xfId="7203" xr:uid="{F147CDCF-B613-44C9-8684-2074FE341FBB}"/>
    <cellStyle name="Porcentual 6 2 4 4" xfId="5142" xr:uid="{750AF3AD-AC58-4E19-9239-0D9419A7BDAD}"/>
    <cellStyle name="Porcentual 6 2 5" xfId="1434" xr:uid="{89AEEF3C-0AF0-4692-81CD-1BE2AE305D01}"/>
    <cellStyle name="Porcentual 6 2 5 2" xfId="3495" xr:uid="{1A1A2076-6B87-47B7-A6AB-9F6BA41FC727}"/>
    <cellStyle name="Porcentual 6 2 5 2 2" xfId="7718" xr:uid="{F79FD7AC-9D4F-4A38-B863-62671E68029B}"/>
    <cellStyle name="Porcentual 6 2 5 3" xfId="5657" xr:uid="{4821F5DE-00B9-40FB-9AFF-B4E9BF526295}"/>
    <cellStyle name="Porcentual 6 2 6" xfId="2465" xr:uid="{8866C13E-A64D-430F-A9AF-1C90BC6701CF}"/>
    <cellStyle name="Porcentual 6 2 6 2" xfId="6688" xr:uid="{AFF45B3C-2622-4DDC-8B7A-C471E5794760}"/>
    <cellStyle name="Porcentual 6 2 7" xfId="4627" xr:uid="{B940436D-45C6-41D8-9705-D958628377DC}"/>
    <cellStyle name="Porcentual 6 2 8" xfId="4527" xr:uid="{4FA7A6E8-8D7F-4A5A-B12D-F93D61DD3077}"/>
    <cellStyle name="Porcentual 6 3" xfId="385" xr:uid="{00000000-0005-0000-0000-0000CD010000}"/>
    <cellStyle name="Porcentual 6 3 2" xfId="484" xr:uid="{00000000-0005-0000-0000-0000CE010000}"/>
    <cellStyle name="Porcentual 6 3 2 2" xfId="1032" xr:uid="{D76ECF8D-A7B7-46D0-BB07-EF14B7B23E37}"/>
    <cellStyle name="Porcentual 6 3 2 2 2" xfId="2063" xr:uid="{70829E6F-B356-43DE-88E7-C8A1AC99E59F}"/>
    <cellStyle name="Porcentual 6 3 2 2 2 2" xfId="4124" xr:uid="{8EDB1FB2-CD07-45D9-A88B-959AAF04D56E}"/>
    <cellStyle name="Porcentual 6 3 2 2 2 2 2" xfId="8347" xr:uid="{DAE7FFED-84C7-4149-A692-3C9FCE686BBA}"/>
    <cellStyle name="Porcentual 6 3 2 2 2 3" xfId="6286" xr:uid="{D357CE7C-445E-4FA9-B86D-8F3BC2D78C3C}"/>
    <cellStyle name="Porcentual 6 3 2 2 3" xfId="3094" xr:uid="{48AE2522-BBB2-49E0-8B7F-7F4854235F22}"/>
    <cellStyle name="Porcentual 6 3 2 2 3 2" xfId="7317" xr:uid="{0AB1485B-E272-4D09-8FC3-BDC0FFAE5863}"/>
    <cellStyle name="Porcentual 6 3 2 2 4" xfId="5256" xr:uid="{D054B647-0412-47B1-A576-0F547FB4F6B9}"/>
    <cellStyle name="Porcentual 6 3 2 3" xfId="1548" xr:uid="{9CD3075E-901D-4C67-B0E7-D1DFECACD273}"/>
    <cellStyle name="Porcentual 6 3 2 3 2" xfId="3609" xr:uid="{97294ADA-BAD6-44D4-A2C8-CDAFCFCD1142}"/>
    <cellStyle name="Porcentual 6 3 2 3 2 2" xfId="7832" xr:uid="{7FF40671-178E-4C12-B3AA-EA08E05A6DD6}"/>
    <cellStyle name="Porcentual 6 3 2 3 3" xfId="5771" xr:uid="{619E0F3E-9F90-4AF2-8330-1440BEDAD37C}"/>
    <cellStyle name="Porcentual 6 3 2 4" xfId="2579" xr:uid="{C9707A84-605C-4FAE-862B-B829AA8CEEA5}"/>
    <cellStyle name="Porcentual 6 3 2 4 2" xfId="6802" xr:uid="{EF93A257-1003-482B-9621-1D4070CB0309}"/>
    <cellStyle name="Porcentual 6 3 2 5" xfId="4741" xr:uid="{9D16317F-7ACA-4121-B913-A66D86A16226}"/>
    <cellStyle name="Porcentual 6 3 3" xfId="934" xr:uid="{82594B0C-9FC0-405C-9668-F700689D12EF}"/>
    <cellStyle name="Porcentual 6 3 3 2" xfId="1965" xr:uid="{91010FD4-3101-4451-A4D5-9931858907FF}"/>
    <cellStyle name="Porcentual 6 3 3 2 2" xfId="4026" xr:uid="{95B837D6-2EDC-442B-946B-3B34BD5DE6BC}"/>
    <cellStyle name="Porcentual 6 3 3 2 2 2" xfId="8249" xr:uid="{892EB83F-0CD8-4817-B654-58980DE696DD}"/>
    <cellStyle name="Porcentual 6 3 3 2 3" xfId="6188" xr:uid="{9FB5C6C4-B6D8-4184-B97D-34FE524BA308}"/>
    <cellStyle name="Porcentual 6 3 3 3" xfId="2996" xr:uid="{245E48F9-4B5E-43C7-A2C7-F1B10BE60EAC}"/>
    <cellStyle name="Porcentual 6 3 3 3 2" xfId="7219" xr:uid="{B425AE83-9FF8-4440-B12C-33E6385CE6D9}"/>
    <cellStyle name="Porcentual 6 3 3 4" xfId="5158" xr:uid="{F7A2B1AF-37D2-4E3D-A9EA-91418A3A6D94}"/>
    <cellStyle name="Porcentual 6 3 4" xfId="1450" xr:uid="{E4972E19-DBCA-4494-BF40-54FA3D909C8A}"/>
    <cellStyle name="Porcentual 6 3 4 2" xfId="3511" xr:uid="{98AE7ECD-EAE2-4344-8A1A-370770529640}"/>
    <cellStyle name="Porcentual 6 3 4 2 2" xfId="7734" xr:uid="{5895D37D-26AE-4FA6-8A8C-BEAFD7D6B80D}"/>
    <cellStyle name="Porcentual 6 3 4 3" xfId="5673" xr:uid="{7503EFE1-BCBF-4FBB-BB0F-973CD840A14A}"/>
    <cellStyle name="Porcentual 6 3 5" xfId="2481" xr:uid="{06F01CC6-EA53-451B-8CA6-8C8F909E5F95}"/>
    <cellStyle name="Porcentual 6 3 5 2" xfId="6704" xr:uid="{7E6B0394-0D45-48C4-A0D5-D6A89BBBBB22}"/>
    <cellStyle name="Porcentual 6 3 6" xfId="4643" xr:uid="{A366BF16-7019-46B4-B30B-CC097120CAC0}"/>
    <cellStyle name="Porcentual 6 3 7" xfId="4543" xr:uid="{49645AB2-46ED-4B32-96A3-8D0FD0F6437C}"/>
    <cellStyle name="Porcentual 6 4" xfId="423" xr:uid="{00000000-0005-0000-0000-0000CF010000}"/>
    <cellStyle name="Porcentual 6 4 2" xfId="971" xr:uid="{BAFEE36C-1F97-43E7-BF9E-22108BAF5032}"/>
    <cellStyle name="Porcentual 6 4 2 2" xfId="2002" xr:uid="{5C250DB7-ABB6-4F71-9B79-EA314B05E63F}"/>
    <cellStyle name="Porcentual 6 4 2 2 2" xfId="4063" xr:uid="{B66AB0FB-CC67-448B-9E07-7456914F2C9F}"/>
    <cellStyle name="Porcentual 6 4 2 2 2 2" xfId="8286" xr:uid="{467C5FBD-A17E-4DB2-8494-81F82249354B}"/>
    <cellStyle name="Porcentual 6 4 2 2 3" xfId="6225" xr:uid="{FAC9E52C-00F0-4FAA-AEAE-8415840A990D}"/>
    <cellStyle name="Porcentual 6 4 2 3" xfId="3033" xr:uid="{98007BBC-742F-4CFF-A416-304F047B676E}"/>
    <cellStyle name="Porcentual 6 4 2 3 2" xfId="7256" xr:uid="{7E1FF3BD-3A3C-4AEF-8D18-C1C824F03A6A}"/>
    <cellStyle name="Porcentual 6 4 2 4" xfId="5195" xr:uid="{29448F3C-6978-482A-A6CD-12A05E61B8F5}"/>
    <cellStyle name="Porcentual 6 4 3" xfId="1487" xr:uid="{F424B5BE-9BD2-43C0-9153-A5A9E6358300}"/>
    <cellStyle name="Porcentual 6 4 3 2" xfId="3548" xr:uid="{398359D3-B0AA-4537-8383-9EE739D2F076}"/>
    <cellStyle name="Porcentual 6 4 3 2 2" xfId="7771" xr:uid="{85CE9561-6052-4C13-B69C-EA6E4CE9D013}"/>
    <cellStyle name="Porcentual 6 4 3 3" xfId="5710" xr:uid="{DAD60F8B-1903-470F-B854-4DF9D615219C}"/>
    <cellStyle name="Porcentual 6 4 4" xfId="2518" xr:uid="{9AC4137E-4F92-4CA8-ACB8-0AC9C9ECC395}"/>
    <cellStyle name="Porcentual 6 4 4 2" xfId="6741" xr:uid="{30CF8504-67D1-44F9-847B-45AED6902EB4}"/>
    <cellStyle name="Porcentual 6 4 5" xfId="4680" xr:uid="{077924E1-7C1E-486D-A6ED-5864ECF42739}"/>
    <cellStyle name="Porcentual 6 5" xfId="902" xr:uid="{C862FC23-C400-4E08-83D9-993F67631563}"/>
    <cellStyle name="Porcentual 6 5 2" xfId="1933" xr:uid="{87B8FF06-3A6D-423E-9E5B-BA54DF757325}"/>
    <cellStyle name="Porcentual 6 5 2 2" xfId="3994" xr:uid="{E08D21C9-8E76-4430-862D-002CE417DF3B}"/>
    <cellStyle name="Porcentual 6 5 2 2 2" xfId="8217" xr:uid="{C0F0643B-2B68-4958-B8E4-0092064FF6F7}"/>
    <cellStyle name="Porcentual 6 5 2 3" xfId="6156" xr:uid="{CA80B706-35D3-46BA-BA02-3F2F99BC41F1}"/>
    <cellStyle name="Porcentual 6 5 3" xfId="2964" xr:uid="{9E5DA524-52A3-4CEA-BA19-34E28CFF577B}"/>
    <cellStyle name="Porcentual 6 5 3 2" xfId="7187" xr:uid="{096E3E3A-74B3-4FCA-ADBA-9BE20AB837A9}"/>
    <cellStyle name="Porcentual 6 5 4" xfId="5126" xr:uid="{86C78E9D-59C5-40E4-9569-34C935012514}"/>
    <cellStyle name="Porcentual 6 6" xfId="1418" xr:uid="{B38E5B6B-86F4-4993-8223-BB90C6A642C9}"/>
    <cellStyle name="Porcentual 6 6 2" xfId="3479" xr:uid="{7B1B04F1-ED52-448E-8BC3-38528AFE6D96}"/>
    <cellStyle name="Porcentual 6 6 2 2" xfId="7702" xr:uid="{1484D795-6A5E-413B-9DC5-476B48A6127E}"/>
    <cellStyle name="Porcentual 6 6 3" xfId="5641" xr:uid="{CA94327A-0AA8-4A0E-9B07-8606668A2E02}"/>
    <cellStyle name="Porcentual 6 7" xfId="2449" xr:uid="{BEE096C6-6493-4B77-87B8-648EEF32FB5E}"/>
    <cellStyle name="Porcentual 6 7 2" xfId="6672" xr:uid="{AF655513-84FD-4C0E-91E8-4C346C7FB775}"/>
    <cellStyle name="Porcentual 6 8" xfId="4582" xr:uid="{84ED09EA-0957-4CB4-9DE9-482C812597A8}"/>
    <cellStyle name="Porcentual 6 9" xfId="4512" xr:uid="{36776CFA-8C10-452B-9182-8C018B55EF37}"/>
    <cellStyle name="Porcentual 7" xfId="276" xr:uid="{00000000-0005-0000-0000-0000D0010000}"/>
    <cellStyle name="Porcentual 7 2" xfId="371" xr:uid="{00000000-0005-0000-0000-0000D1010000}"/>
    <cellStyle name="Porcentual 7 2 2" xfId="404" xr:uid="{00000000-0005-0000-0000-0000D2010000}"/>
    <cellStyle name="Porcentual 7 2 2 2" xfId="503" xr:uid="{00000000-0005-0000-0000-0000D3010000}"/>
    <cellStyle name="Porcentual 7 2 2 2 2" xfId="1051" xr:uid="{036603D2-22BA-4119-8712-D8F71BFB71E9}"/>
    <cellStyle name="Porcentual 7 2 2 2 2 2" xfId="2082" xr:uid="{E08D2F3B-FD7D-4D81-9132-AECAD215D5FB}"/>
    <cellStyle name="Porcentual 7 2 2 2 2 2 2" xfId="4143" xr:uid="{D65C2C4E-0604-4EEF-91BF-AA35D4C7580B}"/>
    <cellStyle name="Porcentual 7 2 2 2 2 2 2 2" xfId="8366" xr:uid="{7A42620D-7E36-4F50-BE40-5585DB6E9481}"/>
    <cellStyle name="Porcentual 7 2 2 2 2 2 3" xfId="6305" xr:uid="{A20F7B0D-F995-4D6B-A5B1-A26CE81D7B80}"/>
    <cellStyle name="Porcentual 7 2 2 2 2 3" xfId="3113" xr:uid="{ED51DFCB-7726-478D-92F8-3EF00E55079D}"/>
    <cellStyle name="Porcentual 7 2 2 2 2 3 2" xfId="7336" xr:uid="{76BE3D4A-C6A3-4CBC-9971-4E9A2E042BC6}"/>
    <cellStyle name="Porcentual 7 2 2 2 2 4" xfId="5275" xr:uid="{9C8464FD-40F1-4219-9860-090E0E70DEB2}"/>
    <cellStyle name="Porcentual 7 2 2 2 3" xfId="1567" xr:uid="{30B3AFD3-FBAA-412A-9002-F5C2B8BE11F8}"/>
    <cellStyle name="Porcentual 7 2 2 2 3 2" xfId="3628" xr:uid="{C424BCCE-F848-4DD0-AC97-C493F3C79E73}"/>
    <cellStyle name="Porcentual 7 2 2 2 3 2 2" xfId="7851" xr:uid="{49039C96-5618-4940-ABAA-E45F7570A2B9}"/>
    <cellStyle name="Porcentual 7 2 2 2 3 3" xfId="5790" xr:uid="{EA5F56B5-ECAD-4398-8A5D-765C8AAA01E3}"/>
    <cellStyle name="Porcentual 7 2 2 2 4" xfId="2598" xr:uid="{38E8E02A-10D8-4EF8-8BF1-C30881993BF4}"/>
    <cellStyle name="Porcentual 7 2 2 2 4 2" xfId="6821" xr:uid="{1234785F-F766-47A9-BB88-67DA4C8AFFF6}"/>
    <cellStyle name="Porcentual 7 2 2 2 5" xfId="4760" xr:uid="{D885B2E5-FC6F-46EE-9340-8B91E0D47A05}"/>
    <cellStyle name="Porcentual 7 2 2 3" xfId="953" xr:uid="{EE4BAB1C-F505-46B9-B187-F6F25446A362}"/>
    <cellStyle name="Porcentual 7 2 2 3 2" xfId="1984" xr:uid="{E69E37B2-2C4A-4583-B309-4F1BFA7750D8}"/>
    <cellStyle name="Porcentual 7 2 2 3 2 2" xfId="4045" xr:uid="{F2B8883A-DDB0-4EA5-A7B2-E5F7AEAC3666}"/>
    <cellStyle name="Porcentual 7 2 2 3 2 2 2" xfId="8268" xr:uid="{BE0800E4-31C6-4AC4-B32E-A306C1A9A5F3}"/>
    <cellStyle name="Porcentual 7 2 2 3 2 3" xfId="6207" xr:uid="{9C4E1643-37ED-4683-A16A-4977B2969E68}"/>
    <cellStyle name="Porcentual 7 2 2 3 3" xfId="3015" xr:uid="{2D43ADA3-1362-47A5-9D78-E71F35445EEC}"/>
    <cellStyle name="Porcentual 7 2 2 3 3 2" xfId="7238" xr:uid="{66D21A9B-1520-4FCB-B22A-CAE341EEDCCC}"/>
    <cellStyle name="Porcentual 7 2 2 3 4" xfId="5177" xr:uid="{B48C0429-0572-4C90-857A-BE674496F25C}"/>
    <cellStyle name="Porcentual 7 2 2 4" xfId="1469" xr:uid="{C204E92B-C508-40B0-AAAD-D28DF9BEDC3A}"/>
    <cellStyle name="Porcentual 7 2 2 4 2" xfId="3530" xr:uid="{A6662085-A916-49FA-9005-830AFCE87A37}"/>
    <cellStyle name="Porcentual 7 2 2 4 2 2" xfId="7753" xr:uid="{04F6FE5D-2D9D-48B2-96EB-1CBB7C388B79}"/>
    <cellStyle name="Porcentual 7 2 2 4 3" xfId="5692" xr:uid="{CBCC7D7F-E180-407B-A36D-6FE4D83C7263}"/>
    <cellStyle name="Porcentual 7 2 2 5" xfId="2500" xr:uid="{5EFD6620-2190-4060-B138-A1B4B83B3D51}"/>
    <cellStyle name="Porcentual 7 2 2 5 2" xfId="6723" xr:uid="{7A6D4B36-CFA6-4245-95F6-C247F6729FC6}"/>
    <cellStyle name="Porcentual 7 2 2 6" xfId="4662" xr:uid="{153BB7B8-71F1-47F4-A4EC-4F84B611C1F6}"/>
    <cellStyle name="Porcentual 7 2 2 7" xfId="4562" xr:uid="{643A3564-03A6-4D1C-A21D-57654CEE3811}"/>
    <cellStyle name="Porcentual 7 2 3" xfId="472" xr:uid="{00000000-0005-0000-0000-0000D4010000}"/>
    <cellStyle name="Porcentual 7 2 3 2" xfId="1020" xr:uid="{259CCA4B-C77B-42AA-829F-0FD2094535ED}"/>
    <cellStyle name="Porcentual 7 2 3 2 2" xfId="2051" xr:uid="{2C32406B-1F1A-4A48-9442-4EDC83A108F6}"/>
    <cellStyle name="Porcentual 7 2 3 2 2 2" xfId="4112" xr:uid="{F242EBF8-EA33-4D5A-917A-315CFAE1A988}"/>
    <cellStyle name="Porcentual 7 2 3 2 2 2 2" xfId="8335" xr:uid="{33BFF8F1-4C69-412B-9CDA-381BF8C6B8F6}"/>
    <cellStyle name="Porcentual 7 2 3 2 2 3" xfId="6274" xr:uid="{360DFC85-475B-4044-8374-4776CA5B703C}"/>
    <cellStyle name="Porcentual 7 2 3 2 3" xfId="3082" xr:uid="{3F59910F-4451-4347-B478-461357862E62}"/>
    <cellStyle name="Porcentual 7 2 3 2 3 2" xfId="7305" xr:uid="{0B76581A-0CCB-477C-B7B6-C66630F1BFA2}"/>
    <cellStyle name="Porcentual 7 2 3 2 4" xfId="5244" xr:uid="{31EA7A0B-250C-4592-B190-12A85365536C}"/>
    <cellStyle name="Porcentual 7 2 3 3" xfId="1536" xr:uid="{C682EF70-04CA-4A3B-AB5E-75C07274F83C}"/>
    <cellStyle name="Porcentual 7 2 3 3 2" xfId="3597" xr:uid="{90294F30-9416-461C-8EFD-7549D3EDC28D}"/>
    <cellStyle name="Porcentual 7 2 3 3 2 2" xfId="7820" xr:uid="{09DF91B0-B4C6-45B5-94DD-1AFBE4C7E74F}"/>
    <cellStyle name="Porcentual 7 2 3 3 3" xfId="5759" xr:uid="{B8BA2DDD-C4CE-4DBA-8CAE-64994CDE235D}"/>
    <cellStyle name="Porcentual 7 2 3 4" xfId="2567" xr:uid="{CD77CDBD-F172-40D0-8971-B67FA4851A1E}"/>
    <cellStyle name="Porcentual 7 2 3 4 2" xfId="6790" xr:uid="{D12AB715-ECC0-452F-960B-CC4A4D83FB70}"/>
    <cellStyle name="Porcentual 7 2 3 5" xfId="4729" xr:uid="{7F1C22DF-7D15-4E3F-814C-0F0B18803F26}"/>
    <cellStyle name="Porcentual 7 2 4" xfId="922" xr:uid="{3000D544-0C8E-49DB-BA2B-4C38CB925AA5}"/>
    <cellStyle name="Porcentual 7 2 4 2" xfId="1953" xr:uid="{E58A6CB6-46C6-4676-AFF8-7F92BCA6ECB2}"/>
    <cellStyle name="Porcentual 7 2 4 2 2" xfId="4014" xr:uid="{70286CCA-8D67-43A1-B3B1-1812CC202FE8}"/>
    <cellStyle name="Porcentual 7 2 4 2 2 2" xfId="8237" xr:uid="{ABD66E9E-16B1-4699-A21F-618AAAF9B2E6}"/>
    <cellStyle name="Porcentual 7 2 4 2 3" xfId="6176" xr:uid="{DE5F207B-69AA-4AA4-909B-487C339A7C75}"/>
    <cellStyle name="Porcentual 7 2 4 3" xfId="2984" xr:uid="{3D2E208E-A686-4E1A-A5DB-D29704F81425}"/>
    <cellStyle name="Porcentual 7 2 4 3 2" xfId="7207" xr:uid="{AF5B589A-9ADD-422A-B441-E4641004AFCB}"/>
    <cellStyle name="Porcentual 7 2 4 4" xfId="5146" xr:uid="{A16A0B86-312E-45C7-9A89-1262C97F2873}"/>
    <cellStyle name="Porcentual 7 2 5" xfId="1438" xr:uid="{FC49F4BC-ABE5-44DD-B4D3-5CEC8D35D54C}"/>
    <cellStyle name="Porcentual 7 2 5 2" xfId="3499" xr:uid="{CF7324C7-E475-4668-8DB0-F0E1B0F8BB37}"/>
    <cellStyle name="Porcentual 7 2 5 2 2" xfId="7722" xr:uid="{CDAA47DB-3B1F-495F-B482-93F0EAD24009}"/>
    <cellStyle name="Porcentual 7 2 5 3" xfId="5661" xr:uid="{DD0B624C-0A26-49EA-8B73-71BECDD0B55E}"/>
    <cellStyle name="Porcentual 7 2 6" xfId="2469" xr:uid="{51B95265-F3C4-43DB-BF2E-AF2A5171C692}"/>
    <cellStyle name="Porcentual 7 2 6 2" xfId="6692" xr:uid="{7250D50B-03F0-4ADE-93DA-DB4A9A2635E7}"/>
    <cellStyle name="Porcentual 7 2 7" xfId="4631" xr:uid="{32993D35-CEDD-4C90-BE3A-C34DD2CA3425}"/>
    <cellStyle name="Porcentual 7 2 8" xfId="4531" xr:uid="{40054FFB-715A-41B5-8A65-AE354C9F7809}"/>
    <cellStyle name="Porcentual 7 3" xfId="389" xr:uid="{00000000-0005-0000-0000-0000D5010000}"/>
    <cellStyle name="Porcentual 7 3 2" xfId="488" xr:uid="{00000000-0005-0000-0000-0000D6010000}"/>
    <cellStyle name="Porcentual 7 3 2 2" xfId="1036" xr:uid="{41B6A076-4DDE-439C-AC94-5FDEC161CAF4}"/>
    <cellStyle name="Porcentual 7 3 2 2 2" xfId="2067" xr:uid="{13F4C083-0D3E-4BF1-989D-F58D180ACB77}"/>
    <cellStyle name="Porcentual 7 3 2 2 2 2" xfId="4128" xr:uid="{0651E51C-F050-41A0-A36C-EE711D66F86B}"/>
    <cellStyle name="Porcentual 7 3 2 2 2 2 2" xfId="8351" xr:uid="{6DF01BC9-BA06-448F-87FD-3556175B7786}"/>
    <cellStyle name="Porcentual 7 3 2 2 2 3" xfId="6290" xr:uid="{6047797D-9C2E-4F05-AC80-D303C303FAF3}"/>
    <cellStyle name="Porcentual 7 3 2 2 3" xfId="3098" xr:uid="{3F8A54DA-A183-4DB2-ABC8-CD71853DAD85}"/>
    <cellStyle name="Porcentual 7 3 2 2 3 2" xfId="7321" xr:uid="{477936E4-D570-40E9-97F3-D3E822BA6145}"/>
    <cellStyle name="Porcentual 7 3 2 2 4" xfId="5260" xr:uid="{E6E1101F-3142-4C08-BD22-3788B2F5B61E}"/>
    <cellStyle name="Porcentual 7 3 2 3" xfId="1552" xr:uid="{FA8E65DF-80A4-4E5C-90D6-6CBAC7108539}"/>
    <cellStyle name="Porcentual 7 3 2 3 2" xfId="3613" xr:uid="{C8244367-DDBE-454E-8440-78CF7F3360D0}"/>
    <cellStyle name="Porcentual 7 3 2 3 2 2" xfId="7836" xr:uid="{E9A3A552-8762-47FA-846D-12072003F4FD}"/>
    <cellStyle name="Porcentual 7 3 2 3 3" xfId="5775" xr:uid="{D75223E5-EAFE-4895-ACEE-D1423949E8DA}"/>
    <cellStyle name="Porcentual 7 3 2 4" xfId="2583" xr:uid="{25CC2D19-9882-4CD6-822D-39FE4C0ECDC5}"/>
    <cellStyle name="Porcentual 7 3 2 4 2" xfId="6806" xr:uid="{9CF02CE5-6F6D-44D2-A05C-AD0B98ECB6CF}"/>
    <cellStyle name="Porcentual 7 3 2 5" xfId="4745" xr:uid="{BA022AD8-A5A4-457B-8A4B-C812AEEF3B0A}"/>
    <cellStyle name="Porcentual 7 3 3" xfId="938" xr:uid="{0FE20E5C-0167-4A8C-8150-0BF4B07AF887}"/>
    <cellStyle name="Porcentual 7 3 3 2" xfId="1969" xr:uid="{643BF92D-1151-43C9-B7C7-E787578133B7}"/>
    <cellStyle name="Porcentual 7 3 3 2 2" xfId="4030" xr:uid="{80708FD5-64CB-4876-BDD6-FE7F9B985DAA}"/>
    <cellStyle name="Porcentual 7 3 3 2 2 2" xfId="8253" xr:uid="{820A41A3-D607-40E6-A1D1-AF0195BD831D}"/>
    <cellStyle name="Porcentual 7 3 3 2 3" xfId="6192" xr:uid="{9FAC81C7-EB32-4E7C-ABBB-BADC4238E4F1}"/>
    <cellStyle name="Porcentual 7 3 3 3" xfId="3000" xr:uid="{911EFDD5-A67F-4EAA-B29D-E4F380E33FA4}"/>
    <cellStyle name="Porcentual 7 3 3 3 2" xfId="7223" xr:uid="{A72E7DBD-6FD6-499C-863F-3CD4896D19E8}"/>
    <cellStyle name="Porcentual 7 3 3 4" xfId="5162" xr:uid="{B4163B02-E7F0-4667-8407-AE22E73759FA}"/>
    <cellStyle name="Porcentual 7 3 4" xfId="1454" xr:uid="{02E779A8-3553-4A44-AB74-4F2A6C8D617F}"/>
    <cellStyle name="Porcentual 7 3 4 2" xfId="3515" xr:uid="{D5D17111-BDA1-4241-BA2B-F7A0E7E14B68}"/>
    <cellStyle name="Porcentual 7 3 4 2 2" xfId="7738" xr:uid="{EA24407A-C090-49B7-97C2-4BA7627C62FB}"/>
    <cellStyle name="Porcentual 7 3 4 3" xfId="5677" xr:uid="{F52267A0-1E12-45A7-9F92-95981D71E58C}"/>
    <cellStyle name="Porcentual 7 3 5" xfId="2485" xr:uid="{2DEF9E6C-7C6C-4047-BCFD-559587558B57}"/>
    <cellStyle name="Porcentual 7 3 5 2" xfId="6708" xr:uid="{08D7DDC1-4E4F-41DE-AB11-47917158DADA}"/>
    <cellStyle name="Porcentual 7 3 6" xfId="4647" xr:uid="{F4E01751-FFE4-43E8-9F4D-AE1DEB417E80}"/>
    <cellStyle name="Porcentual 7 3 7" xfId="4547" xr:uid="{ECF7CBA5-C5B7-40AF-B3B6-2C95A67B1F59}"/>
    <cellStyle name="Porcentual 7 4" xfId="428" xr:uid="{00000000-0005-0000-0000-0000D7010000}"/>
    <cellStyle name="Porcentual 7 4 2" xfId="976" xr:uid="{6F96E7EA-95C0-4BCB-95C8-85371CC145B7}"/>
    <cellStyle name="Porcentual 7 4 2 2" xfId="2007" xr:uid="{39319013-F09E-4E92-88AE-14250F07FEC2}"/>
    <cellStyle name="Porcentual 7 4 2 2 2" xfId="4068" xr:uid="{6C4B3364-F036-44E5-AF7C-5C1E9BB05D4D}"/>
    <cellStyle name="Porcentual 7 4 2 2 2 2" xfId="8291" xr:uid="{FF642937-449A-4ACB-A8EF-B997634F8A86}"/>
    <cellStyle name="Porcentual 7 4 2 2 3" xfId="6230" xr:uid="{F63111A8-F773-4244-B078-5F2EB488D6CE}"/>
    <cellStyle name="Porcentual 7 4 2 3" xfId="3038" xr:uid="{6519D4F4-D11A-4C85-8A38-E6A15D217DE2}"/>
    <cellStyle name="Porcentual 7 4 2 3 2" xfId="7261" xr:uid="{45658AE8-0EC3-40A2-BE64-BA26FB6445EE}"/>
    <cellStyle name="Porcentual 7 4 2 4" xfId="5200" xr:uid="{49C7E20E-78C5-4ECF-A3DD-A4D370A23BEE}"/>
    <cellStyle name="Porcentual 7 4 3" xfId="1492" xr:uid="{ADAAA745-2293-4DC9-9DF1-6FBC1523A016}"/>
    <cellStyle name="Porcentual 7 4 3 2" xfId="3553" xr:uid="{02EA84ED-45A2-411B-AE0B-ECEE1D21517C}"/>
    <cellStyle name="Porcentual 7 4 3 2 2" xfId="7776" xr:uid="{5D78B1D7-6EE0-42C2-8FF0-3BEFF98EE9AB}"/>
    <cellStyle name="Porcentual 7 4 3 3" xfId="5715" xr:uid="{EB515707-14D8-48BD-A66F-A793C0A79B03}"/>
    <cellStyle name="Porcentual 7 4 4" xfId="2523" xr:uid="{8B00DAE9-C34D-4FC5-BE73-E077CC6D2422}"/>
    <cellStyle name="Porcentual 7 4 4 2" xfId="6746" xr:uid="{7869976C-B4AC-4972-A68E-E0BCA5BB2D3E}"/>
    <cellStyle name="Porcentual 7 4 5" xfId="4685" xr:uid="{B60AFFFE-9BDF-498B-8639-3AA1591E8E5B}"/>
    <cellStyle name="Porcentual 7 5" xfId="906" xr:uid="{2527ABDF-0AAF-4F53-9902-8124D5E5CEC1}"/>
    <cellStyle name="Porcentual 7 5 2" xfId="1937" xr:uid="{6C6E8000-DA5D-48F4-AA33-CDDCE28728DF}"/>
    <cellStyle name="Porcentual 7 5 2 2" xfId="3998" xr:uid="{C942E5C2-7960-46D8-8857-4500486CC817}"/>
    <cellStyle name="Porcentual 7 5 2 2 2" xfId="8221" xr:uid="{6718F22D-DF42-4447-B3D5-03858508D50D}"/>
    <cellStyle name="Porcentual 7 5 2 3" xfId="6160" xr:uid="{A395C1DE-F28B-4F4E-9500-0E460E008D7F}"/>
    <cellStyle name="Porcentual 7 5 3" xfId="2968" xr:uid="{ABA78EA3-6D86-4A0E-B307-F458D839D6D8}"/>
    <cellStyle name="Porcentual 7 5 3 2" xfId="7191" xr:uid="{D636ACF9-856F-4677-86E4-E14476488720}"/>
    <cellStyle name="Porcentual 7 5 4" xfId="5130" xr:uid="{0EF08F9A-94F8-4AD3-826E-8C68C847022B}"/>
    <cellStyle name="Porcentual 7 6" xfId="1422" xr:uid="{208AF310-B5F8-4F7B-B497-5F19088B6846}"/>
    <cellStyle name="Porcentual 7 6 2" xfId="3483" xr:uid="{B6503FF7-3A5D-48AB-BF81-E75FD8C56759}"/>
    <cellStyle name="Porcentual 7 6 2 2" xfId="7706" xr:uid="{BB0A8120-D459-41F9-A8D1-88A9AC8F6464}"/>
    <cellStyle name="Porcentual 7 6 3" xfId="5645" xr:uid="{1C509618-973D-4B55-8F8E-1065F09C0DE2}"/>
    <cellStyle name="Porcentual 7 7" xfId="2453" xr:uid="{2FAB348D-8B6D-4988-8183-8DC3396C370D}"/>
    <cellStyle name="Porcentual 7 7 2" xfId="6676" xr:uid="{2E82CE19-5DC9-4083-A572-DA8D88FC67B9}"/>
    <cellStyle name="Porcentual 7 8" xfId="4587" xr:uid="{C3B69366-906F-42B0-8612-C5943CA43F5B}"/>
    <cellStyle name="Porcentual 7 9" xfId="4516" xr:uid="{A5D98CEB-900C-4102-B49C-0218D611996A}"/>
    <cellStyle name="Porcentual 8" xfId="326" xr:uid="{00000000-0005-0000-0000-0000D8010000}"/>
    <cellStyle name="Salida" xfId="190" builtinId="21" customBuiltin="1"/>
    <cellStyle name="Salida 2" xfId="191" xr:uid="{00000000-0005-0000-0000-0000DA010000}"/>
    <cellStyle name="Salida 3" xfId="192" xr:uid="{00000000-0005-0000-0000-0000DB010000}"/>
    <cellStyle name="Salida 4" xfId="193" xr:uid="{00000000-0005-0000-0000-0000DC010000}"/>
    <cellStyle name="Salida 5" xfId="265" xr:uid="{00000000-0005-0000-0000-0000DD010000}"/>
    <cellStyle name="Texto de advertencia" xfId="194" builtinId="11" customBuiltin="1"/>
    <cellStyle name="Texto de advertencia 2" xfId="195" xr:uid="{00000000-0005-0000-0000-0000DF010000}"/>
    <cellStyle name="Texto de advertencia 3" xfId="196" xr:uid="{00000000-0005-0000-0000-0000E0010000}"/>
    <cellStyle name="Texto de advertencia 4" xfId="197" xr:uid="{00000000-0005-0000-0000-0000E1010000}"/>
    <cellStyle name="Texto de advertencia 5" xfId="266" xr:uid="{00000000-0005-0000-0000-0000E2010000}"/>
    <cellStyle name="Texto explicativo" xfId="198" builtinId="53" customBuiltin="1"/>
    <cellStyle name="Texto explicativo 2" xfId="199" xr:uid="{00000000-0005-0000-0000-0000E4010000}"/>
    <cellStyle name="Texto explicativo 3" xfId="200" xr:uid="{00000000-0005-0000-0000-0000E5010000}"/>
    <cellStyle name="Texto explicativo 4" xfId="201" xr:uid="{00000000-0005-0000-0000-0000E6010000}"/>
    <cellStyle name="Texto explicativo 5" xfId="267" xr:uid="{00000000-0005-0000-0000-0000E7010000}"/>
    <cellStyle name="Title" xfId="202" xr:uid="{00000000-0005-0000-0000-0000E8010000}"/>
    <cellStyle name="Título" xfId="203" builtinId="15" customBuiltin="1"/>
    <cellStyle name="Título 1 2" xfId="205" xr:uid="{00000000-0005-0000-0000-0000EA010000}"/>
    <cellStyle name="Título 1 3" xfId="206" xr:uid="{00000000-0005-0000-0000-0000EB010000}"/>
    <cellStyle name="Título 1 4" xfId="207" xr:uid="{00000000-0005-0000-0000-0000EC010000}"/>
    <cellStyle name="Título 1 5" xfId="269" xr:uid="{00000000-0005-0000-0000-0000ED010000}"/>
    <cellStyle name="Título 2" xfId="208" builtinId="17" customBuiltin="1"/>
    <cellStyle name="Título 2 2" xfId="209" xr:uid="{00000000-0005-0000-0000-0000EF010000}"/>
    <cellStyle name="Título 2 3" xfId="210" xr:uid="{00000000-0005-0000-0000-0000F0010000}"/>
    <cellStyle name="Título 2 4" xfId="211" xr:uid="{00000000-0005-0000-0000-0000F1010000}"/>
    <cellStyle name="Título 2 5" xfId="270" xr:uid="{00000000-0005-0000-0000-0000F2010000}"/>
    <cellStyle name="Título 3" xfId="212" builtinId="18" customBuiltin="1"/>
    <cellStyle name="Título 3 2" xfId="213" xr:uid="{00000000-0005-0000-0000-0000F4010000}"/>
    <cellStyle name="Título 3 3" xfId="214" xr:uid="{00000000-0005-0000-0000-0000F5010000}"/>
    <cellStyle name="Título 3 4" xfId="215" xr:uid="{00000000-0005-0000-0000-0000F6010000}"/>
    <cellStyle name="Título 3 5" xfId="271" xr:uid="{00000000-0005-0000-0000-0000F7010000}"/>
    <cellStyle name="Título 4" xfId="216" xr:uid="{00000000-0005-0000-0000-0000F8010000}"/>
    <cellStyle name="Título 5" xfId="217" xr:uid="{00000000-0005-0000-0000-0000F9010000}"/>
    <cellStyle name="Título 6" xfId="218" xr:uid="{00000000-0005-0000-0000-0000FA010000}"/>
    <cellStyle name="Título 7" xfId="268" xr:uid="{00000000-0005-0000-0000-0000FB010000}"/>
    <cellStyle name="Total" xfId="219" builtinId="25" customBuiltin="1"/>
    <cellStyle name="Total 2" xfId="220" xr:uid="{00000000-0005-0000-0000-0000FD010000}"/>
    <cellStyle name="Total 3" xfId="221" xr:uid="{00000000-0005-0000-0000-0000FE010000}"/>
    <cellStyle name="Total 4" xfId="222" xr:uid="{00000000-0005-0000-0000-0000FF010000}"/>
    <cellStyle name="Total 5" xfId="272" xr:uid="{00000000-0005-0000-0000-000000020000}"/>
    <cellStyle name="Warning Text" xfId="223" xr:uid="{00000000-0005-0000-0000-000001020000}"/>
  </cellStyles>
  <dxfs count="7">
    <dxf>
      <font>
        <b/>
        <i val="0"/>
      </font>
    </dxf>
    <dxf>
      <font>
        <b/>
        <i val="0"/>
      </font>
    </dxf>
    <dxf>
      <font>
        <b/>
        <i val="0"/>
      </font>
    </dxf>
    <dxf>
      <font>
        <b/>
        <i val="0"/>
      </font>
    </dxf>
    <dxf>
      <font>
        <b/>
        <i val="0"/>
      </font>
    </dxf>
    <dxf>
      <font>
        <b/>
        <i val="0"/>
      </font>
    </dxf>
    <dxf>
      <font>
        <color rgb="FF9C0006"/>
      </font>
      <fill>
        <patternFill>
          <bgColor rgb="FF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FF99"/>
      <color rgb="FF99FF99"/>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55673</xdr:colOff>
      <xdr:row>0</xdr:row>
      <xdr:rowOff>144308</xdr:rowOff>
    </xdr:from>
    <xdr:to>
      <xdr:col>15</xdr:col>
      <xdr:colOff>91950</xdr:colOff>
      <xdr:row>3</xdr:row>
      <xdr:rowOff>53692</xdr:rowOff>
    </xdr:to>
    <xdr:pic>
      <xdr:nvPicPr>
        <xdr:cNvPr id="2" name="Imagen 1">
          <a:extLst>
            <a:ext uri="{FF2B5EF4-FFF2-40B4-BE49-F238E27FC236}">
              <a16:creationId xmlns:a16="http://schemas.microsoft.com/office/drawing/2014/main" id="{C8C63F33-DD76-431D-AB92-85379BFE3DB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5637323" y="144308"/>
          <a:ext cx="4440637" cy="89998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xdr:row>
      <xdr:rowOff>9525</xdr:rowOff>
    </xdr:from>
    <xdr:to>
      <xdr:col>0</xdr:col>
      <xdr:colOff>0</xdr:colOff>
      <xdr:row>7</xdr:row>
      <xdr:rowOff>0</xdr:rowOff>
    </xdr:to>
    <xdr:pic>
      <xdr:nvPicPr>
        <xdr:cNvPr id="17965977" name="Picture 1" descr="mhlogo[1]">
          <a:extLst>
            <a:ext uri="{FF2B5EF4-FFF2-40B4-BE49-F238E27FC236}">
              <a16:creationId xmlns:a16="http://schemas.microsoft.com/office/drawing/2014/main" id="{00000000-0008-0000-0000-000099231201}"/>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9525"/>
          <a:ext cx="0" cy="609600"/>
        </a:xfrm>
        <a:prstGeom prst="rect">
          <a:avLst/>
        </a:prstGeom>
        <a:noFill/>
        <a:ln w="9525">
          <a:noFill/>
          <a:miter lim="800000"/>
          <a:headEnd/>
          <a:tailEnd/>
        </a:ln>
      </xdr:spPr>
    </xdr:pic>
    <xdr:clientData/>
  </xdr:twoCellAnchor>
  <xdr:twoCellAnchor editAs="oneCell">
    <xdr:from>
      <xdr:col>0</xdr:col>
      <xdr:colOff>463056</xdr:colOff>
      <xdr:row>0</xdr:row>
      <xdr:rowOff>0</xdr:rowOff>
    </xdr:from>
    <xdr:to>
      <xdr:col>1</xdr:col>
      <xdr:colOff>2575182</xdr:colOff>
      <xdr:row>2</xdr:row>
      <xdr:rowOff>285387</xdr:rowOff>
    </xdr:to>
    <xdr:pic>
      <xdr:nvPicPr>
        <xdr:cNvPr id="3" name="Imagen 2">
          <a:extLst>
            <a:ext uri="{FF2B5EF4-FFF2-40B4-BE49-F238E27FC236}">
              <a16:creationId xmlns:a16="http://schemas.microsoft.com/office/drawing/2014/main" id="{2C30DEAF-C8F9-AE6A-775E-5F718026305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463056" y="0"/>
          <a:ext cx="4390030" cy="88451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3</xdr:row>
      <xdr:rowOff>9525</xdr:rowOff>
    </xdr:from>
    <xdr:to>
      <xdr:col>0</xdr:col>
      <xdr:colOff>0</xdr:colOff>
      <xdr:row>6</xdr:row>
      <xdr:rowOff>0</xdr:rowOff>
    </xdr:to>
    <xdr:pic>
      <xdr:nvPicPr>
        <xdr:cNvPr id="17967001" name="Picture 1" descr="mhlogo[1]">
          <a:extLst>
            <a:ext uri="{FF2B5EF4-FFF2-40B4-BE49-F238E27FC236}">
              <a16:creationId xmlns:a16="http://schemas.microsoft.com/office/drawing/2014/main" id="{00000000-0008-0000-0100-000099271201}"/>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9525"/>
          <a:ext cx="0" cy="609600"/>
        </a:xfrm>
        <a:prstGeom prst="rect">
          <a:avLst/>
        </a:prstGeom>
        <a:noFill/>
        <a:ln w="9525">
          <a:noFill/>
          <a:miter lim="800000"/>
          <a:headEnd/>
          <a:tailEnd/>
        </a:ln>
      </xdr:spPr>
    </xdr:pic>
    <xdr:clientData/>
  </xdr:twoCellAnchor>
  <xdr:twoCellAnchor editAs="oneCell">
    <xdr:from>
      <xdr:col>0</xdr:col>
      <xdr:colOff>387475</xdr:colOff>
      <xdr:row>0</xdr:row>
      <xdr:rowOff>17145</xdr:rowOff>
    </xdr:from>
    <xdr:to>
      <xdr:col>1</xdr:col>
      <xdr:colOff>2759769</xdr:colOff>
      <xdr:row>3</xdr:row>
      <xdr:rowOff>54992</xdr:rowOff>
    </xdr:to>
    <xdr:pic>
      <xdr:nvPicPr>
        <xdr:cNvPr id="2" name="Imagen 1">
          <a:extLst>
            <a:ext uri="{FF2B5EF4-FFF2-40B4-BE49-F238E27FC236}">
              <a16:creationId xmlns:a16="http://schemas.microsoft.com/office/drawing/2014/main" id="{791BFAF4-2B26-4992-B675-76B6BCB1B59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387475" y="17145"/>
          <a:ext cx="4638768" cy="93462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3</xdr:row>
      <xdr:rowOff>9525</xdr:rowOff>
    </xdr:from>
    <xdr:to>
      <xdr:col>0</xdr:col>
      <xdr:colOff>0</xdr:colOff>
      <xdr:row>6</xdr:row>
      <xdr:rowOff>0</xdr:rowOff>
    </xdr:to>
    <xdr:pic>
      <xdr:nvPicPr>
        <xdr:cNvPr id="19682751" name="Picture 1" descr="mhlogo[1]">
          <a:extLst>
            <a:ext uri="{FF2B5EF4-FFF2-40B4-BE49-F238E27FC236}">
              <a16:creationId xmlns:a16="http://schemas.microsoft.com/office/drawing/2014/main" id="{00000000-0008-0000-0200-0000BF552C01}"/>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9525"/>
          <a:ext cx="0" cy="609600"/>
        </a:xfrm>
        <a:prstGeom prst="rect">
          <a:avLst/>
        </a:prstGeom>
        <a:noFill/>
        <a:ln w="9525">
          <a:noFill/>
          <a:miter lim="800000"/>
          <a:headEnd/>
          <a:tailEnd/>
        </a:ln>
      </xdr:spPr>
    </xdr:pic>
    <xdr:clientData/>
  </xdr:twoCellAnchor>
  <xdr:twoCellAnchor editAs="oneCell">
    <xdr:from>
      <xdr:col>0</xdr:col>
      <xdr:colOff>0</xdr:colOff>
      <xdr:row>2</xdr:row>
      <xdr:rowOff>0</xdr:rowOff>
    </xdr:from>
    <xdr:to>
      <xdr:col>0</xdr:col>
      <xdr:colOff>1277303</xdr:colOff>
      <xdr:row>2</xdr:row>
      <xdr:rowOff>0</xdr:rowOff>
    </xdr:to>
    <xdr:pic>
      <xdr:nvPicPr>
        <xdr:cNvPr id="19682752" name="Picture 4011" descr="C:\Documents and Settings\acunaaw\Configuración local\Temp\Dibujo.GIF">
          <a:extLst>
            <a:ext uri="{FF2B5EF4-FFF2-40B4-BE49-F238E27FC236}">
              <a16:creationId xmlns:a16="http://schemas.microsoft.com/office/drawing/2014/main" id="{00000000-0008-0000-0200-0000C0552C01}"/>
            </a:ext>
          </a:extLst>
        </xdr:cNvPr>
        <xdr:cNvPicPr>
          <a:picLocks noChangeAspect="1" noChangeArrowheads="1"/>
        </xdr:cNvPicPr>
      </xdr:nvPicPr>
      <xdr:blipFill>
        <a:blip xmlns:r="http://schemas.openxmlformats.org/officeDocument/2006/relationships" r:embed="rId2"/>
        <a:srcRect/>
        <a:stretch>
          <a:fillRect/>
        </a:stretch>
      </xdr:blipFill>
      <xdr:spPr bwMode="auto">
        <a:xfrm>
          <a:off x="0" y="57150"/>
          <a:ext cx="1390650" cy="0"/>
        </a:xfrm>
        <a:prstGeom prst="rect">
          <a:avLst/>
        </a:prstGeom>
        <a:noFill/>
        <a:ln w="9525">
          <a:noFill/>
          <a:miter lim="800000"/>
          <a:headEnd/>
          <a:tailEnd/>
        </a:ln>
      </xdr:spPr>
    </xdr:pic>
    <xdr:clientData/>
  </xdr:twoCellAnchor>
  <xdr:twoCellAnchor editAs="oneCell">
    <xdr:from>
      <xdr:col>8</xdr:col>
      <xdr:colOff>0</xdr:colOff>
      <xdr:row>2</xdr:row>
      <xdr:rowOff>0</xdr:rowOff>
    </xdr:from>
    <xdr:to>
      <xdr:col>8</xdr:col>
      <xdr:colOff>853440</xdr:colOff>
      <xdr:row>2</xdr:row>
      <xdr:rowOff>0</xdr:rowOff>
    </xdr:to>
    <xdr:pic>
      <xdr:nvPicPr>
        <xdr:cNvPr id="19682753" name="0 Imagen" descr="Logo DCP2.PNG">
          <a:extLst>
            <a:ext uri="{FF2B5EF4-FFF2-40B4-BE49-F238E27FC236}">
              <a16:creationId xmlns:a16="http://schemas.microsoft.com/office/drawing/2014/main" id="{00000000-0008-0000-0200-0000C1552C01}"/>
            </a:ext>
          </a:extLst>
        </xdr:cNvPr>
        <xdr:cNvPicPr>
          <a:picLocks noChangeAspect="1" noChangeArrowheads="1"/>
        </xdr:cNvPicPr>
      </xdr:nvPicPr>
      <xdr:blipFill>
        <a:blip xmlns:r="http://schemas.openxmlformats.org/officeDocument/2006/relationships" r:embed="rId3"/>
        <a:srcRect/>
        <a:stretch>
          <a:fillRect/>
        </a:stretch>
      </xdr:blipFill>
      <xdr:spPr bwMode="auto">
        <a:xfrm>
          <a:off x="17449800" y="28575"/>
          <a:ext cx="857250" cy="0"/>
        </a:xfrm>
        <a:prstGeom prst="rect">
          <a:avLst/>
        </a:prstGeom>
        <a:noFill/>
        <a:ln w="9525">
          <a:noFill/>
          <a:miter lim="800000"/>
          <a:headEnd/>
          <a:tailEnd/>
        </a:ln>
      </xdr:spPr>
    </xdr:pic>
    <xdr:clientData/>
  </xdr:twoCellAnchor>
  <xdr:twoCellAnchor editAs="oneCell">
    <xdr:from>
      <xdr:col>0</xdr:col>
      <xdr:colOff>459320</xdr:colOff>
      <xdr:row>0</xdr:row>
      <xdr:rowOff>0</xdr:rowOff>
    </xdr:from>
    <xdr:to>
      <xdr:col>1</xdr:col>
      <xdr:colOff>2816990</xdr:colOff>
      <xdr:row>3</xdr:row>
      <xdr:rowOff>37847</xdr:rowOff>
    </xdr:to>
    <xdr:pic>
      <xdr:nvPicPr>
        <xdr:cNvPr id="3" name="Imagen 2">
          <a:extLst>
            <a:ext uri="{FF2B5EF4-FFF2-40B4-BE49-F238E27FC236}">
              <a16:creationId xmlns:a16="http://schemas.microsoft.com/office/drawing/2014/main" id="{DCEF4F0D-72D2-44F2-95A7-A0C71B2A271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459320" y="0"/>
          <a:ext cx="4619858" cy="93081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19050</xdr:colOff>
      <xdr:row>3</xdr:row>
      <xdr:rowOff>38100</xdr:rowOff>
    </xdr:from>
    <xdr:to>
      <xdr:col>10</xdr:col>
      <xdr:colOff>895350</xdr:colOff>
      <xdr:row>3</xdr:row>
      <xdr:rowOff>38100</xdr:rowOff>
    </xdr:to>
    <xdr:pic>
      <xdr:nvPicPr>
        <xdr:cNvPr id="19087020" name="0 Imagen" descr="Logo DCP2.PNG">
          <a:extLst>
            <a:ext uri="{FF2B5EF4-FFF2-40B4-BE49-F238E27FC236}">
              <a16:creationId xmlns:a16="http://schemas.microsoft.com/office/drawing/2014/main" id="{00000000-0008-0000-0300-0000AC3E2301}"/>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2468225" y="38100"/>
          <a:ext cx="933450" cy="0"/>
        </a:xfrm>
        <a:prstGeom prst="rect">
          <a:avLst/>
        </a:prstGeom>
        <a:noFill/>
        <a:ln w="9525">
          <a:noFill/>
          <a:miter lim="800000"/>
          <a:headEnd/>
          <a:tailEnd/>
        </a:ln>
      </xdr:spPr>
    </xdr:pic>
    <xdr:clientData/>
  </xdr:twoCellAnchor>
  <xdr:twoCellAnchor editAs="oneCell">
    <xdr:from>
      <xdr:col>0</xdr:col>
      <xdr:colOff>444261</xdr:colOff>
      <xdr:row>0</xdr:row>
      <xdr:rowOff>0</xdr:rowOff>
    </xdr:from>
    <xdr:to>
      <xdr:col>1</xdr:col>
      <xdr:colOff>2688222</xdr:colOff>
      <xdr:row>3</xdr:row>
      <xdr:rowOff>20378</xdr:rowOff>
    </xdr:to>
    <xdr:pic>
      <xdr:nvPicPr>
        <xdr:cNvPr id="2" name="Imagen 1">
          <a:extLst>
            <a:ext uri="{FF2B5EF4-FFF2-40B4-BE49-F238E27FC236}">
              <a16:creationId xmlns:a16="http://schemas.microsoft.com/office/drawing/2014/main" id="{C6CC97AB-78DA-4BF8-B5D9-3A8D262D614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444261" y="0"/>
          <a:ext cx="4514245" cy="90953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47625</xdr:colOff>
      <xdr:row>3</xdr:row>
      <xdr:rowOff>38100</xdr:rowOff>
    </xdr:from>
    <xdr:to>
      <xdr:col>0</xdr:col>
      <xdr:colOff>1466850</xdr:colOff>
      <xdr:row>3</xdr:row>
      <xdr:rowOff>38100</xdr:rowOff>
    </xdr:to>
    <xdr:pic>
      <xdr:nvPicPr>
        <xdr:cNvPr id="19683776" name="Picture 4011" descr="C:\Documents and Settings\acunaaw\Configuración local\Temp\Dibujo.GIF">
          <a:extLst>
            <a:ext uri="{FF2B5EF4-FFF2-40B4-BE49-F238E27FC236}">
              <a16:creationId xmlns:a16="http://schemas.microsoft.com/office/drawing/2014/main" id="{00000000-0008-0000-0400-0000C0592C01}"/>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09550" y="38100"/>
          <a:ext cx="1562100" cy="0"/>
        </a:xfrm>
        <a:prstGeom prst="rect">
          <a:avLst/>
        </a:prstGeom>
        <a:noFill/>
        <a:ln w="9525">
          <a:noFill/>
          <a:miter lim="800000"/>
          <a:headEnd/>
          <a:tailEnd/>
        </a:ln>
      </xdr:spPr>
    </xdr:pic>
    <xdr:clientData/>
  </xdr:twoCellAnchor>
  <xdr:twoCellAnchor editAs="oneCell">
    <xdr:from>
      <xdr:col>0</xdr:col>
      <xdr:colOff>47625</xdr:colOff>
      <xdr:row>3</xdr:row>
      <xdr:rowOff>38100</xdr:rowOff>
    </xdr:from>
    <xdr:to>
      <xdr:col>0</xdr:col>
      <xdr:colOff>1466850</xdr:colOff>
      <xdr:row>3</xdr:row>
      <xdr:rowOff>38100</xdr:rowOff>
    </xdr:to>
    <xdr:pic>
      <xdr:nvPicPr>
        <xdr:cNvPr id="8" name="Picture 4011" descr="C:\Documents and Settings\acunaaw\Configuración local\Temp\Dibujo.GIF">
          <a:extLst>
            <a:ext uri="{FF2B5EF4-FFF2-40B4-BE49-F238E27FC236}">
              <a16:creationId xmlns:a16="http://schemas.microsoft.com/office/drawing/2014/main" id="{00000000-0008-0000-0400-00000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7625" y="190500"/>
          <a:ext cx="1562100" cy="0"/>
        </a:xfrm>
        <a:prstGeom prst="rect">
          <a:avLst/>
        </a:prstGeom>
        <a:noFill/>
        <a:ln w="9525">
          <a:noFill/>
          <a:miter lim="800000"/>
          <a:headEnd/>
          <a:tailEnd/>
        </a:ln>
      </xdr:spPr>
    </xdr:pic>
    <xdr:clientData/>
  </xdr:twoCellAnchor>
  <xdr:twoCellAnchor editAs="oneCell">
    <xdr:from>
      <xdr:col>0</xdr:col>
      <xdr:colOff>439002</xdr:colOff>
      <xdr:row>0</xdr:row>
      <xdr:rowOff>0</xdr:rowOff>
    </xdr:from>
    <xdr:to>
      <xdr:col>1</xdr:col>
      <xdr:colOff>2607757</xdr:colOff>
      <xdr:row>3</xdr:row>
      <xdr:rowOff>2183</xdr:rowOff>
    </xdr:to>
    <xdr:pic>
      <xdr:nvPicPr>
        <xdr:cNvPr id="2" name="Imagen 1">
          <a:extLst>
            <a:ext uri="{FF2B5EF4-FFF2-40B4-BE49-F238E27FC236}">
              <a16:creationId xmlns:a16="http://schemas.microsoft.com/office/drawing/2014/main" id="{54C72027-989B-454A-905A-607A3BB57C5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439002" y="0"/>
          <a:ext cx="4442849" cy="89515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333164</xdr:colOff>
      <xdr:row>0</xdr:row>
      <xdr:rowOff>0</xdr:rowOff>
    </xdr:from>
    <xdr:to>
      <xdr:col>1</xdr:col>
      <xdr:colOff>2683859</xdr:colOff>
      <xdr:row>3</xdr:row>
      <xdr:rowOff>41719</xdr:rowOff>
    </xdr:to>
    <xdr:pic>
      <xdr:nvPicPr>
        <xdr:cNvPr id="2" name="Imagen 1">
          <a:extLst>
            <a:ext uri="{FF2B5EF4-FFF2-40B4-BE49-F238E27FC236}">
              <a16:creationId xmlns:a16="http://schemas.microsoft.com/office/drawing/2014/main" id="{F1036AE2-0B02-4ECC-A5E0-B212E4F599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333164" y="0"/>
          <a:ext cx="4639076" cy="93468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402734</xdr:colOff>
      <xdr:row>0</xdr:row>
      <xdr:rowOff>0</xdr:rowOff>
    </xdr:from>
    <xdr:to>
      <xdr:col>1</xdr:col>
      <xdr:colOff>2571549</xdr:colOff>
      <xdr:row>3</xdr:row>
      <xdr:rowOff>2483</xdr:rowOff>
    </xdr:to>
    <xdr:pic>
      <xdr:nvPicPr>
        <xdr:cNvPr id="2" name="Imagen 1">
          <a:extLst>
            <a:ext uri="{FF2B5EF4-FFF2-40B4-BE49-F238E27FC236}">
              <a16:creationId xmlns:a16="http://schemas.microsoft.com/office/drawing/2014/main" id="{0BC0A1B2-586B-4C05-B68C-DFFBD3D0F2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402734" y="0"/>
          <a:ext cx="4444338" cy="89545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C17AE-E2A0-4ABE-B94E-BC1B71D026DD}">
  <sheetPr codeName="Hoja1"/>
  <dimension ref="A1:Q26"/>
  <sheetViews>
    <sheetView showGridLines="0" tabSelected="1" zoomScale="80" zoomScaleNormal="80" workbookViewId="0">
      <selection activeCell="C9" sqref="C9"/>
    </sheetView>
  </sheetViews>
  <sheetFormatPr baseColWidth="10" defaultColWidth="11.44140625" defaultRowHeight="17.399999999999999"/>
  <cols>
    <col min="1" max="2" width="11.44140625" style="220" customWidth="1"/>
    <col min="3" max="3" width="12.44140625" style="220" customWidth="1"/>
    <col min="4" max="4" width="11.88671875" style="220" customWidth="1"/>
    <col min="5" max="8" width="11.44140625" style="220"/>
    <col min="9" max="9" width="5.88671875" style="220" customWidth="1"/>
    <col min="10" max="11" width="11.44140625" style="220"/>
    <col min="12" max="12" width="3.21875" style="220" customWidth="1"/>
    <col min="13" max="13" width="2.6640625" style="220" customWidth="1"/>
    <col min="14" max="14" width="18.44140625" style="220" customWidth="1"/>
    <col min="15" max="15" width="17.21875" style="220" hidden="1" customWidth="1"/>
    <col min="16" max="16" width="4.77734375" style="220" customWidth="1"/>
    <col min="17" max="17" width="26.77734375" style="220" customWidth="1"/>
    <col min="18" max="16384" width="11.44140625" style="220"/>
  </cols>
  <sheetData>
    <row r="1" spans="1:17" ht="26.4" customHeight="1"/>
    <row r="2" spans="1:17" ht="26.4" customHeight="1"/>
    <row r="3" spans="1:17" ht="26.4" customHeight="1"/>
    <row r="4" spans="1:17" ht="26.4" customHeight="1"/>
    <row r="5" spans="1:17" s="222" customFormat="1" ht="43.95" customHeight="1">
      <c r="E5" s="427" t="s">
        <v>254</v>
      </c>
      <c r="F5" s="427"/>
      <c r="G5" s="427"/>
      <c r="H5" s="427"/>
      <c r="I5" s="427"/>
      <c r="J5" s="427"/>
      <c r="K5" s="427"/>
      <c r="L5" s="427"/>
      <c r="M5" s="427"/>
      <c r="N5" s="427"/>
      <c r="O5" s="427"/>
      <c r="P5" s="427"/>
      <c r="Q5" s="427"/>
    </row>
    <row r="6" spans="1:17" s="222" customFormat="1" ht="26.4" customHeight="1">
      <c r="D6" s="402"/>
      <c r="E6" s="428" t="s">
        <v>0</v>
      </c>
      <c r="F6" s="428"/>
      <c r="G6" s="428"/>
      <c r="H6" s="428"/>
      <c r="I6" s="428"/>
      <c r="J6" s="428"/>
      <c r="K6" s="428"/>
      <c r="L6" s="428"/>
      <c r="M6" s="428"/>
      <c r="N6" s="428"/>
      <c r="O6" s="428"/>
      <c r="P6" s="428"/>
      <c r="Q6" s="428"/>
    </row>
    <row r="7" spans="1:17" s="222" customFormat="1" ht="26.4" customHeight="1">
      <c r="D7" s="402"/>
      <c r="E7" s="428" t="s">
        <v>1</v>
      </c>
      <c r="F7" s="428"/>
      <c r="G7" s="428"/>
      <c r="H7" s="428"/>
      <c r="I7" s="428"/>
      <c r="J7" s="428"/>
      <c r="K7" s="428"/>
      <c r="L7" s="428"/>
      <c r="M7" s="428"/>
      <c r="N7" s="428"/>
      <c r="O7" s="428"/>
      <c r="P7" s="428"/>
      <c r="Q7" s="428"/>
    </row>
    <row r="8" spans="1:17" s="222" customFormat="1" ht="26.4" customHeight="1">
      <c r="D8" s="402"/>
      <c r="E8" s="402"/>
      <c r="F8" s="402"/>
      <c r="G8" s="402"/>
      <c r="H8" s="402"/>
      <c r="I8" s="402"/>
      <c r="J8" s="402"/>
      <c r="K8" s="402"/>
      <c r="L8" s="402"/>
      <c r="M8" s="402"/>
      <c r="N8" s="402"/>
      <c r="O8" s="402"/>
      <c r="P8" s="402"/>
    </row>
    <row r="9" spans="1:17" s="222" customFormat="1" ht="26.4" customHeight="1">
      <c r="D9" s="402"/>
      <c r="E9" s="429" t="s">
        <v>2</v>
      </c>
      <c r="F9" s="429"/>
      <c r="G9" s="429"/>
      <c r="H9" s="429"/>
      <c r="I9" s="429"/>
      <c r="J9" s="429"/>
      <c r="K9" s="429"/>
      <c r="L9" s="429"/>
      <c r="M9" s="429"/>
      <c r="N9" s="429"/>
      <c r="O9" s="429"/>
      <c r="P9" s="429"/>
      <c r="Q9" s="429"/>
    </row>
    <row r="10" spans="1:17" s="222" customFormat="1" ht="26.4" customHeight="1">
      <c r="D10" s="402"/>
      <c r="E10" s="402"/>
      <c r="F10" s="402"/>
      <c r="G10" s="402"/>
      <c r="H10" s="402"/>
      <c r="I10" s="402"/>
      <c r="J10" s="402"/>
      <c r="K10" s="404"/>
      <c r="L10" s="402"/>
      <c r="M10" s="402"/>
      <c r="N10" s="402"/>
      <c r="O10" s="402"/>
      <c r="P10" s="402"/>
    </row>
    <row r="11" spans="1:17">
      <c r="A11" s="222"/>
    </row>
    <row r="12" spans="1:17" s="405" customFormat="1" ht="29.4" customHeight="1">
      <c r="E12" s="403" t="s">
        <v>3</v>
      </c>
      <c r="F12" s="426" t="s">
        <v>4</v>
      </c>
      <c r="G12" s="426"/>
      <c r="H12" s="426"/>
      <c r="I12" s="426"/>
      <c r="J12" s="426"/>
      <c r="K12" s="426"/>
      <c r="L12" s="426"/>
      <c r="M12" s="426"/>
      <c r="N12" s="426"/>
      <c r="O12" s="426"/>
      <c r="P12" s="426"/>
      <c r="Q12" s="426"/>
    </row>
    <row r="13" spans="1:17" s="405" customFormat="1" ht="14.4" customHeight="1">
      <c r="E13" s="403"/>
      <c r="F13" s="406"/>
      <c r="G13" s="406"/>
      <c r="H13" s="406"/>
      <c r="I13" s="406"/>
      <c r="J13" s="406"/>
      <c r="K13" s="406"/>
      <c r="L13" s="406"/>
      <c r="M13" s="406"/>
      <c r="N13" s="406"/>
      <c r="O13" s="406"/>
      <c r="P13" s="406"/>
      <c r="Q13" s="406"/>
    </row>
    <row r="14" spans="1:17" s="405" customFormat="1" ht="28.2" customHeight="1">
      <c r="E14" s="403" t="s">
        <v>5</v>
      </c>
      <c r="F14" s="426" t="s">
        <v>6</v>
      </c>
      <c r="G14" s="426"/>
      <c r="H14" s="426"/>
      <c r="I14" s="426"/>
      <c r="J14" s="426"/>
      <c r="K14" s="426"/>
      <c r="L14" s="426"/>
      <c r="M14" s="426"/>
      <c r="N14" s="426"/>
      <c r="O14" s="426"/>
      <c r="P14" s="426"/>
      <c r="Q14" s="426"/>
    </row>
    <row r="15" spans="1:17" s="405" customFormat="1" ht="14.4" customHeight="1">
      <c r="E15" s="403"/>
      <c r="F15" s="406"/>
      <c r="G15" s="406"/>
      <c r="H15" s="406"/>
      <c r="I15" s="406"/>
      <c r="J15" s="406"/>
      <c r="K15" s="406"/>
      <c r="L15" s="406"/>
      <c r="M15" s="406"/>
      <c r="N15" s="406"/>
      <c r="O15" s="406"/>
      <c r="P15" s="406"/>
      <c r="Q15" s="406"/>
    </row>
    <row r="16" spans="1:17" s="405" customFormat="1" ht="14.4" customHeight="1">
      <c r="E16" s="403" t="s">
        <v>7</v>
      </c>
      <c r="F16" s="426" t="s">
        <v>8</v>
      </c>
      <c r="G16" s="426"/>
      <c r="H16" s="426"/>
      <c r="I16" s="426"/>
      <c r="J16" s="426"/>
      <c r="K16" s="426"/>
      <c r="L16" s="426"/>
      <c r="M16" s="426"/>
      <c r="N16" s="426"/>
      <c r="O16" s="426"/>
      <c r="P16" s="426"/>
      <c r="Q16" s="426"/>
    </row>
    <row r="17" spans="4:17" s="405" customFormat="1" ht="14.4" customHeight="1">
      <c r="E17" s="403"/>
      <c r="F17" s="406"/>
      <c r="G17" s="406"/>
      <c r="H17" s="406"/>
      <c r="I17" s="406"/>
      <c r="J17" s="406"/>
      <c r="K17" s="406"/>
      <c r="L17" s="406"/>
      <c r="M17" s="406"/>
      <c r="N17" s="406"/>
      <c r="O17" s="406"/>
      <c r="P17" s="406"/>
      <c r="Q17" s="406"/>
    </row>
    <row r="18" spans="4:17" s="405" customFormat="1" ht="28.35" customHeight="1">
      <c r="E18" s="403" t="s">
        <v>9</v>
      </c>
      <c r="F18" s="424" t="s">
        <v>10</v>
      </c>
      <c r="G18" s="424"/>
      <c r="H18" s="424"/>
      <c r="I18" s="424"/>
      <c r="J18" s="424"/>
      <c r="K18" s="424"/>
      <c r="L18" s="424"/>
      <c r="M18" s="424"/>
      <c r="N18" s="424"/>
      <c r="O18" s="424"/>
      <c r="P18" s="424"/>
      <c r="Q18" s="424"/>
    </row>
    <row r="19" spans="4:17" s="405" customFormat="1" ht="14.4" customHeight="1">
      <c r="E19" s="403"/>
      <c r="F19" s="407"/>
      <c r="G19" s="407"/>
      <c r="H19" s="407"/>
      <c r="I19" s="407"/>
      <c r="J19" s="407"/>
      <c r="K19" s="407"/>
      <c r="L19" s="407"/>
      <c r="M19" s="407"/>
      <c r="N19" s="407"/>
      <c r="O19" s="407"/>
      <c r="P19" s="407"/>
      <c r="Q19" s="407"/>
    </row>
    <row r="20" spans="4:17" s="405" customFormat="1" ht="28.35" customHeight="1">
      <c r="E20" s="403" t="s">
        <v>11</v>
      </c>
      <c r="F20" s="424" t="s">
        <v>12</v>
      </c>
      <c r="G20" s="424"/>
      <c r="H20" s="424"/>
      <c r="I20" s="424"/>
      <c r="J20" s="424"/>
      <c r="K20" s="424"/>
      <c r="L20" s="424"/>
      <c r="M20" s="424"/>
      <c r="N20" s="424"/>
      <c r="O20" s="424"/>
      <c r="P20" s="424"/>
      <c r="Q20" s="424"/>
    </row>
    <row r="21" spans="4:17" s="405" customFormat="1" ht="14.4" customHeight="1">
      <c r="E21" s="222"/>
      <c r="F21" s="407"/>
      <c r="G21" s="407"/>
      <c r="H21" s="407"/>
      <c r="I21" s="407"/>
      <c r="J21" s="407"/>
      <c r="K21" s="407"/>
      <c r="L21" s="407"/>
      <c r="M21" s="407"/>
      <c r="N21" s="407"/>
      <c r="O21" s="407"/>
      <c r="P21" s="407"/>
      <c r="Q21" s="407"/>
    </row>
    <row r="22" spans="4:17" s="405" customFormat="1" ht="14.4" customHeight="1">
      <c r="E22" s="403" t="s">
        <v>13</v>
      </c>
      <c r="F22" s="424" t="s">
        <v>14</v>
      </c>
      <c r="G22" s="424"/>
      <c r="H22" s="424"/>
      <c r="I22" s="424"/>
      <c r="J22" s="424"/>
      <c r="K22" s="424"/>
      <c r="L22" s="424"/>
      <c r="M22" s="424"/>
      <c r="N22" s="424"/>
      <c r="O22" s="424"/>
      <c r="P22" s="424"/>
      <c r="Q22" s="424"/>
    </row>
    <row r="23" spans="4:17" s="405" customFormat="1" ht="14.4" customHeight="1">
      <c r="E23" s="222"/>
      <c r="F23" s="407"/>
      <c r="G23" s="407"/>
      <c r="H23" s="407"/>
      <c r="I23" s="407"/>
      <c r="J23" s="407"/>
      <c r="K23" s="407"/>
      <c r="L23" s="407"/>
      <c r="M23" s="407"/>
      <c r="N23" s="407"/>
      <c r="O23" s="407"/>
      <c r="P23" s="407"/>
      <c r="Q23" s="407"/>
    </row>
    <row r="24" spans="4:17" s="405" customFormat="1" ht="28.35" customHeight="1">
      <c r="E24" s="403" t="s">
        <v>15</v>
      </c>
      <c r="F24" s="424" t="s">
        <v>16</v>
      </c>
      <c r="G24" s="424"/>
      <c r="H24" s="424"/>
      <c r="I24" s="424"/>
      <c r="J24" s="424"/>
      <c r="K24" s="424"/>
      <c r="L24" s="424"/>
      <c r="M24" s="424"/>
      <c r="N24" s="424"/>
      <c r="O24" s="424"/>
      <c r="P24" s="424"/>
      <c r="Q24" s="424"/>
    </row>
    <row r="25" spans="4:17">
      <c r="E25" s="219"/>
      <c r="F25" s="219"/>
      <c r="G25" s="219"/>
      <c r="H25" s="219"/>
      <c r="I25" s="219"/>
      <c r="J25" s="219"/>
      <c r="K25" s="219"/>
      <c r="L25" s="219"/>
      <c r="M25" s="219"/>
      <c r="N25" s="219"/>
      <c r="O25" s="219"/>
      <c r="P25" s="219"/>
    </row>
    <row r="26" spans="4:17">
      <c r="D26" s="408"/>
      <c r="E26" s="425"/>
      <c r="F26" s="425"/>
      <c r="G26" s="425"/>
      <c r="H26" s="425"/>
      <c r="I26" s="425"/>
      <c r="J26" s="425"/>
      <c r="K26" s="425"/>
      <c r="L26" s="425"/>
      <c r="M26" s="425"/>
      <c r="N26" s="425"/>
      <c r="O26" s="425"/>
      <c r="P26" s="425"/>
    </row>
  </sheetData>
  <sheetProtection algorithmName="SHA-512" hashValue="zESoXrxq4kXUOXtee0/a54Q/j4erK4MeITBHQoguLjWGCrFVXEZyIV9mQIU6rI9xXfRX0UgJhM2I0qUgeUvhUA==" saltValue="aunXrl+J68SUWw2XyGMA9w==" spinCount="100000" sheet="1" objects="1" scenarios="1"/>
  <mergeCells count="12">
    <mergeCell ref="E5:Q5"/>
    <mergeCell ref="E6:Q6"/>
    <mergeCell ref="E7:Q7"/>
    <mergeCell ref="E9:Q9"/>
    <mergeCell ref="F22:Q22"/>
    <mergeCell ref="F24:Q24"/>
    <mergeCell ref="E26:P26"/>
    <mergeCell ref="F12:Q12"/>
    <mergeCell ref="F14:Q14"/>
    <mergeCell ref="F16:Q16"/>
    <mergeCell ref="F18:Q18"/>
    <mergeCell ref="F20:Q20"/>
  </mergeCells>
  <hyperlinks>
    <hyperlink ref="F12" location="'Anexo 1'!Área_de_impresión" display="FECHAS IMPORTANTES ASOCIADAS A LOS CONTRATOS DE PRÉSTAMO DE INVERSIÓN EN EJECUCIÓN" xr:uid="{D737F6C1-0815-4365-BE42-B6C04ECCDE6A}"/>
    <hyperlink ref="F14" location="'Anexo 2'!Área_de_impresión" display="ESTADO FINANCIERO, FÍSICO Y DE PLAZOS ASOCIADOS A LOS CRÉDITOS DE INVERSIÓN EN EJECUCIÓN" xr:uid="{98353973-B0DE-4730-B71F-F2C81F6EA66A}"/>
    <hyperlink ref="F16" location="'Anexo 3'!Área_de_impresión" display="PROGRAMACIÓN DE DESEMBOLSOS DE LOS CRÉDITOS EXTERNOS DE INVERSIÓN EN EJECUCIÓN" xr:uid="{7D45EA03-9C8B-4660-AE63-E73E6A2ED78F}"/>
    <hyperlink ref="F18" location="'Anexo 4'!Área_de_impresión" display="ESTADO FINANCIERO DE LA CONTRAPARTIDA NACIONAL/INSTITUCIONAL Y DONACIÓN ASOCIADOS A LOS CRÉDITOS DE INVERSIÓN EN EJECUCIÓN" xr:uid="{B84FE683-8903-4CFB-A75B-453620B3115E}"/>
    <hyperlink ref="F20" location="'Anexo 5'!Área_de_impresión" display="DESEMBOLSOS, AVANCE FINANCIERO Y AVANCE FISICO 2013 - I SEM 2022 DE LOS CRÉDITOS DE INVERSIÓN EN EJECUCIÓN" xr:uid="{D6B4881C-266F-4FDE-8A98-AEACCE0BBE50}"/>
    <hyperlink ref="F22" location="'Anexo 6'!Área_de_impresión" display="GESTIÓN DEL VALOR PLANIFICADO DE LOS CRÉDITOS DE INVERSIÓN EN EJECUCIÓN" xr:uid="{2FDD7A6E-C1BB-4068-A338-1AD4F3F24DFF}"/>
    <hyperlink ref="F24" location="'Anexo 7'!Área_de_impresión" display="AJUSTES EN EL MONTO TOTAL DEL PLAN DE INVERSIÓN DE LOS PROGRAMAS/PROYECTOS EN EJECUCIÓN" xr:uid="{E59DA96D-0248-46AC-8902-2BE03920BFD6}"/>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codeName="Hoja2"/>
  <dimension ref="A1:S211"/>
  <sheetViews>
    <sheetView showGridLines="0" showRuler="0" zoomScale="55" zoomScaleNormal="55" zoomScaleSheetLayoutView="55" zoomScalePageLayoutView="80" workbookViewId="0">
      <selection activeCell="H10" sqref="H10"/>
    </sheetView>
  </sheetViews>
  <sheetFormatPr baseColWidth="10" defaultColWidth="11" defaultRowHeight="17.399999999999999"/>
  <cols>
    <col min="1" max="1" width="33.21875" style="112" customWidth="1"/>
    <col min="2" max="2" width="79.6640625" style="112" customWidth="1"/>
    <col min="3" max="3" width="25.6640625" style="6" customWidth="1"/>
    <col min="4" max="4" width="19" style="6" customWidth="1"/>
    <col min="5" max="5" width="27.33203125" style="6" customWidth="1"/>
    <col min="6" max="6" width="24.44140625" style="6" customWidth="1"/>
    <col min="7" max="7" width="19.109375" style="6" customWidth="1"/>
    <col min="8" max="8" width="21.6640625" style="6" customWidth="1"/>
    <col min="9" max="9" width="20.77734375" style="6" customWidth="1"/>
    <col min="10" max="10" width="25.109375" style="6" customWidth="1"/>
    <col min="11" max="11" width="19.88671875" style="6" customWidth="1"/>
    <col min="12" max="12" width="24.21875" style="6" customWidth="1"/>
    <col min="13" max="13" width="18.44140625" style="6" customWidth="1"/>
    <col min="14" max="14" width="36.109375" style="6" customWidth="1"/>
    <col min="15" max="15" width="16.44140625" style="212" customWidth="1"/>
    <col min="16" max="17" width="11" style="212"/>
    <col min="18" max="18" width="12.33203125" style="212" bestFit="1" customWidth="1"/>
    <col min="19" max="19" width="11" style="212"/>
    <col min="20" max="16384" width="11" style="6"/>
  </cols>
  <sheetData>
    <row r="1" spans="1:19" ht="23.4" customHeight="1">
      <c r="A1" s="438"/>
      <c r="B1" s="438"/>
      <c r="C1" s="438"/>
      <c r="D1" s="438"/>
      <c r="E1" s="438"/>
      <c r="F1" s="438"/>
      <c r="G1" s="438"/>
      <c r="H1" s="438"/>
      <c r="I1" s="438"/>
      <c r="J1" s="438"/>
    </row>
    <row r="2" spans="1:19" ht="23.4" customHeight="1">
      <c r="A2" s="178"/>
      <c r="B2" s="178"/>
      <c r="C2" s="178"/>
      <c r="D2" s="178"/>
      <c r="E2" s="178"/>
      <c r="F2" s="178"/>
      <c r="G2" s="178"/>
      <c r="H2" s="178"/>
      <c r="I2" s="178"/>
      <c r="J2" s="178"/>
    </row>
    <row r="3" spans="1:19" ht="23.4" customHeight="1">
      <c r="A3" s="178"/>
      <c r="B3" s="178"/>
      <c r="C3" s="178"/>
      <c r="D3" s="178"/>
      <c r="E3" s="178"/>
      <c r="F3" s="178"/>
      <c r="G3" s="178"/>
      <c r="H3" s="178"/>
      <c r="I3" s="178"/>
      <c r="J3" s="178"/>
    </row>
    <row r="4" spans="1:19" ht="23.4" customHeight="1">
      <c r="A4" s="439" t="s">
        <v>17</v>
      </c>
      <c r="B4" s="439"/>
      <c r="C4" s="439"/>
      <c r="D4" s="439"/>
      <c r="E4" s="439"/>
      <c r="F4" s="439"/>
      <c r="G4" s="439"/>
      <c r="H4" s="439"/>
      <c r="I4" s="439"/>
      <c r="J4" s="439"/>
      <c r="K4" s="439"/>
      <c r="L4" s="439"/>
      <c r="M4" s="439"/>
      <c r="N4" s="439"/>
    </row>
    <row r="5" spans="1:19" ht="18.600000000000001" customHeight="1">
      <c r="A5" s="439" t="s">
        <v>4</v>
      </c>
      <c r="B5" s="439"/>
      <c r="C5" s="439"/>
      <c r="D5" s="439"/>
      <c r="E5" s="439"/>
      <c r="F5" s="439"/>
      <c r="G5" s="439"/>
      <c r="H5" s="439"/>
      <c r="I5" s="439"/>
      <c r="J5" s="439"/>
      <c r="K5" s="439"/>
      <c r="L5" s="439"/>
      <c r="M5" s="439"/>
      <c r="N5" s="439"/>
    </row>
    <row r="6" spans="1:19" ht="18.600000000000001" customHeight="1">
      <c r="A6" s="440" t="s">
        <v>18</v>
      </c>
      <c r="B6" s="440"/>
      <c r="C6" s="440"/>
      <c r="D6" s="440"/>
      <c r="E6" s="440"/>
      <c r="F6" s="440"/>
      <c r="G6" s="440"/>
      <c r="H6" s="440"/>
      <c r="I6" s="440"/>
      <c r="J6" s="440"/>
      <c r="K6" s="440"/>
      <c r="L6" s="440"/>
      <c r="M6" s="440"/>
      <c r="N6" s="440"/>
    </row>
    <row r="7" spans="1:19" ht="18" customHeight="1">
      <c r="A7" s="441">
        <v>46203</v>
      </c>
      <c r="B7" s="441"/>
      <c r="C7" s="441"/>
      <c r="D7" s="441"/>
      <c r="E7" s="441"/>
      <c r="F7" s="441"/>
      <c r="G7" s="441"/>
      <c r="H7" s="441"/>
      <c r="I7" s="441"/>
      <c r="J7" s="441"/>
      <c r="K7" s="441"/>
      <c r="L7" s="441"/>
      <c r="M7" s="441"/>
      <c r="N7" s="441"/>
    </row>
    <row r="8" spans="1:19" ht="18" customHeight="1">
      <c r="A8" s="358"/>
      <c r="B8" s="358"/>
      <c r="C8" s="358"/>
      <c r="D8" s="358"/>
      <c r="E8" s="358"/>
      <c r="F8" s="358"/>
      <c r="G8" s="358"/>
      <c r="H8" s="358"/>
      <c r="I8" s="358"/>
      <c r="J8" s="358"/>
      <c r="K8" s="358"/>
      <c r="L8" s="358"/>
      <c r="M8" s="358"/>
      <c r="N8" s="358"/>
    </row>
    <row r="9" spans="1:19" ht="18" customHeight="1" thickBot="1">
      <c r="A9" s="359"/>
      <c r="B9" s="359"/>
      <c r="C9" s="359"/>
      <c r="D9" s="359"/>
      <c r="E9" s="359"/>
      <c r="F9" s="359"/>
      <c r="G9" s="359"/>
      <c r="H9" s="359"/>
      <c r="I9" s="359"/>
      <c r="J9" s="359"/>
      <c r="K9" s="359"/>
      <c r="L9" s="359"/>
      <c r="M9" s="359"/>
      <c r="N9" s="359"/>
    </row>
    <row r="10" spans="1:19" s="178" customFormat="1" ht="91.95" customHeight="1" thickBot="1">
      <c r="A10" s="77" t="s">
        <v>19</v>
      </c>
      <c r="B10" s="77" t="s">
        <v>20</v>
      </c>
      <c r="C10" s="77" t="s">
        <v>21</v>
      </c>
      <c r="D10" s="77" t="s">
        <v>22</v>
      </c>
      <c r="E10" s="360" t="s">
        <v>23</v>
      </c>
      <c r="F10" s="77" t="s">
        <v>24</v>
      </c>
      <c r="G10" s="77" t="s">
        <v>25</v>
      </c>
      <c r="H10" s="77" t="s">
        <v>26</v>
      </c>
      <c r="I10" s="77" t="s">
        <v>27</v>
      </c>
      <c r="J10" s="77" t="s">
        <v>28</v>
      </c>
      <c r="K10" s="77" t="s">
        <v>29</v>
      </c>
      <c r="L10" s="77" t="s">
        <v>30</v>
      </c>
      <c r="M10" s="77" t="s">
        <v>31</v>
      </c>
      <c r="N10" s="77" t="s">
        <v>32</v>
      </c>
      <c r="O10" s="20"/>
      <c r="P10" s="20"/>
      <c r="Q10" s="212"/>
      <c r="R10" s="20"/>
      <c r="S10" s="20"/>
    </row>
    <row r="11" spans="1:19" ht="13.2" customHeight="1">
      <c r="A11" s="12"/>
      <c r="B11" s="13"/>
      <c r="C11" s="13"/>
      <c r="D11" s="13"/>
      <c r="E11" s="13"/>
      <c r="F11" s="15"/>
      <c r="G11" s="15"/>
      <c r="H11" s="15"/>
      <c r="I11" s="15"/>
      <c r="J11" s="15"/>
      <c r="K11" s="15"/>
      <c r="L11" s="13"/>
      <c r="M11" s="13"/>
      <c r="N11" s="274"/>
      <c r="O11" s="361"/>
    </row>
    <row r="12" spans="1:19" ht="15" customHeight="1">
      <c r="A12" s="275" t="s">
        <v>33</v>
      </c>
      <c r="B12" s="19"/>
      <c r="C12" s="19"/>
      <c r="D12" s="19"/>
      <c r="E12" s="19"/>
      <c r="F12" s="67"/>
      <c r="G12" s="67"/>
      <c r="H12" s="67"/>
      <c r="I12" s="67"/>
      <c r="J12" s="67"/>
      <c r="K12" s="67"/>
      <c r="L12" s="92"/>
      <c r="M12" s="92"/>
      <c r="N12" s="276"/>
      <c r="O12" s="361"/>
    </row>
    <row r="13" spans="1:19" ht="31.2" customHeight="1">
      <c r="A13" s="23">
        <v>2129</v>
      </c>
      <c r="B13" s="24" t="s">
        <v>34</v>
      </c>
      <c r="C13" s="20" t="s">
        <v>35</v>
      </c>
      <c r="D13" s="20" t="s">
        <v>36</v>
      </c>
      <c r="E13" s="26">
        <v>130000000</v>
      </c>
      <c r="F13" s="362">
        <v>42228</v>
      </c>
      <c r="G13" s="362" t="s">
        <v>37</v>
      </c>
      <c r="H13" s="363" t="s">
        <v>37</v>
      </c>
      <c r="I13" s="376">
        <v>42228</v>
      </c>
      <c r="J13" s="362">
        <v>42391</v>
      </c>
      <c r="K13" s="364">
        <v>45150</v>
      </c>
      <c r="L13" s="365">
        <v>47299</v>
      </c>
      <c r="M13" s="222">
        <v>2</v>
      </c>
      <c r="N13" s="366">
        <v>47707</v>
      </c>
      <c r="O13" s="367"/>
      <c r="P13" s="209"/>
      <c r="R13" s="367"/>
      <c r="S13" s="207"/>
    </row>
    <row r="14" spans="1:19" ht="42.6" customHeight="1">
      <c r="A14" s="23">
        <v>2164</v>
      </c>
      <c r="B14" s="24" t="s">
        <v>38</v>
      </c>
      <c r="C14" s="20" t="s">
        <v>35</v>
      </c>
      <c r="D14" s="20" t="s">
        <v>36</v>
      </c>
      <c r="E14" s="26">
        <v>154562390.28999999</v>
      </c>
      <c r="F14" s="362">
        <v>43224</v>
      </c>
      <c r="G14" s="362" t="s">
        <v>37</v>
      </c>
      <c r="H14" s="363" t="s">
        <v>37</v>
      </c>
      <c r="I14" s="376">
        <v>43224</v>
      </c>
      <c r="J14" s="364">
        <v>43531</v>
      </c>
      <c r="K14" s="364">
        <v>45412</v>
      </c>
      <c r="L14" s="368">
        <v>46690</v>
      </c>
      <c r="M14" s="222">
        <v>1</v>
      </c>
      <c r="N14" s="369">
        <v>50890</v>
      </c>
      <c r="O14" s="367"/>
      <c r="P14" s="209"/>
      <c r="R14" s="367"/>
      <c r="S14" s="207"/>
    </row>
    <row r="15" spans="1:19" ht="28.2" customHeight="1">
      <c r="A15" s="23" t="s">
        <v>39</v>
      </c>
      <c r="B15" s="24" t="s">
        <v>40</v>
      </c>
      <c r="C15" s="20" t="s">
        <v>35</v>
      </c>
      <c r="D15" s="20" t="s">
        <v>41</v>
      </c>
      <c r="E15" s="26">
        <v>111128810</v>
      </c>
      <c r="F15" s="362">
        <v>43592</v>
      </c>
      <c r="G15" s="362" t="s">
        <v>37</v>
      </c>
      <c r="H15" s="363" t="s">
        <v>37</v>
      </c>
      <c r="I15" s="376">
        <v>43592</v>
      </c>
      <c r="J15" s="364">
        <v>43756</v>
      </c>
      <c r="K15" s="364">
        <v>46140</v>
      </c>
      <c r="L15" s="368">
        <v>47297</v>
      </c>
      <c r="M15" s="69">
        <v>1</v>
      </c>
      <c r="N15" s="369">
        <v>55271</v>
      </c>
      <c r="O15" s="367"/>
      <c r="P15" s="209"/>
      <c r="R15" s="367"/>
      <c r="S15" s="207"/>
    </row>
    <row r="16" spans="1:19" ht="30" customHeight="1">
      <c r="A16" s="23">
        <v>2198</v>
      </c>
      <c r="B16" s="24" t="s">
        <v>42</v>
      </c>
      <c r="C16" s="20" t="s">
        <v>43</v>
      </c>
      <c r="D16" s="20" t="s">
        <v>44</v>
      </c>
      <c r="E16" s="26">
        <v>55080000</v>
      </c>
      <c r="F16" s="362">
        <v>43472</v>
      </c>
      <c r="G16" s="362">
        <v>43643</v>
      </c>
      <c r="H16" s="363" t="s">
        <v>45</v>
      </c>
      <c r="I16" s="376">
        <v>43643</v>
      </c>
      <c r="J16" s="364">
        <v>43796</v>
      </c>
      <c r="K16" s="364">
        <v>45103</v>
      </c>
      <c r="L16" s="365">
        <v>46594</v>
      </c>
      <c r="M16" s="224">
        <v>2</v>
      </c>
      <c r="N16" s="369">
        <v>51313</v>
      </c>
      <c r="O16" s="367"/>
      <c r="P16" s="209"/>
      <c r="R16" s="367"/>
      <c r="S16" s="207"/>
    </row>
    <row r="17" spans="1:19" ht="41.4" customHeight="1">
      <c r="A17" s="23">
        <v>2220</v>
      </c>
      <c r="B17" s="24" t="s">
        <v>46</v>
      </c>
      <c r="C17" s="20" t="s">
        <v>47</v>
      </c>
      <c r="D17" s="20" t="s">
        <v>44</v>
      </c>
      <c r="E17" s="26">
        <v>425000000</v>
      </c>
      <c r="F17" s="362">
        <v>44655</v>
      </c>
      <c r="G17" s="362">
        <v>44692</v>
      </c>
      <c r="H17" s="363" t="s">
        <v>48</v>
      </c>
      <c r="I17" s="362">
        <v>44692</v>
      </c>
      <c r="J17" s="364">
        <v>44890</v>
      </c>
      <c r="K17" s="364">
        <v>47528</v>
      </c>
      <c r="L17" s="362" t="s">
        <v>37</v>
      </c>
      <c r="M17" s="224">
        <v>0</v>
      </c>
      <c r="N17" s="369">
        <v>53007</v>
      </c>
      <c r="O17" s="367"/>
      <c r="P17" s="209"/>
      <c r="R17" s="367"/>
      <c r="S17" s="207"/>
    </row>
    <row r="18" spans="1:19" ht="34.799999999999997" customHeight="1">
      <c r="A18" s="29">
        <v>2317</v>
      </c>
      <c r="B18" s="30" t="s">
        <v>49</v>
      </c>
      <c r="C18" s="20" t="s">
        <v>50</v>
      </c>
      <c r="D18" s="222" t="s">
        <v>44</v>
      </c>
      <c r="E18" s="82">
        <v>700000000</v>
      </c>
      <c r="F18" s="365">
        <v>45000</v>
      </c>
      <c r="G18" s="365">
        <v>45350</v>
      </c>
      <c r="H18" s="224">
        <v>10456</v>
      </c>
      <c r="I18" s="362">
        <v>45350</v>
      </c>
      <c r="J18" s="370">
        <v>45373</v>
      </c>
      <c r="K18" s="370">
        <v>47651</v>
      </c>
      <c r="L18" s="362" t="s">
        <v>37</v>
      </c>
      <c r="M18" s="222">
        <v>0</v>
      </c>
      <c r="N18" s="371">
        <v>56417</v>
      </c>
      <c r="O18" s="367"/>
      <c r="P18" s="209"/>
      <c r="R18" s="367"/>
      <c r="S18" s="207"/>
    </row>
    <row r="19" spans="1:19" ht="66" customHeight="1">
      <c r="A19" s="29">
        <v>2341</v>
      </c>
      <c r="B19" s="30" t="s">
        <v>51</v>
      </c>
      <c r="C19" s="20" t="s">
        <v>52</v>
      </c>
      <c r="D19" s="222" t="s">
        <v>44</v>
      </c>
      <c r="E19" s="82">
        <v>600000000</v>
      </c>
      <c r="F19" s="365">
        <v>45869</v>
      </c>
      <c r="G19" s="365">
        <v>46127</v>
      </c>
      <c r="H19" s="224">
        <v>10899</v>
      </c>
      <c r="I19" s="362">
        <v>46127</v>
      </c>
      <c r="J19" s="370">
        <v>46223</v>
      </c>
      <c r="K19" s="370" t="s">
        <v>53</v>
      </c>
      <c r="L19" s="362" t="s">
        <v>37</v>
      </c>
      <c r="M19" s="222">
        <v>0</v>
      </c>
      <c r="N19" s="371" t="s">
        <v>54</v>
      </c>
      <c r="O19" s="367"/>
      <c r="P19" s="209"/>
      <c r="R19" s="367"/>
      <c r="S19" s="207"/>
    </row>
    <row r="20" spans="1:19" ht="118.8" customHeight="1">
      <c r="A20" s="29">
        <v>2241</v>
      </c>
      <c r="B20" s="30" t="s">
        <v>55</v>
      </c>
      <c r="C20" s="20" t="s">
        <v>56</v>
      </c>
      <c r="D20" s="222" t="s">
        <v>44</v>
      </c>
      <c r="E20" s="82">
        <v>550000000</v>
      </c>
      <c r="F20" s="365">
        <v>45926</v>
      </c>
      <c r="G20" s="365">
        <v>46168</v>
      </c>
      <c r="H20" s="224">
        <v>10956</v>
      </c>
      <c r="I20" s="362">
        <v>46168</v>
      </c>
      <c r="J20" s="370">
        <v>46223</v>
      </c>
      <c r="K20" s="370" t="s">
        <v>57</v>
      </c>
      <c r="L20" s="362" t="s">
        <v>37</v>
      </c>
      <c r="M20" s="222">
        <v>0</v>
      </c>
      <c r="N20" s="371" t="s">
        <v>260</v>
      </c>
      <c r="O20" s="367"/>
      <c r="P20" s="209"/>
      <c r="R20" s="367"/>
      <c r="S20" s="207"/>
    </row>
    <row r="21" spans="1:19" s="35" customFormat="1" ht="13.2" customHeight="1">
      <c r="A21" s="23"/>
      <c r="B21" s="195"/>
      <c r="C21" s="7"/>
      <c r="D21" s="298"/>
      <c r="E21" s="37">
        <f>SUM(E13:E20)</f>
        <v>2725771200.29</v>
      </c>
      <c r="F21" s="319"/>
      <c r="G21" s="319"/>
      <c r="H21" s="363"/>
      <c r="I21" s="362"/>
      <c r="J21" s="319"/>
      <c r="K21" s="319"/>
      <c r="L21" s="362"/>
      <c r="M21" s="319"/>
      <c r="N21" s="366"/>
      <c r="O21" s="367"/>
      <c r="P21" s="209"/>
      <c r="Q21" s="298"/>
      <c r="R21" s="298"/>
      <c r="S21" s="207"/>
    </row>
    <row r="22" spans="1:19" s="35" customFormat="1" ht="13.2" customHeight="1">
      <c r="A22" s="23"/>
      <c r="B22" s="195"/>
      <c r="C22" s="7"/>
      <c r="D22" s="298"/>
      <c r="E22" s="37"/>
      <c r="F22" s="319"/>
      <c r="G22" s="319"/>
      <c r="H22" s="363"/>
      <c r="I22" s="362"/>
      <c r="J22" s="319"/>
      <c r="K22" s="319"/>
      <c r="L22" s="362"/>
      <c r="M22" s="319"/>
      <c r="N22" s="366"/>
      <c r="O22" s="367"/>
      <c r="P22" s="209"/>
      <c r="Q22" s="298"/>
      <c r="R22" s="298"/>
      <c r="S22" s="207"/>
    </row>
    <row r="23" spans="1:19" s="35" customFormat="1" ht="13.2" customHeight="1">
      <c r="A23" s="280" t="s">
        <v>58</v>
      </c>
      <c r="B23" s="195"/>
      <c r="C23" s="7"/>
      <c r="D23" s="298"/>
      <c r="E23" s="37"/>
      <c r="F23" s="319"/>
      <c r="G23" s="319"/>
      <c r="H23" s="363"/>
      <c r="I23" s="362"/>
      <c r="J23" s="319"/>
      <c r="K23" s="319"/>
      <c r="L23" s="362"/>
      <c r="M23" s="319"/>
      <c r="N23" s="366"/>
      <c r="O23" s="367"/>
      <c r="P23" s="209"/>
      <c r="Q23" s="298"/>
      <c r="R23" s="298"/>
      <c r="S23" s="207"/>
    </row>
    <row r="24" spans="1:19" s="35" customFormat="1" ht="43.95" customHeight="1">
      <c r="A24" s="23">
        <v>97486</v>
      </c>
      <c r="B24" s="30" t="s">
        <v>55</v>
      </c>
      <c r="C24" s="20" t="s">
        <v>56</v>
      </c>
      <c r="D24" s="222" t="s">
        <v>44</v>
      </c>
      <c r="E24" s="26">
        <v>250000000</v>
      </c>
      <c r="F24" s="319">
        <v>45929</v>
      </c>
      <c r="G24" s="319">
        <v>46168</v>
      </c>
      <c r="H24" s="363">
        <v>10956</v>
      </c>
      <c r="I24" s="362">
        <v>46168</v>
      </c>
      <c r="J24" s="319">
        <v>46223</v>
      </c>
      <c r="K24" s="319">
        <v>47994</v>
      </c>
      <c r="L24" s="362" t="s">
        <v>37</v>
      </c>
      <c r="M24" s="222">
        <v>0</v>
      </c>
      <c r="N24" s="366">
        <v>55299</v>
      </c>
      <c r="O24" s="367"/>
      <c r="P24" s="209"/>
      <c r="Q24" s="298"/>
      <c r="R24" s="298"/>
      <c r="S24" s="207"/>
    </row>
    <row r="25" spans="1:19" s="35" customFormat="1" ht="13.2" customHeight="1">
      <c r="A25" s="23"/>
      <c r="B25" s="30"/>
      <c r="C25" s="7"/>
      <c r="D25" s="298"/>
      <c r="E25" s="37">
        <f>SUM(E24)</f>
        <v>250000000</v>
      </c>
      <c r="F25" s="319"/>
      <c r="G25" s="319"/>
      <c r="H25" s="363"/>
      <c r="I25" s="362"/>
      <c r="J25" s="319"/>
      <c r="K25" s="319"/>
      <c r="L25" s="362"/>
      <c r="M25" s="319"/>
      <c r="N25" s="366"/>
      <c r="O25" s="367"/>
      <c r="P25" s="209"/>
      <c r="Q25" s="298"/>
      <c r="R25" s="298"/>
      <c r="S25" s="207"/>
    </row>
    <row r="26" spans="1:19" s="35" customFormat="1" ht="13.2" customHeight="1">
      <c r="A26" s="23"/>
      <c r="B26" s="195"/>
      <c r="C26" s="7"/>
      <c r="D26" s="298"/>
      <c r="E26" s="37"/>
      <c r="F26" s="319"/>
      <c r="G26" s="319"/>
      <c r="H26" s="363"/>
      <c r="I26" s="362"/>
      <c r="J26" s="319"/>
      <c r="K26" s="319"/>
      <c r="L26" s="372"/>
      <c r="M26" s="319"/>
      <c r="N26" s="366"/>
      <c r="O26" s="367"/>
      <c r="P26" s="209"/>
      <c r="Q26" s="298"/>
      <c r="R26" s="298"/>
      <c r="S26" s="207"/>
    </row>
    <row r="27" spans="1:19" ht="14.4" customHeight="1">
      <c r="A27" s="280" t="s">
        <v>59</v>
      </c>
      <c r="B27" s="24"/>
      <c r="C27" s="20"/>
      <c r="D27" s="212"/>
      <c r="E27" s="26"/>
      <c r="F27" s="319"/>
      <c r="G27" s="319"/>
      <c r="H27" s="363"/>
      <c r="I27" s="362"/>
      <c r="J27" s="319"/>
      <c r="K27" s="373"/>
      <c r="L27" s="319"/>
      <c r="M27" s="319"/>
      <c r="N27" s="374"/>
      <c r="O27" s="367"/>
      <c r="P27" s="209"/>
      <c r="S27" s="207"/>
    </row>
    <row r="28" spans="1:19" ht="16.8" customHeight="1">
      <c r="A28" s="41" t="s">
        <v>60</v>
      </c>
      <c r="B28" s="444" t="s">
        <v>61</v>
      </c>
      <c r="C28" s="430" t="s">
        <v>62</v>
      </c>
      <c r="D28" s="430" t="s">
        <v>44</v>
      </c>
      <c r="E28" s="26">
        <v>400000000</v>
      </c>
      <c r="F28" s="432">
        <v>41732</v>
      </c>
      <c r="G28" s="432">
        <v>41956</v>
      </c>
      <c r="H28" s="434">
        <v>9283</v>
      </c>
      <c r="I28" s="431">
        <v>41956</v>
      </c>
      <c r="J28" s="432">
        <v>42110</v>
      </c>
      <c r="K28" s="433">
        <v>44148</v>
      </c>
      <c r="L28" s="442">
        <v>46338</v>
      </c>
      <c r="M28" s="430">
        <v>3</v>
      </c>
      <c r="N28" s="443">
        <v>50498</v>
      </c>
      <c r="O28" s="367"/>
      <c r="P28" s="209"/>
      <c r="R28" s="367"/>
      <c r="S28" s="207"/>
    </row>
    <row r="29" spans="1:19" ht="16.8" customHeight="1">
      <c r="A29" s="41" t="s">
        <v>63</v>
      </c>
      <c r="B29" s="444"/>
      <c r="C29" s="430"/>
      <c r="D29" s="430"/>
      <c r="E29" s="26">
        <v>50000000</v>
      </c>
      <c r="F29" s="432"/>
      <c r="G29" s="432"/>
      <c r="H29" s="434"/>
      <c r="I29" s="431"/>
      <c r="J29" s="432"/>
      <c r="K29" s="433"/>
      <c r="L29" s="442"/>
      <c r="M29" s="430"/>
      <c r="N29" s="443"/>
      <c r="O29" s="367"/>
      <c r="P29" s="209"/>
      <c r="R29" s="367"/>
      <c r="S29" s="207"/>
    </row>
    <row r="30" spans="1:19" ht="31.8" customHeight="1">
      <c r="A30" s="42" t="s">
        <v>64</v>
      </c>
      <c r="B30" s="43" t="s">
        <v>65</v>
      </c>
      <c r="C30" s="20" t="s">
        <v>62</v>
      </c>
      <c r="D30" s="20" t="s">
        <v>44</v>
      </c>
      <c r="E30" s="26">
        <v>125000000</v>
      </c>
      <c r="F30" s="377">
        <v>43908</v>
      </c>
      <c r="G30" s="377">
        <v>44103</v>
      </c>
      <c r="H30" s="69">
        <v>9899</v>
      </c>
      <c r="I30" s="362">
        <v>44103</v>
      </c>
      <c r="J30" s="364">
        <v>44131</v>
      </c>
      <c r="K30" s="377">
        <v>45929</v>
      </c>
      <c r="L30" s="376">
        <v>46659</v>
      </c>
      <c r="M30" s="20">
        <v>1</v>
      </c>
      <c r="N30" s="366">
        <v>53404</v>
      </c>
      <c r="O30" s="367"/>
      <c r="P30" s="209"/>
      <c r="R30" s="367"/>
      <c r="S30" s="207"/>
    </row>
    <row r="31" spans="1:19" ht="24" customHeight="1">
      <c r="A31" s="41" t="s">
        <v>66</v>
      </c>
      <c r="B31" s="414" t="s">
        <v>236</v>
      </c>
      <c r="C31" s="20" t="s">
        <v>67</v>
      </c>
      <c r="D31" s="20" t="s">
        <v>44</v>
      </c>
      <c r="E31" s="26">
        <v>100000000</v>
      </c>
      <c r="F31" s="377">
        <v>43907</v>
      </c>
      <c r="G31" s="377">
        <v>44272</v>
      </c>
      <c r="H31" s="69">
        <v>9968</v>
      </c>
      <c r="I31" s="362">
        <v>44272</v>
      </c>
      <c r="J31" s="364">
        <v>44470</v>
      </c>
      <c r="K31" s="415">
        <v>46098</v>
      </c>
      <c r="L31" s="368">
        <v>46463</v>
      </c>
      <c r="M31" s="222">
        <v>1</v>
      </c>
      <c r="N31" s="366">
        <v>53036</v>
      </c>
      <c r="O31" s="361"/>
      <c r="P31" s="299"/>
      <c r="R31" s="361"/>
    </row>
    <row r="32" spans="1:19" ht="28.2" customHeight="1">
      <c r="A32" s="42" t="s">
        <v>68</v>
      </c>
      <c r="B32" s="43" t="s">
        <v>69</v>
      </c>
      <c r="C32" s="20" t="s">
        <v>70</v>
      </c>
      <c r="D32" s="313" t="s">
        <v>44</v>
      </c>
      <c r="E32" s="26">
        <v>225000000</v>
      </c>
      <c r="F32" s="364">
        <v>45301</v>
      </c>
      <c r="G32" s="364">
        <v>44103</v>
      </c>
      <c r="H32" s="69">
        <v>9899</v>
      </c>
      <c r="I32" s="362">
        <v>45301</v>
      </c>
      <c r="J32" s="364">
        <v>45636</v>
      </c>
      <c r="K32" s="378">
        <v>47128</v>
      </c>
      <c r="L32" s="376" t="s">
        <v>37</v>
      </c>
      <c r="M32" s="20">
        <v>0</v>
      </c>
      <c r="N32" s="366">
        <v>54433</v>
      </c>
      <c r="O32" s="367"/>
      <c r="P32" s="209"/>
      <c r="R32" s="367"/>
      <c r="S32" s="207"/>
    </row>
    <row r="33" spans="1:19" ht="28.2" customHeight="1">
      <c r="A33" s="42" t="s">
        <v>71</v>
      </c>
      <c r="B33" s="43" t="s">
        <v>72</v>
      </c>
      <c r="C33" s="20" t="s">
        <v>73</v>
      </c>
      <c r="D33" s="313" t="s">
        <v>74</v>
      </c>
      <c r="E33" s="26">
        <v>200000000</v>
      </c>
      <c r="F33" s="364">
        <v>46121</v>
      </c>
      <c r="G33" s="364">
        <v>43285</v>
      </c>
      <c r="H33" s="69">
        <v>9573</v>
      </c>
      <c r="I33" s="362">
        <v>46121</v>
      </c>
      <c r="J33" s="364">
        <v>45962</v>
      </c>
      <c r="K33" s="378">
        <v>48313</v>
      </c>
      <c r="L33" s="376" t="s">
        <v>37</v>
      </c>
      <c r="M33" s="20">
        <v>0</v>
      </c>
      <c r="N33" s="366">
        <v>54705</v>
      </c>
      <c r="O33" s="367"/>
      <c r="P33" s="209"/>
      <c r="R33" s="367"/>
      <c r="S33" s="207"/>
    </row>
    <row r="34" spans="1:19" s="35" customFormat="1" ht="13.2" customHeight="1">
      <c r="A34" s="23"/>
      <c r="B34" s="195"/>
      <c r="C34" s="7"/>
      <c r="D34" s="298"/>
      <c r="E34" s="37">
        <f>SUM(E28:E33)</f>
        <v>1100000000</v>
      </c>
      <c r="F34" s="319"/>
      <c r="G34" s="319"/>
      <c r="H34" s="5"/>
      <c r="I34" s="362"/>
      <c r="J34" s="319"/>
      <c r="K34" s="319"/>
      <c r="L34" s="379"/>
      <c r="M34" s="322"/>
      <c r="N34" s="380"/>
      <c r="O34" s="381"/>
      <c r="P34" s="209"/>
      <c r="Q34" s="298"/>
      <c r="R34" s="298"/>
      <c r="S34" s="207"/>
    </row>
    <row r="35" spans="1:19" ht="13.2" customHeight="1">
      <c r="A35" s="288"/>
      <c r="B35" s="24"/>
      <c r="C35" s="20"/>
      <c r="D35" s="212"/>
      <c r="E35" s="26"/>
      <c r="F35" s="319"/>
      <c r="G35" s="319"/>
      <c r="H35" s="69"/>
      <c r="I35" s="362"/>
      <c r="J35" s="319"/>
      <c r="K35" s="319"/>
      <c r="L35" s="319"/>
      <c r="M35" s="319"/>
      <c r="N35" s="374"/>
      <c r="O35" s="361"/>
      <c r="P35" s="209"/>
      <c r="S35" s="207"/>
    </row>
    <row r="36" spans="1:19" ht="19.2" customHeight="1">
      <c r="A36" s="280" t="s">
        <v>75</v>
      </c>
      <c r="B36" s="24"/>
      <c r="C36" s="20"/>
      <c r="D36" s="212"/>
      <c r="E36" s="26"/>
      <c r="F36" s="319"/>
      <c r="G36" s="319"/>
      <c r="H36" s="69"/>
      <c r="I36" s="362"/>
      <c r="J36" s="319"/>
      <c r="K36" s="319"/>
      <c r="L36" s="319"/>
      <c r="M36" s="319"/>
      <c r="N36" s="374"/>
      <c r="O36" s="361"/>
      <c r="P36" s="209"/>
      <c r="S36" s="207"/>
    </row>
    <row r="37" spans="1:19" s="35" customFormat="1" ht="31.8" customHeight="1">
      <c r="A37" s="23" t="s">
        <v>76</v>
      </c>
      <c r="B37" s="237" t="s">
        <v>237</v>
      </c>
      <c r="C37" s="20" t="s">
        <v>77</v>
      </c>
      <c r="D37" s="20" t="s">
        <v>44</v>
      </c>
      <c r="E37" s="26">
        <f>156640000-15000000-15000000</f>
        <v>126640000</v>
      </c>
      <c r="F37" s="319">
        <v>43927</v>
      </c>
      <c r="G37" s="319">
        <v>44158</v>
      </c>
      <c r="H37" s="363" t="s">
        <v>78</v>
      </c>
      <c r="I37" s="362">
        <v>44158</v>
      </c>
      <c r="J37" s="364">
        <v>44272</v>
      </c>
      <c r="K37" s="375">
        <v>46234</v>
      </c>
      <c r="L37" s="362">
        <v>46690</v>
      </c>
      <c r="M37" s="20">
        <v>1</v>
      </c>
      <c r="N37" s="366">
        <v>56019</v>
      </c>
      <c r="O37" s="361"/>
      <c r="P37" s="299"/>
      <c r="Q37" s="298"/>
      <c r="R37" s="361"/>
      <c r="S37" s="212"/>
    </row>
    <row r="38" spans="1:19" s="35" customFormat="1" ht="50.4" customHeight="1">
      <c r="A38" s="46" t="s">
        <v>79</v>
      </c>
      <c r="B38" s="64" t="s">
        <v>238</v>
      </c>
      <c r="C38" s="382" t="s">
        <v>80</v>
      </c>
      <c r="D38" s="20" t="s">
        <v>44</v>
      </c>
      <c r="E38" s="418">
        <v>160000000</v>
      </c>
      <c r="F38" s="319">
        <v>45188</v>
      </c>
      <c r="G38" s="365">
        <v>45635</v>
      </c>
      <c r="H38" s="363" t="s">
        <v>81</v>
      </c>
      <c r="I38" s="362">
        <v>45635</v>
      </c>
      <c r="J38" s="364" t="s">
        <v>37</v>
      </c>
      <c r="K38" s="375">
        <v>46105</v>
      </c>
      <c r="L38" s="375">
        <v>47201</v>
      </c>
      <c r="M38" s="69">
        <v>1</v>
      </c>
      <c r="N38" s="383">
        <v>56780</v>
      </c>
      <c r="O38" s="367"/>
      <c r="P38" s="209"/>
      <c r="Q38" s="298"/>
      <c r="R38" s="367"/>
      <c r="S38" s="207"/>
    </row>
    <row r="39" spans="1:19" s="35" customFormat="1" ht="28.8" customHeight="1">
      <c r="A39" s="46" t="s">
        <v>82</v>
      </c>
      <c r="B39" s="64" t="s">
        <v>259</v>
      </c>
      <c r="C39" s="382" t="s">
        <v>80</v>
      </c>
      <c r="D39" s="20" t="s">
        <v>44</v>
      </c>
      <c r="E39" s="418">
        <v>350000000</v>
      </c>
      <c r="F39" s="319">
        <v>45520</v>
      </c>
      <c r="G39" s="365">
        <v>46162</v>
      </c>
      <c r="H39" s="363">
        <v>10954</v>
      </c>
      <c r="I39" s="362">
        <v>46162</v>
      </c>
      <c r="J39" s="364">
        <v>46223</v>
      </c>
      <c r="K39" s="375">
        <v>47238</v>
      </c>
      <c r="L39" s="375" t="s">
        <v>37</v>
      </c>
      <c r="M39" s="69">
        <v>0</v>
      </c>
      <c r="N39" s="383">
        <v>57480</v>
      </c>
      <c r="O39" s="367"/>
      <c r="P39" s="209"/>
      <c r="Q39" s="298"/>
      <c r="R39" s="367"/>
      <c r="S39" s="207"/>
    </row>
    <row r="40" spans="1:19" s="35" customFormat="1" ht="13.2" customHeight="1">
      <c r="A40" s="23"/>
      <c r="B40" s="384"/>
      <c r="C40" s="20"/>
      <c r="D40" s="212"/>
      <c r="E40" s="37">
        <f>SUM(E37:E39)</f>
        <v>636640000</v>
      </c>
      <c r="F40" s="319"/>
      <c r="G40" s="319"/>
      <c r="H40" s="5"/>
      <c r="I40" s="362"/>
      <c r="J40" s="319"/>
      <c r="K40" s="319"/>
      <c r="L40" s="379"/>
      <c r="M40" s="69"/>
      <c r="N40" s="380"/>
      <c r="O40" s="381"/>
      <c r="P40" s="209"/>
      <c r="Q40" s="298"/>
      <c r="R40" s="298"/>
      <c r="S40" s="207"/>
    </row>
    <row r="41" spans="1:19" ht="13.2" customHeight="1">
      <c r="A41" s="288"/>
      <c r="B41" s="24"/>
      <c r="C41" s="20"/>
      <c r="D41" s="212"/>
      <c r="E41" s="26"/>
      <c r="F41" s="319"/>
      <c r="G41" s="319"/>
      <c r="H41" s="69"/>
      <c r="I41" s="362"/>
      <c r="J41" s="319"/>
      <c r="K41" s="319"/>
      <c r="L41" s="376"/>
      <c r="M41" s="20"/>
      <c r="N41" s="374"/>
      <c r="O41" s="361"/>
      <c r="P41" s="209"/>
      <c r="S41" s="207"/>
    </row>
    <row r="42" spans="1:19" ht="14.4" customHeight="1">
      <c r="A42" s="280" t="s">
        <v>83</v>
      </c>
      <c r="B42" s="45"/>
      <c r="C42" s="20"/>
      <c r="D42" s="212"/>
      <c r="E42" s="26"/>
      <c r="F42" s="319"/>
      <c r="G42" s="319"/>
      <c r="H42" s="69"/>
      <c r="I42" s="362"/>
      <c r="J42" s="319"/>
      <c r="K42" s="319"/>
      <c r="L42" s="376"/>
      <c r="M42" s="20"/>
      <c r="N42" s="374"/>
      <c r="O42" s="361"/>
      <c r="P42" s="209"/>
      <c r="S42" s="207"/>
    </row>
    <row r="43" spans="1:19" ht="14.4" customHeight="1">
      <c r="A43" s="23" t="s">
        <v>84</v>
      </c>
      <c r="B43" s="246" t="s">
        <v>239</v>
      </c>
      <c r="C43" s="178" t="s">
        <v>73</v>
      </c>
      <c r="D43" s="20" t="s">
        <v>85</v>
      </c>
      <c r="E43" s="26">
        <f>25991000000/'Anexo 5'!P79</f>
        <v>160003693.67150947</v>
      </c>
      <c r="F43" s="319">
        <v>42906</v>
      </c>
      <c r="G43" s="319">
        <v>41855</v>
      </c>
      <c r="H43" s="69">
        <v>9254</v>
      </c>
      <c r="I43" s="362">
        <v>42906</v>
      </c>
      <c r="J43" s="319">
        <v>43007</v>
      </c>
      <c r="K43" s="319">
        <v>46292</v>
      </c>
      <c r="L43" s="376">
        <v>46292</v>
      </c>
      <c r="M43" s="20">
        <v>0</v>
      </c>
      <c r="N43" s="366">
        <v>57516</v>
      </c>
      <c r="O43" s="367"/>
      <c r="P43" s="209"/>
      <c r="R43" s="367"/>
      <c r="S43" s="207"/>
    </row>
    <row r="44" spans="1:19" ht="13.2" customHeight="1">
      <c r="A44" s="23"/>
      <c r="B44" s="293"/>
      <c r="C44" s="20"/>
      <c r="D44" s="212"/>
      <c r="E44" s="37">
        <f>SUM(E43)</f>
        <v>160003693.67150947</v>
      </c>
      <c r="F44" s="319"/>
      <c r="G44" s="319"/>
      <c r="H44" s="69"/>
      <c r="I44" s="69"/>
      <c r="J44" s="319"/>
      <c r="K44" s="319"/>
      <c r="L44" s="372"/>
      <c r="M44" s="69"/>
      <c r="N44" s="374"/>
      <c r="O44" s="361"/>
    </row>
    <row r="45" spans="1:19" ht="13.2" customHeight="1">
      <c r="A45" s="23"/>
      <c r="B45" s="49"/>
      <c r="C45" s="20"/>
      <c r="D45" s="212"/>
      <c r="E45" s="26"/>
      <c r="F45" s="319"/>
      <c r="G45" s="319"/>
      <c r="H45" s="69"/>
      <c r="I45" s="69"/>
      <c r="J45" s="319"/>
      <c r="K45" s="319"/>
      <c r="L45" s="379"/>
      <c r="M45" s="69"/>
      <c r="N45" s="374"/>
      <c r="O45" s="361"/>
    </row>
    <row r="46" spans="1:19" ht="13.2" customHeight="1">
      <c r="A46" s="280" t="s">
        <v>87</v>
      </c>
      <c r="B46" s="49"/>
      <c r="C46" s="20"/>
      <c r="D46" s="212"/>
      <c r="E46" s="26"/>
      <c r="F46" s="319"/>
      <c r="G46" s="319"/>
      <c r="H46" s="69"/>
      <c r="I46" s="69"/>
      <c r="J46" s="319"/>
      <c r="K46" s="319"/>
      <c r="L46" s="379"/>
      <c r="M46" s="69"/>
      <c r="N46" s="374"/>
      <c r="O46" s="361"/>
    </row>
    <row r="47" spans="1:19" ht="49.2" customHeight="1">
      <c r="A47" s="23" t="s">
        <v>88</v>
      </c>
      <c r="B47" s="246" t="s">
        <v>51</v>
      </c>
      <c r="C47" s="20" t="s">
        <v>52</v>
      </c>
      <c r="D47" s="20" t="s">
        <v>44</v>
      </c>
      <c r="E47" s="26">
        <v>170000000</v>
      </c>
      <c r="F47" s="319">
        <v>45869</v>
      </c>
      <c r="G47" s="319">
        <v>46127</v>
      </c>
      <c r="H47" s="69">
        <v>10899</v>
      </c>
      <c r="I47" s="362">
        <v>46127</v>
      </c>
      <c r="J47" s="319">
        <v>46223</v>
      </c>
      <c r="K47" s="385">
        <v>48213</v>
      </c>
      <c r="L47" s="322" t="s">
        <v>37</v>
      </c>
      <c r="M47" s="69">
        <v>0</v>
      </c>
      <c r="N47" s="369">
        <v>53008</v>
      </c>
      <c r="O47" s="361"/>
    </row>
    <row r="48" spans="1:19" ht="13.2" customHeight="1">
      <c r="A48" s="23"/>
      <c r="B48" s="49"/>
      <c r="C48" s="20"/>
      <c r="D48" s="212"/>
      <c r="E48" s="37">
        <f>SUM(E47)</f>
        <v>170000000</v>
      </c>
      <c r="F48" s="319"/>
      <c r="G48" s="319"/>
      <c r="H48" s="69"/>
      <c r="I48" s="69"/>
      <c r="J48" s="319"/>
      <c r="K48" s="319"/>
      <c r="L48" s="379"/>
      <c r="M48" s="69"/>
      <c r="N48" s="374"/>
      <c r="O48" s="361"/>
    </row>
    <row r="49" spans="1:19" ht="13.2" customHeight="1">
      <c r="A49" s="23"/>
      <c r="B49" s="49"/>
      <c r="C49" s="212"/>
      <c r="D49" s="212"/>
      <c r="E49" s="26"/>
      <c r="F49" s="319"/>
      <c r="G49" s="319"/>
      <c r="H49" s="69"/>
      <c r="I49" s="69"/>
      <c r="J49" s="319"/>
      <c r="K49" s="319"/>
      <c r="L49" s="379"/>
      <c r="M49" s="69"/>
      <c r="N49" s="374"/>
      <c r="O49" s="361"/>
    </row>
    <row r="50" spans="1:19" s="35" customFormat="1" ht="13.2" customHeight="1">
      <c r="A50" s="23" t="s">
        <v>89</v>
      </c>
      <c r="B50" s="49"/>
      <c r="C50" s="386"/>
      <c r="D50" s="386"/>
      <c r="E50" s="37">
        <f>E21+E25+E34+E40+E44+E48</f>
        <v>5042414893.9615097</v>
      </c>
      <c r="F50" s="5"/>
      <c r="G50" s="5"/>
      <c r="H50" s="5"/>
      <c r="I50" s="5"/>
      <c r="J50" s="5"/>
      <c r="K50" s="5"/>
      <c r="L50" s="379"/>
      <c r="M50" s="379"/>
      <c r="N50" s="380"/>
      <c r="O50" s="381"/>
      <c r="P50" s="298"/>
      <c r="Q50" s="298"/>
      <c r="R50" s="298"/>
      <c r="S50" s="298"/>
    </row>
    <row r="51" spans="1:19" s="35" customFormat="1" ht="13.2" customHeight="1" thickBot="1">
      <c r="A51" s="50"/>
      <c r="B51" s="51"/>
      <c r="C51" s="51"/>
      <c r="D51" s="51"/>
      <c r="E51" s="51"/>
      <c r="F51" s="52"/>
      <c r="G51" s="52"/>
      <c r="H51" s="52"/>
      <c r="I51" s="52"/>
      <c r="J51" s="52"/>
      <c r="K51" s="52"/>
      <c r="L51" s="54"/>
      <c r="M51" s="54"/>
      <c r="N51" s="387"/>
      <c r="O51" s="381"/>
      <c r="P51" s="298"/>
      <c r="Q51" s="298"/>
      <c r="R51" s="298"/>
      <c r="S51" s="298"/>
    </row>
    <row r="52" spans="1:19" s="57" customFormat="1" ht="14.4" customHeight="1">
      <c r="A52" s="56"/>
      <c r="B52" s="56"/>
    </row>
    <row r="53" spans="1:19" s="57" customFormat="1" ht="14.4" customHeight="1">
      <c r="A53" s="35" t="s">
        <v>90</v>
      </c>
      <c r="B53" s="56"/>
    </row>
    <row r="54" spans="1:19" s="57" customFormat="1" ht="14.4" customHeight="1">
      <c r="B54" s="61"/>
      <c r="C54" s="388"/>
      <c r="D54" s="62"/>
      <c r="E54" s="62"/>
      <c r="F54" s="62"/>
      <c r="G54" s="62"/>
      <c r="H54" s="62"/>
      <c r="I54" s="62"/>
      <c r="J54" s="62"/>
      <c r="K54" s="62"/>
    </row>
    <row r="55" spans="1:19" s="57" customFormat="1" ht="14.4" customHeight="1">
      <c r="A55" s="60" t="s">
        <v>196</v>
      </c>
      <c r="B55" s="66"/>
      <c r="C55" s="389"/>
      <c r="D55" s="62"/>
      <c r="E55" s="62"/>
      <c r="F55" s="62"/>
      <c r="G55" s="62"/>
      <c r="H55" s="62"/>
      <c r="I55" s="62"/>
      <c r="J55" s="62"/>
      <c r="K55" s="62"/>
    </row>
    <row r="56" spans="1:19" s="57" customFormat="1" ht="26.4" customHeight="1">
      <c r="A56" s="435" t="s">
        <v>240</v>
      </c>
      <c r="B56" s="436"/>
      <c r="C56" s="436"/>
      <c r="D56" s="436"/>
      <c r="E56" s="436"/>
      <c r="F56" s="436"/>
      <c r="G56" s="436"/>
      <c r="H56" s="436"/>
      <c r="I56" s="436"/>
      <c r="J56" s="436"/>
      <c r="K56" s="436"/>
      <c r="L56" s="436"/>
      <c r="M56" s="436"/>
      <c r="N56" s="436"/>
    </row>
    <row r="57" spans="1:19" s="57" customFormat="1" ht="35.4" customHeight="1">
      <c r="A57" s="435" t="s">
        <v>241</v>
      </c>
      <c r="B57" s="435"/>
      <c r="C57" s="435"/>
      <c r="D57" s="435"/>
      <c r="E57" s="435"/>
      <c r="F57" s="435"/>
      <c r="G57" s="435"/>
      <c r="H57" s="435"/>
      <c r="I57" s="435"/>
      <c r="J57" s="435"/>
      <c r="K57" s="435"/>
      <c r="L57" s="435"/>
      <c r="M57" s="435"/>
      <c r="N57" s="435"/>
    </row>
    <row r="58" spans="1:19" s="57" customFormat="1" ht="18.600000000000001" customHeight="1">
      <c r="A58" s="437" t="s">
        <v>242</v>
      </c>
      <c r="B58" s="437"/>
      <c r="C58" s="437"/>
      <c r="D58" s="437"/>
      <c r="E58" s="437"/>
      <c r="F58" s="437"/>
      <c r="G58" s="437"/>
      <c r="H58" s="437"/>
      <c r="I58" s="437"/>
      <c r="J58" s="437"/>
      <c r="K58" s="437"/>
      <c r="L58" s="437"/>
      <c r="M58" s="437"/>
      <c r="N58" s="437"/>
    </row>
    <row r="59" spans="1:19" s="57" customFormat="1" ht="18.600000000000001" customHeight="1">
      <c r="A59" s="437" t="s">
        <v>243</v>
      </c>
      <c r="B59" s="437"/>
      <c r="C59" s="437"/>
      <c r="D59" s="437"/>
      <c r="E59" s="437"/>
      <c r="F59" s="437"/>
      <c r="G59" s="437"/>
      <c r="H59" s="437"/>
      <c r="I59" s="437"/>
      <c r="J59" s="437"/>
      <c r="K59" s="437"/>
      <c r="L59" s="437"/>
      <c r="M59" s="437"/>
      <c r="N59" s="437"/>
    </row>
    <row r="60" spans="1:19" s="57" customFormat="1" ht="14.4" customHeight="1">
      <c r="B60" s="349"/>
      <c r="C60" s="349"/>
      <c r="D60" s="349"/>
      <c r="E60" s="349"/>
      <c r="F60" s="349"/>
      <c r="G60" s="349"/>
    </row>
    <row r="61" spans="1:19" s="57" customFormat="1" ht="14.4" customHeight="1">
      <c r="A61" s="61" t="s">
        <v>199</v>
      </c>
    </row>
    <row r="62" spans="1:19" s="112" customFormat="1" ht="20.399999999999999" customHeight="1">
      <c r="A62" s="66" t="s">
        <v>200</v>
      </c>
      <c r="O62" s="57"/>
      <c r="P62" s="57"/>
      <c r="Q62" s="57"/>
      <c r="R62" s="57"/>
      <c r="S62" s="57"/>
    </row>
    <row r="63" spans="1:19" s="112" customFormat="1" ht="17.399999999999999" customHeight="1">
      <c r="A63" s="390"/>
      <c r="O63" s="57"/>
      <c r="P63" s="57"/>
      <c r="Q63" s="57"/>
      <c r="R63" s="57"/>
      <c r="S63" s="57"/>
    </row>
    <row r="64" spans="1:19" ht="21.6" customHeight="1"/>
    <row r="65" spans="1:11" ht="29.4" customHeight="1"/>
    <row r="67" spans="1:11" ht="25.95" customHeight="1"/>
    <row r="68" spans="1:11">
      <c r="A68" s="154"/>
    </row>
    <row r="69" spans="1:11">
      <c r="A69" s="154"/>
      <c r="B69" s="154"/>
      <c r="C69" s="154"/>
      <c r="D69" s="154"/>
      <c r="E69" s="154"/>
      <c r="F69" s="154"/>
      <c r="G69" s="154"/>
      <c r="H69" s="154"/>
      <c r="I69" s="154"/>
      <c r="J69" s="154"/>
      <c r="K69" s="154"/>
    </row>
    <row r="70" spans="1:11">
      <c r="A70" s="154"/>
      <c r="B70" s="391"/>
      <c r="C70" s="180"/>
      <c r="D70" s="180"/>
      <c r="E70" s="180"/>
      <c r="F70" s="180"/>
      <c r="G70" s="180"/>
      <c r="H70" s="180"/>
      <c r="I70" s="180"/>
      <c r="J70" s="180"/>
      <c r="K70" s="180"/>
    </row>
    <row r="82" spans="1:11">
      <c r="A82" s="311"/>
      <c r="B82" s="311"/>
      <c r="C82" s="311"/>
      <c r="D82" s="311"/>
      <c r="E82" s="311"/>
      <c r="F82" s="311"/>
      <c r="G82" s="311"/>
      <c r="H82" s="311"/>
      <c r="I82" s="311"/>
      <c r="J82" s="311"/>
      <c r="K82" s="311"/>
    </row>
    <row r="83" spans="1:11">
      <c r="A83" s="392"/>
      <c r="B83" s="392"/>
      <c r="C83" s="392"/>
      <c r="D83" s="392"/>
      <c r="E83" s="392"/>
      <c r="F83" s="392"/>
      <c r="G83" s="392"/>
      <c r="H83" s="392"/>
      <c r="I83" s="392"/>
      <c r="J83" s="392"/>
      <c r="K83" s="392"/>
    </row>
    <row r="84" spans="1:11">
      <c r="A84" s="393"/>
      <c r="B84" s="189"/>
      <c r="C84" s="67"/>
      <c r="D84" s="67"/>
      <c r="E84" s="67"/>
      <c r="F84" s="67"/>
      <c r="G84" s="67"/>
      <c r="H84" s="67"/>
      <c r="I84" s="92"/>
      <c r="J84" s="92"/>
      <c r="K84" s="67"/>
    </row>
    <row r="85" spans="1:11">
      <c r="A85" s="66"/>
      <c r="B85" s="65"/>
      <c r="C85" s="362"/>
      <c r="D85" s="362"/>
      <c r="E85" s="363"/>
      <c r="F85" s="362"/>
      <c r="G85" s="362"/>
      <c r="H85" s="362"/>
      <c r="I85" s="319"/>
      <c r="J85" s="69"/>
      <c r="K85" s="362"/>
    </row>
    <row r="86" spans="1:11">
      <c r="A86" s="66"/>
      <c r="B86" s="62"/>
      <c r="C86" s="362"/>
      <c r="D86" s="362"/>
      <c r="E86" s="363"/>
      <c r="F86" s="362"/>
      <c r="G86" s="364"/>
      <c r="H86" s="364"/>
      <c r="I86" s="319"/>
      <c r="J86" s="69"/>
      <c r="K86" s="362"/>
    </row>
    <row r="87" spans="1:11">
      <c r="A87" s="66"/>
      <c r="B87" s="65"/>
      <c r="C87" s="362"/>
      <c r="D87" s="362"/>
      <c r="E87" s="363"/>
      <c r="F87" s="362"/>
      <c r="G87" s="362"/>
      <c r="H87" s="364"/>
      <c r="I87" s="362"/>
      <c r="J87" s="69"/>
      <c r="K87" s="362"/>
    </row>
    <row r="88" spans="1:11">
      <c r="A88" s="66"/>
      <c r="B88" s="65"/>
      <c r="C88" s="362"/>
      <c r="D88" s="362"/>
      <c r="E88" s="363"/>
      <c r="F88" s="362"/>
      <c r="G88" s="364"/>
      <c r="H88" s="364"/>
      <c r="I88" s="362"/>
      <c r="J88" s="69"/>
      <c r="K88" s="364"/>
    </row>
    <row r="89" spans="1:11">
      <c r="A89" s="66"/>
      <c r="B89" s="65"/>
      <c r="C89" s="362"/>
      <c r="D89" s="362"/>
      <c r="E89" s="363"/>
      <c r="F89" s="362"/>
      <c r="G89" s="364"/>
      <c r="H89" s="364"/>
      <c r="I89" s="362"/>
      <c r="J89" s="69"/>
      <c r="K89" s="364"/>
    </row>
    <row r="90" spans="1:11">
      <c r="A90" s="66"/>
      <c r="B90" s="65"/>
      <c r="C90" s="362"/>
      <c r="D90" s="362"/>
      <c r="E90" s="363"/>
      <c r="F90" s="362"/>
      <c r="G90" s="364"/>
      <c r="H90" s="364"/>
      <c r="I90" s="362"/>
      <c r="J90" s="69"/>
      <c r="K90" s="364"/>
    </row>
    <row r="91" spans="1:11">
      <c r="A91" s="66"/>
      <c r="B91" s="65"/>
      <c r="C91" s="362"/>
      <c r="D91" s="362"/>
      <c r="E91" s="363"/>
      <c r="F91" s="362"/>
      <c r="G91" s="364"/>
      <c r="H91" s="364"/>
      <c r="I91" s="362"/>
      <c r="J91" s="69"/>
      <c r="K91" s="364"/>
    </row>
    <row r="92" spans="1:11">
      <c r="A92" s="66"/>
      <c r="B92" s="65"/>
      <c r="C92" s="362"/>
      <c r="D92" s="362"/>
      <c r="E92" s="363"/>
      <c r="F92" s="362"/>
      <c r="G92" s="364"/>
      <c r="H92" s="364"/>
      <c r="I92" s="362"/>
      <c r="J92" s="69"/>
      <c r="K92" s="364"/>
    </row>
    <row r="93" spans="1:11">
      <c r="A93" s="66"/>
      <c r="B93" s="394"/>
      <c r="C93" s="319"/>
      <c r="D93" s="319"/>
      <c r="E93" s="363"/>
      <c r="F93" s="362"/>
      <c r="G93" s="319"/>
      <c r="H93" s="319"/>
      <c r="I93" s="362"/>
      <c r="J93" s="319"/>
      <c r="K93" s="362"/>
    </row>
    <row r="94" spans="1:11">
      <c r="A94" s="66"/>
      <c r="B94" s="394"/>
      <c r="C94" s="319"/>
      <c r="D94" s="319"/>
      <c r="E94" s="363"/>
      <c r="F94" s="362"/>
      <c r="G94" s="319"/>
      <c r="H94" s="319"/>
      <c r="I94" s="372"/>
      <c r="J94" s="319"/>
      <c r="K94" s="362"/>
    </row>
    <row r="95" spans="1:11">
      <c r="A95" s="61"/>
      <c r="B95" s="65"/>
      <c r="C95" s="319"/>
      <c r="D95" s="319"/>
      <c r="E95" s="363"/>
      <c r="F95" s="362"/>
      <c r="G95" s="319"/>
      <c r="H95" s="395"/>
      <c r="I95" s="319"/>
      <c r="J95" s="319"/>
      <c r="K95" s="69"/>
    </row>
    <row r="96" spans="1:11">
      <c r="A96" s="394"/>
      <c r="B96" s="62"/>
      <c r="C96" s="432"/>
      <c r="D96" s="432"/>
      <c r="E96" s="434"/>
      <c r="F96" s="431"/>
      <c r="G96" s="432"/>
      <c r="H96" s="433"/>
      <c r="I96" s="433"/>
      <c r="J96" s="434"/>
      <c r="K96" s="362"/>
    </row>
    <row r="97" spans="1:11">
      <c r="A97" s="394"/>
      <c r="B97" s="62"/>
      <c r="C97" s="432"/>
      <c r="D97" s="432"/>
      <c r="E97" s="434"/>
      <c r="F97" s="431"/>
      <c r="G97" s="432"/>
      <c r="H97" s="433"/>
      <c r="I97" s="433"/>
      <c r="J97" s="434"/>
      <c r="K97" s="362"/>
    </row>
    <row r="98" spans="1:11">
      <c r="A98" s="394"/>
      <c r="B98" s="62"/>
      <c r="C98" s="319"/>
      <c r="D98" s="319"/>
      <c r="E98" s="69"/>
      <c r="F98" s="362"/>
      <c r="G98" s="319"/>
      <c r="H98" s="375"/>
      <c r="I98" s="375"/>
      <c r="J98" s="69"/>
      <c r="K98" s="362"/>
    </row>
    <row r="99" spans="1:11">
      <c r="A99" s="394"/>
      <c r="B99" s="62"/>
      <c r="C99" s="319"/>
      <c r="D99" s="319"/>
      <c r="E99" s="69"/>
      <c r="F99" s="362"/>
      <c r="G99" s="319"/>
      <c r="H99" s="375"/>
      <c r="I99" s="375"/>
      <c r="J99" s="69"/>
      <c r="K99" s="362"/>
    </row>
    <row r="100" spans="1:11">
      <c r="A100" s="394"/>
      <c r="B100" s="396"/>
      <c r="C100" s="377"/>
      <c r="D100" s="377"/>
      <c r="E100" s="69"/>
      <c r="F100" s="362"/>
      <c r="G100" s="364"/>
      <c r="H100" s="377"/>
      <c r="I100" s="375"/>
      <c r="J100" s="69"/>
      <c r="K100" s="362"/>
    </row>
    <row r="101" spans="1:11">
      <c r="A101" s="394"/>
      <c r="B101" s="396"/>
      <c r="C101" s="377"/>
      <c r="D101" s="377"/>
      <c r="E101" s="69"/>
      <c r="F101" s="362"/>
      <c r="G101" s="364"/>
      <c r="H101" s="377"/>
      <c r="I101" s="375"/>
      <c r="J101" s="69"/>
      <c r="K101" s="362"/>
    </row>
    <row r="102" spans="1:11">
      <c r="A102" s="394"/>
      <c r="B102" s="396"/>
      <c r="C102" s="377"/>
      <c r="D102" s="377"/>
      <c r="E102" s="69"/>
      <c r="F102" s="362"/>
      <c r="G102" s="364"/>
      <c r="H102" s="377"/>
      <c r="I102" s="375"/>
      <c r="J102" s="69"/>
      <c r="K102" s="362"/>
    </row>
    <row r="103" spans="1:11">
      <c r="A103" s="394"/>
      <c r="B103" s="396"/>
      <c r="C103" s="377"/>
      <c r="D103" s="377"/>
      <c r="E103" s="69"/>
      <c r="F103" s="362"/>
      <c r="G103" s="364"/>
      <c r="H103" s="377"/>
      <c r="I103" s="375"/>
      <c r="J103" s="69"/>
      <c r="K103" s="362"/>
    </row>
    <row r="104" spans="1:11">
      <c r="A104" s="66"/>
      <c r="B104" s="394"/>
      <c r="C104" s="319"/>
      <c r="D104" s="319"/>
      <c r="E104" s="5"/>
      <c r="F104" s="362"/>
      <c r="G104" s="319"/>
      <c r="H104" s="319"/>
      <c r="I104" s="379"/>
      <c r="J104" s="322"/>
      <c r="K104" s="5"/>
    </row>
    <row r="105" spans="1:11">
      <c r="A105" s="62"/>
      <c r="B105" s="65"/>
      <c r="C105" s="319"/>
      <c r="D105" s="319"/>
      <c r="E105" s="69"/>
      <c r="F105" s="362"/>
      <c r="G105" s="319"/>
      <c r="H105" s="319"/>
      <c r="I105" s="319"/>
      <c r="J105" s="319"/>
      <c r="K105" s="69"/>
    </row>
    <row r="106" spans="1:11">
      <c r="A106" s="61"/>
      <c r="B106" s="65"/>
      <c r="C106" s="319"/>
      <c r="D106" s="319"/>
      <c r="E106" s="69"/>
      <c r="F106" s="362"/>
      <c r="G106" s="319"/>
      <c r="H106" s="319"/>
      <c r="I106" s="319"/>
      <c r="J106" s="319"/>
      <c r="K106" s="69"/>
    </row>
    <row r="107" spans="1:11">
      <c r="A107" s="66"/>
      <c r="B107" s="207"/>
      <c r="C107" s="319"/>
      <c r="D107" s="319"/>
      <c r="E107" s="363"/>
      <c r="F107" s="362"/>
      <c r="G107" s="319"/>
      <c r="H107" s="375"/>
      <c r="I107" s="375"/>
      <c r="J107" s="69"/>
      <c r="K107" s="362"/>
    </row>
    <row r="108" spans="1:11">
      <c r="A108" s="66"/>
      <c r="B108" s="336"/>
      <c r="C108" s="319"/>
      <c r="D108" s="319"/>
      <c r="E108" s="363"/>
      <c r="F108" s="362"/>
      <c r="G108" s="364"/>
      <c r="H108" s="375"/>
      <c r="I108" s="375"/>
      <c r="J108" s="69"/>
      <c r="K108" s="362"/>
    </row>
    <row r="109" spans="1:11">
      <c r="A109" s="66"/>
      <c r="B109" s="336"/>
      <c r="C109" s="319"/>
      <c r="D109" s="319"/>
      <c r="E109" s="363"/>
      <c r="F109" s="362"/>
      <c r="G109" s="364"/>
      <c r="H109" s="375"/>
      <c r="I109" s="375"/>
      <c r="J109" s="69"/>
      <c r="K109" s="362"/>
    </row>
    <row r="110" spans="1:11">
      <c r="A110" s="66"/>
      <c r="B110" s="207"/>
      <c r="C110" s="319"/>
      <c r="D110" s="319"/>
      <c r="E110" s="5"/>
      <c r="F110" s="362"/>
      <c r="G110" s="319"/>
      <c r="H110" s="319"/>
      <c r="I110" s="379"/>
      <c r="J110" s="69"/>
      <c r="K110" s="5"/>
    </row>
    <row r="111" spans="1:11">
      <c r="A111" s="62"/>
      <c r="B111" s="65"/>
      <c r="C111" s="319"/>
      <c r="D111" s="319"/>
      <c r="E111" s="69"/>
      <c r="F111" s="362"/>
      <c r="G111" s="319"/>
      <c r="H111" s="319"/>
      <c r="I111" s="319"/>
      <c r="J111" s="69"/>
      <c r="K111" s="69"/>
    </row>
    <row r="112" spans="1:11">
      <c r="A112" s="61"/>
      <c r="B112" s="65"/>
      <c r="C112" s="319"/>
      <c r="D112" s="319"/>
      <c r="E112" s="69"/>
      <c r="F112" s="362"/>
      <c r="G112" s="319"/>
      <c r="H112" s="319"/>
      <c r="I112" s="319"/>
      <c r="J112" s="69"/>
      <c r="K112" s="69"/>
    </row>
    <row r="113" spans="1:11">
      <c r="A113" s="66"/>
      <c r="B113" s="64"/>
      <c r="C113" s="319"/>
      <c r="D113" s="319"/>
      <c r="E113" s="363"/>
      <c r="F113" s="362"/>
      <c r="G113" s="319"/>
      <c r="H113" s="385"/>
      <c r="I113" s="319"/>
      <c r="J113" s="69"/>
      <c r="K113" s="362"/>
    </row>
    <row r="114" spans="1:11">
      <c r="A114" s="66"/>
      <c r="B114" s="65"/>
      <c r="C114" s="319"/>
      <c r="D114" s="319"/>
      <c r="E114" s="69"/>
      <c r="F114" s="362"/>
      <c r="G114" s="319"/>
      <c r="H114" s="319"/>
      <c r="I114" s="319"/>
      <c r="J114" s="69"/>
      <c r="K114" s="69"/>
    </row>
    <row r="115" spans="1:11">
      <c r="A115" s="62"/>
      <c r="B115" s="65"/>
      <c r="C115" s="319"/>
      <c r="D115" s="319"/>
      <c r="E115" s="69"/>
      <c r="F115" s="362"/>
      <c r="G115" s="319"/>
      <c r="H115" s="319"/>
      <c r="I115" s="319"/>
      <c r="J115" s="69"/>
      <c r="K115" s="69"/>
    </row>
    <row r="116" spans="1:11">
      <c r="A116" s="61"/>
      <c r="B116" s="336"/>
      <c r="C116" s="319"/>
      <c r="D116" s="319"/>
      <c r="E116" s="69"/>
      <c r="F116" s="362"/>
      <c r="G116" s="319"/>
      <c r="H116" s="319"/>
      <c r="I116" s="319"/>
      <c r="J116" s="69"/>
      <c r="K116" s="69"/>
    </row>
    <row r="117" spans="1:11">
      <c r="A117" s="66"/>
      <c r="B117" s="336"/>
      <c r="C117" s="319"/>
      <c r="D117" s="319"/>
      <c r="E117" s="69"/>
      <c r="F117" s="362"/>
      <c r="G117" s="319"/>
      <c r="H117" s="319"/>
      <c r="I117" s="322"/>
      <c r="J117" s="69"/>
      <c r="K117" s="362"/>
    </row>
    <row r="118" spans="1:11">
      <c r="A118" s="66"/>
      <c r="B118" s="336"/>
      <c r="C118" s="319"/>
      <c r="D118" s="319"/>
      <c r="E118" s="69"/>
      <c r="F118" s="362"/>
      <c r="G118" s="319"/>
      <c r="H118" s="319"/>
      <c r="I118" s="372"/>
      <c r="J118" s="69"/>
      <c r="K118" s="69"/>
    </row>
    <row r="119" spans="1:11">
      <c r="A119" s="66"/>
      <c r="B119" s="199"/>
      <c r="C119" s="319"/>
      <c r="D119" s="319"/>
      <c r="E119" s="69"/>
      <c r="F119" s="69"/>
      <c r="G119" s="319"/>
      <c r="H119" s="319"/>
      <c r="I119" s="379"/>
      <c r="J119" s="69"/>
      <c r="K119" s="69"/>
    </row>
    <row r="120" spans="1:11">
      <c r="A120" s="66"/>
      <c r="B120" s="199"/>
      <c r="C120" s="5"/>
      <c r="D120" s="5"/>
      <c r="E120" s="5"/>
      <c r="F120" s="5"/>
      <c r="G120" s="5"/>
      <c r="H120" s="5"/>
      <c r="I120" s="379"/>
      <c r="J120" s="379"/>
      <c r="K120" s="5"/>
    </row>
    <row r="121" spans="1:11">
      <c r="A121" s="199"/>
      <c r="B121" s="199"/>
      <c r="C121" s="5"/>
      <c r="D121" s="5"/>
      <c r="E121" s="5"/>
      <c r="F121" s="5"/>
      <c r="G121" s="5"/>
      <c r="H121" s="5"/>
      <c r="I121" s="379"/>
      <c r="J121" s="379"/>
      <c r="K121" s="5"/>
    </row>
    <row r="122" spans="1:11">
      <c r="A122" s="68"/>
      <c r="B122" s="68"/>
      <c r="C122" s="67"/>
      <c r="D122" s="67"/>
      <c r="E122" s="67"/>
      <c r="F122" s="67"/>
      <c r="G122" s="67"/>
      <c r="H122" s="67"/>
      <c r="I122" s="67"/>
      <c r="J122" s="67"/>
      <c r="K122" s="67"/>
    </row>
    <row r="123" spans="1:11">
      <c r="A123" s="68"/>
      <c r="B123" s="68"/>
      <c r="C123" s="67"/>
      <c r="D123" s="67"/>
      <c r="E123" s="67"/>
      <c r="F123" s="67"/>
      <c r="G123" s="67"/>
      <c r="H123" s="67"/>
      <c r="I123" s="67"/>
      <c r="J123" s="67"/>
      <c r="K123" s="67"/>
    </row>
    <row r="124" spans="1:11">
      <c r="A124" s="68"/>
      <c r="B124" s="68"/>
      <c r="C124" s="67"/>
      <c r="D124" s="67"/>
      <c r="E124" s="67"/>
      <c r="F124" s="67"/>
      <c r="G124" s="67"/>
      <c r="H124" s="67"/>
      <c r="I124" s="67"/>
      <c r="J124" s="67"/>
      <c r="K124" s="67"/>
    </row>
    <row r="125" spans="1:11">
      <c r="A125" s="68"/>
      <c r="B125" s="68"/>
      <c r="C125" s="67"/>
      <c r="D125" s="67"/>
      <c r="E125" s="67"/>
      <c r="F125" s="67"/>
      <c r="G125" s="67"/>
      <c r="H125" s="67"/>
      <c r="I125" s="67"/>
      <c r="J125" s="67"/>
      <c r="K125" s="67"/>
    </row>
    <row r="126" spans="1:11">
      <c r="A126" s="68"/>
      <c r="B126" s="68"/>
      <c r="C126" s="67"/>
      <c r="D126" s="67"/>
      <c r="E126" s="67"/>
      <c r="F126" s="67"/>
      <c r="G126" s="67"/>
      <c r="H126" s="67"/>
      <c r="I126" s="67"/>
      <c r="J126" s="67"/>
      <c r="K126" s="67"/>
    </row>
    <row r="127" spans="1:11">
      <c r="A127" s="68"/>
      <c r="B127" s="68"/>
      <c r="C127" s="67"/>
      <c r="D127" s="67"/>
      <c r="E127" s="67"/>
      <c r="F127" s="67"/>
      <c r="G127" s="67"/>
      <c r="H127" s="67"/>
      <c r="I127" s="67"/>
      <c r="J127" s="67"/>
      <c r="K127" s="67"/>
    </row>
    <row r="128" spans="1:11">
      <c r="A128" s="68"/>
      <c r="B128" s="68"/>
      <c r="C128" s="67"/>
      <c r="D128" s="67"/>
      <c r="E128" s="67"/>
      <c r="F128" s="67"/>
      <c r="G128" s="67"/>
      <c r="H128" s="67"/>
      <c r="I128" s="67"/>
      <c r="J128" s="67"/>
      <c r="K128" s="67"/>
    </row>
    <row r="129" spans="1:11">
      <c r="A129" s="311"/>
      <c r="B129" s="311"/>
      <c r="C129" s="311"/>
      <c r="D129" s="311"/>
      <c r="E129" s="311"/>
      <c r="F129" s="311"/>
      <c r="G129" s="311"/>
      <c r="H129" s="311"/>
      <c r="I129" s="311"/>
      <c r="J129" s="311"/>
      <c r="K129" s="311"/>
    </row>
    <row r="130" spans="1:11">
      <c r="A130" s="392"/>
      <c r="B130" s="392"/>
      <c r="C130" s="392"/>
      <c r="D130" s="392"/>
      <c r="E130" s="392"/>
      <c r="F130" s="392"/>
      <c r="G130" s="392"/>
      <c r="H130" s="392"/>
      <c r="I130" s="392"/>
      <c r="J130" s="392"/>
      <c r="K130" s="392"/>
    </row>
    <row r="131" spans="1:11">
      <c r="A131" s="393"/>
      <c r="B131" s="189"/>
      <c r="C131" s="67"/>
      <c r="D131" s="67"/>
      <c r="E131" s="67"/>
      <c r="F131" s="67"/>
      <c r="G131" s="67"/>
      <c r="H131" s="67"/>
      <c r="I131" s="92"/>
      <c r="J131" s="92"/>
      <c r="K131" s="67"/>
    </row>
    <row r="132" spans="1:11">
      <c r="A132" s="66"/>
      <c r="B132" s="65"/>
      <c r="C132" s="397"/>
      <c r="D132" s="397"/>
      <c r="E132" s="397"/>
      <c r="F132" s="397"/>
      <c r="G132" s="397"/>
      <c r="H132" s="397"/>
      <c r="I132" s="397"/>
      <c r="J132" s="397"/>
      <c r="K132" s="397"/>
    </row>
    <row r="133" spans="1:11">
      <c r="A133" s="66"/>
      <c r="B133" s="62"/>
      <c r="C133" s="397"/>
      <c r="D133" s="397"/>
      <c r="E133" s="397"/>
      <c r="F133" s="397"/>
      <c r="G133" s="397"/>
      <c r="H133" s="397"/>
      <c r="I133" s="397"/>
      <c r="J133" s="397"/>
      <c r="K133" s="397"/>
    </row>
    <row r="134" spans="1:11">
      <c r="A134" s="66"/>
      <c r="B134" s="65"/>
      <c r="C134" s="397"/>
      <c r="D134" s="397"/>
      <c r="E134" s="397"/>
      <c r="F134" s="397"/>
      <c r="G134" s="397"/>
      <c r="H134" s="397"/>
      <c r="I134" s="397"/>
      <c r="J134" s="397"/>
      <c r="K134" s="397"/>
    </row>
    <row r="135" spans="1:11">
      <c r="A135" s="66"/>
      <c r="B135" s="65"/>
      <c r="C135" s="397"/>
      <c r="D135" s="397"/>
      <c r="E135" s="397"/>
      <c r="F135" s="397"/>
      <c r="G135" s="397"/>
      <c r="H135" s="397"/>
      <c r="I135" s="397"/>
      <c r="J135" s="397"/>
      <c r="K135" s="397"/>
    </row>
    <row r="136" spans="1:11">
      <c r="A136" s="66"/>
      <c r="B136" s="65"/>
      <c r="C136" s="397"/>
      <c r="D136" s="397"/>
      <c r="E136" s="397"/>
      <c r="F136" s="397"/>
      <c r="G136" s="397"/>
      <c r="H136" s="397"/>
      <c r="I136" s="397"/>
      <c r="J136" s="397"/>
      <c r="K136" s="397"/>
    </row>
    <row r="137" spans="1:11">
      <c r="A137" s="66"/>
      <c r="B137" s="65"/>
      <c r="C137" s="397"/>
      <c r="D137" s="397"/>
      <c r="E137" s="397"/>
      <c r="F137" s="397"/>
      <c r="G137" s="397"/>
      <c r="H137" s="397"/>
      <c r="I137" s="397"/>
      <c r="J137" s="397"/>
      <c r="K137" s="397"/>
    </row>
    <row r="138" spans="1:11">
      <c r="A138" s="66"/>
      <c r="B138" s="65"/>
      <c r="C138" s="397"/>
      <c r="D138" s="397"/>
      <c r="E138" s="397"/>
      <c r="F138" s="397"/>
      <c r="G138" s="397"/>
      <c r="H138" s="397"/>
      <c r="I138" s="397"/>
      <c r="J138" s="397"/>
      <c r="K138" s="397"/>
    </row>
    <row r="139" spans="1:11">
      <c r="A139" s="66"/>
      <c r="B139" s="65"/>
      <c r="C139" s="397"/>
      <c r="D139" s="397"/>
      <c r="E139" s="397"/>
      <c r="F139" s="397"/>
      <c r="G139" s="397"/>
      <c r="H139" s="397"/>
      <c r="I139" s="397"/>
      <c r="J139" s="397"/>
      <c r="K139" s="397"/>
    </row>
    <row r="140" spans="1:11">
      <c r="A140" s="66"/>
      <c r="B140" s="394"/>
      <c r="C140" s="397"/>
      <c r="D140" s="397"/>
      <c r="E140" s="397"/>
      <c r="F140" s="397"/>
      <c r="G140" s="397"/>
      <c r="H140" s="397"/>
      <c r="I140" s="397"/>
      <c r="J140" s="397"/>
      <c r="K140" s="397"/>
    </row>
    <row r="141" spans="1:11">
      <c r="A141" s="66"/>
      <c r="B141" s="394"/>
      <c r="C141" s="397"/>
      <c r="D141" s="397"/>
      <c r="E141" s="397"/>
      <c r="F141" s="397"/>
      <c r="G141" s="397"/>
      <c r="H141" s="397"/>
      <c r="I141" s="397"/>
      <c r="J141" s="397"/>
      <c r="K141" s="397"/>
    </row>
    <row r="142" spans="1:11">
      <c r="A142" s="61"/>
      <c r="B142" s="65"/>
      <c r="C142" s="397"/>
      <c r="D142" s="397"/>
      <c r="E142" s="397"/>
      <c r="F142" s="397"/>
      <c r="G142" s="397"/>
      <c r="H142" s="397"/>
      <c r="I142" s="397"/>
      <c r="J142" s="397"/>
      <c r="K142" s="397"/>
    </row>
    <row r="143" spans="1:11">
      <c r="A143" s="394"/>
      <c r="B143" s="62"/>
      <c r="C143" s="397"/>
      <c r="D143" s="397"/>
      <c r="E143" s="397"/>
      <c r="F143" s="397"/>
      <c r="G143" s="397"/>
      <c r="H143" s="397"/>
      <c r="I143" s="397"/>
      <c r="J143" s="397"/>
      <c r="K143" s="397"/>
    </row>
    <row r="144" spans="1:11">
      <c r="A144" s="394"/>
      <c r="B144" s="62"/>
      <c r="C144" s="397"/>
      <c r="D144" s="397"/>
      <c r="E144" s="397"/>
      <c r="F144" s="397"/>
      <c r="G144" s="397"/>
      <c r="H144" s="397"/>
      <c r="I144" s="397"/>
      <c r="J144" s="397"/>
      <c r="K144" s="397"/>
    </row>
    <row r="145" spans="1:11">
      <c r="A145" s="394"/>
      <c r="B145" s="62"/>
      <c r="C145" s="397"/>
      <c r="D145" s="397"/>
      <c r="E145" s="397"/>
      <c r="F145" s="397"/>
      <c r="G145" s="397"/>
      <c r="H145" s="397"/>
      <c r="I145" s="397"/>
      <c r="J145" s="397"/>
      <c r="K145" s="397"/>
    </row>
    <row r="146" spans="1:11">
      <c r="A146" s="394"/>
      <c r="B146" s="62"/>
      <c r="C146" s="397"/>
      <c r="D146" s="397"/>
      <c r="E146" s="397"/>
      <c r="F146" s="397"/>
      <c r="G146" s="397"/>
      <c r="H146" s="397"/>
      <c r="I146" s="397"/>
      <c r="J146" s="397"/>
      <c r="K146" s="397"/>
    </row>
    <row r="147" spans="1:11">
      <c r="A147" s="394"/>
      <c r="B147" s="396"/>
      <c r="C147" s="397"/>
      <c r="D147" s="397"/>
      <c r="E147" s="397"/>
      <c r="F147" s="397"/>
      <c r="G147" s="397"/>
      <c r="H147" s="397"/>
      <c r="I147" s="397"/>
      <c r="J147" s="397"/>
      <c r="K147" s="397"/>
    </row>
    <row r="148" spans="1:11">
      <c r="A148" s="394"/>
      <c r="B148" s="396"/>
      <c r="C148" s="397"/>
      <c r="D148" s="397"/>
      <c r="E148" s="397"/>
      <c r="F148" s="397"/>
      <c r="G148" s="397"/>
      <c r="H148" s="397"/>
      <c r="I148" s="397"/>
      <c r="J148" s="397"/>
      <c r="K148" s="397"/>
    </row>
    <row r="149" spans="1:11">
      <c r="A149" s="394"/>
      <c r="B149" s="396"/>
      <c r="C149" s="397"/>
      <c r="D149" s="397"/>
      <c r="E149" s="397"/>
      <c r="F149" s="397"/>
      <c r="G149" s="397"/>
      <c r="H149" s="397"/>
      <c r="I149" s="397"/>
      <c r="J149" s="397"/>
      <c r="K149" s="397"/>
    </row>
    <row r="150" spans="1:11">
      <c r="A150" s="394"/>
      <c r="B150" s="396"/>
      <c r="C150" s="397"/>
      <c r="D150" s="397"/>
      <c r="E150" s="397"/>
      <c r="F150" s="397"/>
      <c r="G150" s="397"/>
      <c r="H150" s="397"/>
      <c r="I150" s="397"/>
      <c r="J150" s="397"/>
      <c r="K150" s="397"/>
    </row>
    <row r="151" spans="1:11">
      <c r="A151" s="66"/>
      <c r="B151" s="394"/>
      <c r="C151" s="397"/>
      <c r="D151" s="397"/>
      <c r="E151" s="397"/>
      <c r="F151" s="397"/>
      <c r="G151" s="397"/>
      <c r="H151" s="397"/>
      <c r="I151" s="397"/>
      <c r="J151" s="397"/>
      <c r="K151" s="397"/>
    </row>
    <row r="152" spans="1:11">
      <c r="A152" s="62"/>
      <c r="B152" s="65"/>
      <c r="C152" s="397"/>
      <c r="D152" s="397"/>
      <c r="E152" s="397"/>
      <c r="F152" s="397"/>
      <c r="G152" s="397"/>
      <c r="H152" s="397"/>
      <c r="I152" s="397"/>
      <c r="J152" s="397"/>
      <c r="K152" s="397"/>
    </row>
    <row r="153" spans="1:11">
      <c r="A153" s="61"/>
      <c r="B153" s="65"/>
      <c r="C153" s="397"/>
      <c r="D153" s="397"/>
      <c r="E153" s="397"/>
      <c r="F153" s="397"/>
      <c r="G153" s="397"/>
      <c r="H153" s="397"/>
      <c r="I153" s="397"/>
      <c r="J153" s="397"/>
      <c r="K153" s="397"/>
    </row>
    <row r="154" spans="1:11">
      <c r="A154" s="66"/>
      <c r="B154" s="336"/>
      <c r="C154" s="397"/>
      <c r="D154" s="397"/>
      <c r="E154" s="397"/>
      <c r="F154" s="397"/>
      <c r="G154" s="397"/>
      <c r="H154" s="397"/>
      <c r="I154" s="397"/>
      <c r="J154" s="397"/>
      <c r="K154" s="397"/>
    </row>
    <row r="155" spans="1:11">
      <c r="A155" s="66"/>
      <c r="B155" s="207"/>
      <c r="C155" s="397"/>
      <c r="D155" s="397"/>
      <c r="E155" s="397"/>
      <c r="F155" s="397"/>
      <c r="G155" s="397"/>
      <c r="H155" s="397"/>
      <c r="I155" s="397"/>
      <c r="J155" s="397"/>
      <c r="K155" s="397"/>
    </row>
    <row r="156" spans="1:11">
      <c r="A156" s="62"/>
      <c r="B156" s="65"/>
      <c r="C156" s="397"/>
      <c r="D156" s="397"/>
      <c r="E156" s="397"/>
      <c r="F156" s="397"/>
      <c r="G156" s="397"/>
      <c r="H156" s="397"/>
      <c r="I156" s="397"/>
      <c r="J156" s="397"/>
      <c r="K156" s="397"/>
    </row>
    <row r="157" spans="1:11">
      <c r="A157" s="61"/>
      <c r="B157" s="65"/>
      <c r="C157" s="397"/>
      <c r="D157" s="397"/>
      <c r="E157" s="397"/>
      <c r="F157" s="397"/>
      <c r="G157" s="397"/>
      <c r="H157" s="397"/>
      <c r="I157" s="397"/>
      <c r="J157" s="397"/>
      <c r="K157" s="397"/>
    </row>
    <row r="158" spans="1:11">
      <c r="A158" s="66"/>
      <c r="B158" s="64"/>
      <c r="C158" s="397"/>
      <c r="D158" s="397"/>
      <c r="E158" s="397"/>
      <c r="F158" s="397"/>
      <c r="G158" s="397"/>
      <c r="H158" s="397"/>
      <c r="I158" s="397"/>
      <c r="J158" s="397"/>
      <c r="K158" s="397"/>
    </row>
    <row r="159" spans="1:11">
      <c r="A159" s="66"/>
      <c r="B159" s="65"/>
      <c r="C159" s="397"/>
      <c r="D159" s="397"/>
      <c r="E159" s="397"/>
      <c r="F159" s="397"/>
      <c r="G159" s="397"/>
      <c r="H159" s="397"/>
      <c r="I159" s="397"/>
      <c r="J159" s="397"/>
      <c r="K159" s="397"/>
    </row>
    <row r="160" spans="1:11">
      <c r="A160" s="62"/>
      <c r="B160" s="65"/>
      <c r="C160" s="397"/>
      <c r="D160" s="397"/>
      <c r="E160" s="397"/>
      <c r="F160" s="397"/>
      <c r="G160" s="397"/>
      <c r="H160" s="397"/>
      <c r="I160" s="397"/>
      <c r="J160" s="397"/>
      <c r="K160" s="397"/>
    </row>
    <row r="161" spans="1:11">
      <c r="A161" s="61"/>
      <c r="B161" s="336"/>
      <c r="C161" s="397"/>
      <c r="D161" s="397"/>
      <c r="E161" s="397"/>
      <c r="F161" s="397"/>
      <c r="G161" s="397"/>
      <c r="H161" s="397"/>
      <c r="I161" s="397"/>
      <c r="J161" s="397"/>
      <c r="K161" s="397"/>
    </row>
    <row r="162" spans="1:11">
      <c r="A162" s="66"/>
      <c r="B162" s="336"/>
      <c r="C162" s="397"/>
      <c r="D162" s="397"/>
      <c r="E162" s="397"/>
      <c r="F162" s="397"/>
      <c r="G162" s="397"/>
      <c r="H162" s="397"/>
      <c r="I162" s="397"/>
      <c r="J162" s="397"/>
      <c r="K162" s="397"/>
    </row>
    <row r="163" spans="1:11">
      <c r="A163" s="66"/>
      <c r="B163" s="336"/>
      <c r="C163" s="319"/>
      <c r="D163" s="319"/>
      <c r="E163" s="397"/>
      <c r="F163" s="397"/>
      <c r="G163" s="397"/>
      <c r="H163" s="397"/>
      <c r="I163" s="397"/>
      <c r="J163" s="397"/>
      <c r="K163" s="397"/>
    </row>
    <row r="164" spans="1:11">
      <c r="A164" s="66"/>
      <c r="B164" s="199"/>
      <c r="C164" s="319"/>
      <c r="D164" s="319"/>
      <c r="E164" s="69"/>
      <c r="F164" s="69"/>
      <c r="G164" s="319"/>
      <c r="H164" s="319"/>
      <c r="I164" s="379"/>
      <c r="J164" s="69"/>
      <c r="K164" s="69"/>
    </row>
    <row r="165" spans="1:11">
      <c r="A165" s="66"/>
      <c r="B165" s="199"/>
      <c r="C165" s="5"/>
      <c r="D165" s="5"/>
      <c r="E165" s="5"/>
      <c r="F165" s="5"/>
      <c r="G165" s="5"/>
      <c r="H165" s="5"/>
      <c r="I165" s="379"/>
      <c r="J165" s="379"/>
      <c r="K165" s="5"/>
    </row>
    <row r="166" spans="1:11">
      <c r="A166" s="199"/>
      <c r="B166" s="199"/>
      <c r="C166" s="5"/>
      <c r="D166" s="5"/>
      <c r="E166" s="5"/>
      <c r="F166" s="5"/>
      <c r="G166" s="5"/>
      <c r="H166" s="5"/>
      <c r="I166" s="379"/>
      <c r="J166" s="379"/>
      <c r="K166" s="5"/>
    </row>
    <row r="179" spans="1:8">
      <c r="A179" s="23"/>
      <c r="B179" s="158"/>
      <c r="C179" s="56"/>
      <c r="D179" s="158"/>
      <c r="E179" s="20"/>
      <c r="F179" s="56"/>
      <c r="G179" s="158"/>
      <c r="H179" s="20"/>
    </row>
    <row r="180" spans="1:8">
      <c r="A180" s="23"/>
      <c r="B180" s="57"/>
      <c r="C180" s="56"/>
      <c r="D180" s="158"/>
      <c r="E180" s="20"/>
      <c r="F180" s="49"/>
      <c r="G180" s="57"/>
      <c r="H180" s="20"/>
    </row>
    <row r="181" spans="1:8">
      <c r="A181" s="23"/>
      <c r="B181" s="158"/>
      <c r="C181" s="56"/>
      <c r="D181" s="158"/>
      <c r="E181" s="20"/>
      <c r="F181" s="56"/>
      <c r="G181" s="158"/>
      <c r="H181" s="20"/>
    </row>
    <row r="182" spans="1:8">
      <c r="A182" s="23"/>
      <c r="B182" s="158"/>
      <c r="C182" s="56"/>
      <c r="D182" s="158"/>
      <c r="E182" s="20"/>
      <c r="F182" s="56"/>
      <c r="G182" s="158"/>
      <c r="H182" s="20"/>
    </row>
    <row r="183" spans="1:8">
      <c r="A183" s="23"/>
      <c r="B183" s="158"/>
      <c r="C183" s="56"/>
      <c r="D183" s="349"/>
      <c r="E183" s="20"/>
      <c r="F183" s="56"/>
      <c r="G183" s="158"/>
      <c r="H183" s="382"/>
    </row>
    <row r="184" spans="1:8">
      <c r="A184" s="23"/>
      <c r="B184" s="158"/>
      <c r="C184" s="56"/>
      <c r="D184" s="158"/>
      <c r="E184" s="20"/>
      <c r="F184" s="56"/>
      <c r="G184" s="158"/>
      <c r="H184" s="382"/>
    </row>
    <row r="185" spans="1:8">
      <c r="A185" s="23"/>
      <c r="B185" s="158"/>
      <c r="C185" s="56"/>
      <c r="D185" s="158"/>
      <c r="E185" s="20"/>
      <c r="F185" s="56"/>
      <c r="G185" s="158"/>
      <c r="H185" s="382"/>
    </row>
    <row r="186" spans="1:8">
      <c r="A186" s="29"/>
      <c r="B186" s="30"/>
      <c r="C186" s="194"/>
      <c r="D186" s="30"/>
      <c r="E186" s="20"/>
      <c r="F186" s="194"/>
      <c r="G186" s="30"/>
      <c r="H186" s="20"/>
    </row>
    <row r="187" spans="1:8">
      <c r="A187" s="23"/>
      <c r="B187" s="350"/>
      <c r="C187" s="56"/>
      <c r="D187" s="350"/>
      <c r="E187" s="7"/>
      <c r="F187" s="49"/>
      <c r="G187" s="49"/>
      <c r="H187" s="7"/>
    </row>
    <row r="188" spans="1:8">
      <c r="A188" s="23"/>
      <c r="B188" s="350"/>
      <c r="C188" s="56"/>
      <c r="D188" s="350"/>
      <c r="E188" s="7"/>
      <c r="F188" s="49"/>
      <c r="G188" s="49"/>
      <c r="H188" s="7"/>
    </row>
    <row r="189" spans="1:8">
      <c r="A189" s="280"/>
      <c r="B189" s="158"/>
      <c r="C189" s="302"/>
      <c r="D189" s="158"/>
      <c r="E189" s="20"/>
      <c r="F189" s="60"/>
      <c r="G189" s="112"/>
      <c r="H189" s="20"/>
    </row>
    <row r="190" spans="1:8">
      <c r="A190" s="41"/>
      <c r="B190" s="57"/>
      <c r="C190" s="350"/>
      <c r="D190" s="349"/>
      <c r="E190" s="430"/>
      <c r="F190" s="398"/>
      <c r="G190" s="57"/>
      <c r="H190" s="20"/>
    </row>
    <row r="191" spans="1:8">
      <c r="A191" s="41"/>
      <c r="B191" s="57"/>
      <c r="C191" s="350"/>
      <c r="D191" s="158"/>
      <c r="E191" s="430"/>
      <c r="F191" s="56"/>
      <c r="G191" s="57"/>
      <c r="H191" s="20"/>
    </row>
    <row r="192" spans="1:8">
      <c r="A192" s="41"/>
      <c r="B192" s="57"/>
      <c r="C192" s="350"/>
      <c r="D192" s="158"/>
      <c r="E192" s="20"/>
      <c r="F192" s="350"/>
      <c r="G192" s="399"/>
      <c r="H192" s="20"/>
    </row>
    <row r="193" spans="1:8">
      <c r="A193" s="41"/>
      <c r="B193" s="57"/>
      <c r="C193" s="350"/>
      <c r="D193" s="158"/>
      <c r="E193" s="20"/>
      <c r="F193" s="350"/>
      <c r="G193" s="399"/>
      <c r="H193" s="20"/>
    </row>
    <row r="194" spans="1:8">
      <c r="A194" s="42"/>
      <c r="B194" s="400"/>
      <c r="C194" s="350"/>
      <c r="D194" s="65"/>
      <c r="E194" s="20"/>
      <c r="F194" s="350"/>
      <c r="G194" s="399"/>
      <c r="H194" s="20"/>
    </row>
    <row r="195" spans="1:8">
      <c r="A195" s="42"/>
      <c r="B195" s="400"/>
      <c r="C195" s="350"/>
      <c r="D195" s="158"/>
      <c r="E195" s="20"/>
      <c r="F195" s="350"/>
      <c r="G195" s="399"/>
      <c r="H195" s="20"/>
    </row>
    <row r="196" spans="1:8">
      <c r="A196" s="42"/>
      <c r="B196" s="400"/>
      <c r="C196" s="350"/>
      <c r="D196" s="158"/>
      <c r="E196" s="20"/>
      <c r="F196" s="350"/>
      <c r="G196" s="158"/>
      <c r="H196" s="20"/>
    </row>
    <row r="197" spans="1:8">
      <c r="A197" s="42"/>
      <c r="B197" s="400"/>
      <c r="C197" s="394"/>
      <c r="D197" s="400"/>
      <c r="E197" s="20"/>
      <c r="F197" s="394"/>
      <c r="G197" s="400"/>
      <c r="H197" s="20"/>
    </row>
    <row r="198" spans="1:8">
      <c r="A198" s="23"/>
      <c r="B198" s="350"/>
      <c r="C198" s="350"/>
      <c r="D198" s="158"/>
      <c r="E198" s="20"/>
      <c r="F198" s="49"/>
      <c r="G198" s="49"/>
      <c r="H198" s="7"/>
    </row>
    <row r="199" spans="1:8">
      <c r="A199" s="288"/>
      <c r="B199" s="158"/>
      <c r="C199" s="56"/>
      <c r="D199" s="350"/>
      <c r="E199" s="7"/>
      <c r="F199" s="112"/>
      <c r="G199" s="112"/>
      <c r="H199" s="20"/>
    </row>
    <row r="200" spans="1:8">
      <c r="A200" s="280"/>
      <c r="B200" s="158"/>
      <c r="C200" s="57"/>
      <c r="D200" s="158"/>
      <c r="E200" s="20"/>
      <c r="F200" s="60"/>
      <c r="G200" s="112"/>
      <c r="H200" s="20"/>
    </row>
    <row r="201" spans="1:8">
      <c r="A201" s="23"/>
      <c r="B201" s="293"/>
      <c r="C201" s="302"/>
      <c r="D201" s="158"/>
      <c r="E201" s="20"/>
      <c r="F201" s="56"/>
      <c r="G201" s="337"/>
      <c r="H201" s="20"/>
    </row>
    <row r="202" spans="1:8">
      <c r="A202" s="46"/>
      <c r="B202" s="24"/>
      <c r="C202" s="350"/>
      <c r="D202" s="293"/>
      <c r="E202" s="20"/>
      <c r="F202" s="195"/>
      <c r="G202" s="24"/>
      <c r="H202" s="382"/>
    </row>
    <row r="203" spans="1:8">
      <c r="A203" s="23"/>
      <c r="B203" s="212"/>
      <c r="C203" s="195"/>
      <c r="D203" s="24"/>
      <c r="E203" s="382"/>
      <c r="F203" s="49"/>
      <c r="G203" s="49"/>
      <c r="H203" s="7"/>
    </row>
    <row r="204" spans="1:8">
      <c r="A204" s="288"/>
      <c r="B204" s="158"/>
      <c r="C204" s="56"/>
      <c r="D204" s="293"/>
      <c r="E204" s="20"/>
      <c r="F204" s="49"/>
      <c r="G204" s="49"/>
      <c r="H204" s="7"/>
    </row>
    <row r="205" spans="1:8">
      <c r="A205" s="23"/>
      <c r="B205" s="158"/>
      <c r="C205" s="56"/>
      <c r="D205" s="293"/>
      <c r="E205" s="20"/>
      <c r="F205" s="49"/>
      <c r="G205" s="324"/>
      <c r="H205" s="20"/>
    </row>
    <row r="206" spans="1:8">
      <c r="A206" s="401"/>
      <c r="B206" s="349"/>
      <c r="C206" s="56"/>
      <c r="D206" s="158"/>
      <c r="E206" s="20"/>
      <c r="F206" s="49"/>
      <c r="G206" s="158"/>
      <c r="H206" s="20"/>
    </row>
    <row r="207" spans="1:8">
      <c r="A207" s="23"/>
      <c r="B207" s="158"/>
      <c r="C207" s="56"/>
      <c r="D207" s="158"/>
      <c r="E207" s="20"/>
      <c r="F207" s="49"/>
      <c r="G207" s="324"/>
      <c r="H207" s="20"/>
    </row>
    <row r="208" spans="1:8">
      <c r="A208" s="288"/>
      <c r="B208" s="158"/>
      <c r="C208" s="56"/>
      <c r="D208" s="158"/>
      <c r="E208" s="20"/>
      <c r="F208" s="112"/>
      <c r="G208" s="112"/>
      <c r="H208" s="20"/>
    </row>
    <row r="209" spans="1:8">
      <c r="A209" s="280"/>
      <c r="B209" s="293"/>
      <c r="C209" s="57"/>
      <c r="D209" s="158"/>
      <c r="E209" s="20"/>
      <c r="F209" s="60"/>
      <c r="H209" s="20"/>
    </row>
    <row r="210" spans="1:8">
      <c r="A210" s="23"/>
      <c r="B210" s="293"/>
      <c r="C210" s="302"/>
      <c r="D210" s="293"/>
      <c r="E210" s="20"/>
      <c r="F210" s="49"/>
      <c r="H210" s="20"/>
    </row>
    <row r="211" spans="1:8">
      <c r="C211" s="56"/>
      <c r="D211" s="237"/>
      <c r="E211" s="20"/>
    </row>
  </sheetData>
  <sheetProtection algorithmName="SHA-512" hashValue="6J7/0C4D9xBBMybFk3KlcvkCPWOM/6KccRip4sf8i7oqC+MgxWwqEjgqWrR7i9qZyYAyhCdL66Ait61pPiKRuA==" saltValue="ph4VJsFwyENAK9JDiBJp2g==" spinCount="100000" sheet="1" objects="1" scenarios="1"/>
  <sortState xmlns:xlrd2="http://schemas.microsoft.com/office/spreadsheetml/2017/richdata2" ref="A58:A61">
    <sortCondition ref="A58:A61"/>
  </sortState>
  <mergeCells count="30">
    <mergeCell ref="F96:F97"/>
    <mergeCell ref="A1:J1"/>
    <mergeCell ref="A4:N4"/>
    <mergeCell ref="A5:N5"/>
    <mergeCell ref="A6:N6"/>
    <mergeCell ref="A7:N7"/>
    <mergeCell ref="J28:J29"/>
    <mergeCell ref="K28:K29"/>
    <mergeCell ref="L28:L29"/>
    <mergeCell ref="M28:M29"/>
    <mergeCell ref="N28:N29"/>
    <mergeCell ref="B28:B29"/>
    <mergeCell ref="D28:D29"/>
    <mergeCell ref="A57:N57"/>
    <mergeCell ref="E190:E191"/>
    <mergeCell ref="I28:I29"/>
    <mergeCell ref="C28:C29"/>
    <mergeCell ref="G96:G97"/>
    <mergeCell ref="H96:H97"/>
    <mergeCell ref="I96:I97"/>
    <mergeCell ref="F28:F29"/>
    <mergeCell ref="G28:G29"/>
    <mergeCell ref="H28:H29"/>
    <mergeCell ref="A56:N56"/>
    <mergeCell ref="A58:N58"/>
    <mergeCell ref="A59:N59"/>
    <mergeCell ref="J96:J97"/>
    <mergeCell ref="C96:C97"/>
    <mergeCell ref="D96:D97"/>
    <mergeCell ref="E96:E97"/>
  </mergeCells>
  <printOptions horizontalCentered="1" verticalCentered="1"/>
  <pageMargins left="0.15748031496062992" right="0" top="0.15748031496062992" bottom="0.39370078740157483" header="0" footer="0.39370078740157483"/>
  <pageSetup scale="36" orientation="landscape" r:id="rId1"/>
  <headerFooter alignWithMargins="0"/>
  <ignoredErrors>
    <ignoredError sqref="J51:N51 F50:G50 K50:N50 F51:G51 H37 H16 H17 H40 H38:I38 I40"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ransitionEvaluation="1" codeName="Hoja8"/>
  <dimension ref="A1:Z123"/>
  <sheetViews>
    <sheetView showGridLines="0" zoomScale="55" zoomScaleNormal="55" zoomScaleSheetLayoutView="55" workbookViewId="0">
      <selection activeCell="F17" sqref="F17"/>
    </sheetView>
  </sheetViews>
  <sheetFormatPr baseColWidth="10" defaultColWidth="11" defaultRowHeight="17.399999999999999"/>
  <cols>
    <col min="1" max="1" width="33.21875" style="112" customWidth="1"/>
    <col min="2" max="2" width="87.44140625" style="112" customWidth="1"/>
    <col min="3" max="3" width="25.6640625" style="178" customWidth="1"/>
    <col min="4" max="4" width="29.44140625" style="6" customWidth="1"/>
    <col min="5" max="5" width="46.77734375" style="198" customWidth="1"/>
    <col min="6" max="6" width="32" style="308" customWidth="1"/>
    <col min="7" max="7" width="31" style="198" customWidth="1"/>
    <col min="8" max="8" width="18.44140625" style="6" customWidth="1"/>
    <col min="9" max="9" width="16.21875" style="220" customWidth="1"/>
    <col min="10" max="11" width="18" style="6" customWidth="1"/>
    <col min="12" max="12" width="23.88671875" style="6" customWidth="1"/>
    <col min="13" max="13" width="35.6640625" style="6" customWidth="1"/>
    <col min="14" max="14" width="22.6640625" style="6" customWidth="1"/>
    <col min="15" max="15" width="21.88671875" style="212" bestFit="1" customWidth="1"/>
    <col min="16" max="16" width="14.6640625" style="212" bestFit="1" customWidth="1"/>
    <col min="17" max="17" width="11" style="212"/>
    <col min="18" max="16384" width="11" style="6"/>
  </cols>
  <sheetData>
    <row r="1" spans="1:19" ht="23.4" customHeight="1"/>
    <row r="2" spans="1:19" ht="23.4" customHeight="1"/>
    <row r="3" spans="1:19" ht="23.4" customHeight="1"/>
    <row r="4" spans="1:19" ht="23.4" customHeight="1">
      <c r="A4" s="439" t="s">
        <v>91</v>
      </c>
      <c r="B4" s="439"/>
      <c r="C4" s="439"/>
      <c r="D4" s="439"/>
      <c r="E4" s="439"/>
      <c r="F4" s="439"/>
      <c r="G4" s="439"/>
      <c r="H4" s="439"/>
      <c r="I4" s="439"/>
      <c r="J4" s="439"/>
      <c r="K4" s="439"/>
      <c r="L4" s="439"/>
      <c r="M4" s="439"/>
      <c r="N4" s="439"/>
    </row>
    <row r="5" spans="1:19" ht="18.600000000000001" customHeight="1">
      <c r="A5" s="439" t="s">
        <v>6</v>
      </c>
      <c r="B5" s="439"/>
      <c r="C5" s="439"/>
      <c r="D5" s="439"/>
      <c r="E5" s="439"/>
      <c r="F5" s="439"/>
      <c r="G5" s="439"/>
      <c r="H5" s="439"/>
      <c r="I5" s="439"/>
      <c r="J5" s="439"/>
      <c r="K5" s="439"/>
      <c r="L5" s="439"/>
      <c r="M5" s="439"/>
      <c r="N5" s="439"/>
    </row>
    <row r="6" spans="1:19" ht="18.600000000000001" customHeight="1">
      <c r="A6" s="439" t="s">
        <v>18</v>
      </c>
      <c r="B6" s="439"/>
      <c r="C6" s="439"/>
      <c r="D6" s="439"/>
      <c r="E6" s="439"/>
      <c r="F6" s="439"/>
      <c r="G6" s="439"/>
      <c r="H6" s="439"/>
      <c r="I6" s="439"/>
      <c r="J6" s="439"/>
      <c r="K6" s="439"/>
      <c r="L6" s="439"/>
      <c r="M6" s="439"/>
      <c r="N6" s="439"/>
    </row>
    <row r="7" spans="1:19" s="178" customFormat="1" ht="18.600000000000001" customHeight="1">
      <c r="A7" s="439">
        <f>'Anexo 1'!A7:J7</f>
        <v>46203</v>
      </c>
      <c r="B7" s="439"/>
      <c r="C7" s="439"/>
      <c r="D7" s="439"/>
      <c r="E7" s="439"/>
      <c r="F7" s="439"/>
      <c r="G7" s="439"/>
      <c r="H7" s="439"/>
      <c r="I7" s="439"/>
      <c r="J7" s="439"/>
      <c r="K7" s="439"/>
      <c r="L7" s="439"/>
      <c r="M7" s="439"/>
      <c r="N7" s="439"/>
      <c r="O7" s="20"/>
      <c r="P7" s="20"/>
      <c r="Q7" s="20"/>
    </row>
    <row r="8" spans="1:19" s="178" customFormat="1" ht="13.95" customHeight="1" thickBot="1">
      <c r="A8" s="309"/>
      <c r="B8" s="309"/>
      <c r="C8" s="309"/>
      <c r="D8" s="309"/>
      <c r="E8" s="309"/>
      <c r="F8" s="309"/>
      <c r="G8" s="309"/>
      <c r="H8" s="310"/>
      <c r="I8" s="310"/>
      <c r="J8" s="310"/>
      <c r="K8" s="310"/>
      <c r="L8" s="310"/>
      <c r="M8" s="310"/>
      <c r="N8" s="310"/>
      <c r="O8" s="20"/>
      <c r="P8" s="20"/>
      <c r="Q8" s="20"/>
    </row>
    <row r="9" spans="1:19" s="178" customFormat="1" ht="34.950000000000003" customHeight="1" thickBot="1">
      <c r="A9" s="450" t="s">
        <v>19</v>
      </c>
      <c r="B9" s="450" t="s">
        <v>20</v>
      </c>
      <c r="C9" s="450" t="s">
        <v>21</v>
      </c>
      <c r="D9" s="450" t="s">
        <v>92</v>
      </c>
      <c r="E9" s="450" t="s">
        <v>93</v>
      </c>
      <c r="F9" s="450" t="s">
        <v>94</v>
      </c>
      <c r="G9" s="450" t="s">
        <v>95</v>
      </c>
      <c r="H9" s="452" t="s">
        <v>233</v>
      </c>
      <c r="I9" s="453"/>
      <c r="J9" s="447" t="s">
        <v>96</v>
      </c>
      <c r="K9" s="448"/>
      <c r="L9" s="449"/>
      <c r="M9" s="447" t="s">
        <v>278</v>
      </c>
      <c r="N9" s="449"/>
      <c r="O9" s="20"/>
      <c r="P9" s="20"/>
      <c r="Q9" s="20"/>
    </row>
    <row r="10" spans="1:19" s="178" customFormat="1" ht="71.400000000000006" customHeight="1" thickBot="1">
      <c r="A10" s="451"/>
      <c r="B10" s="451"/>
      <c r="C10" s="451"/>
      <c r="D10" s="451"/>
      <c r="E10" s="451"/>
      <c r="F10" s="451"/>
      <c r="G10" s="451"/>
      <c r="H10" s="77" t="s">
        <v>97</v>
      </c>
      <c r="I10" s="77" t="s">
        <v>98</v>
      </c>
      <c r="J10" s="77" t="s">
        <v>99</v>
      </c>
      <c r="K10" s="77" t="s">
        <v>234</v>
      </c>
      <c r="L10" s="77" t="s">
        <v>100</v>
      </c>
      <c r="M10" s="77" t="s">
        <v>101</v>
      </c>
      <c r="N10" s="77" t="s">
        <v>100</v>
      </c>
      <c r="O10" s="20"/>
      <c r="P10" s="20"/>
      <c r="Q10" s="20"/>
    </row>
    <row r="11" spans="1:19" s="178" customFormat="1" ht="13.95" customHeight="1">
      <c r="A11" s="275"/>
      <c r="B11" s="311"/>
      <c r="C11" s="311"/>
      <c r="D11" s="311"/>
      <c r="E11" s="311"/>
      <c r="F11" s="311"/>
      <c r="G11" s="311"/>
      <c r="H11" s="311"/>
      <c r="I11" s="311"/>
      <c r="J11" s="311"/>
      <c r="K11" s="311"/>
      <c r="L11" s="311"/>
      <c r="M11" s="311"/>
      <c r="N11" s="312"/>
      <c r="O11" s="20"/>
      <c r="P11" s="20"/>
      <c r="Q11" s="20"/>
    </row>
    <row r="12" spans="1:19" s="178" customFormat="1" ht="13.95" customHeight="1">
      <c r="A12" s="275" t="s">
        <v>33</v>
      </c>
      <c r="B12" s="311"/>
      <c r="C12" s="311"/>
      <c r="D12" s="311"/>
      <c r="E12" s="311"/>
      <c r="F12" s="311"/>
      <c r="G12" s="311"/>
      <c r="H12" s="311"/>
      <c r="I12" s="311"/>
      <c r="J12" s="311"/>
      <c r="K12" s="311"/>
      <c r="L12" s="311"/>
      <c r="M12" s="311"/>
      <c r="N12" s="312"/>
      <c r="O12" s="20"/>
      <c r="P12" s="20"/>
      <c r="Q12" s="20"/>
    </row>
    <row r="13" spans="1:19" ht="40.799999999999997" customHeight="1">
      <c r="A13" s="23">
        <v>2129</v>
      </c>
      <c r="B13" s="24" t="s">
        <v>280</v>
      </c>
      <c r="C13" s="20" t="str">
        <f>'Anexo 1'!C13</f>
        <v>AyA</v>
      </c>
      <c r="D13" s="25">
        <f>'Anexo 1'!E13</f>
        <v>130000000</v>
      </c>
      <c r="E13" s="25">
        <v>50000000</v>
      </c>
      <c r="F13" s="26">
        <v>0</v>
      </c>
      <c r="G13" s="26">
        <f t="shared" ref="G13:G20" si="0">D13-E13</f>
        <v>80000000</v>
      </c>
      <c r="H13" s="96">
        <f t="shared" ref="H13:H20" si="1">E13/D13</f>
        <v>0.38461538461538464</v>
      </c>
      <c r="I13" s="96">
        <v>0.66300000000000003</v>
      </c>
      <c r="J13" s="313">
        <v>7</v>
      </c>
      <c r="K13" s="26">
        <f>+('Anexo 1'!L13-'Anexo 1'!I13)/365</f>
        <v>13.893150684931507</v>
      </c>
      <c r="L13" s="26">
        <f>($A$7-'Anexo 1'!I13)/365</f>
        <v>10.890410958904109</v>
      </c>
      <c r="M13" s="25">
        <f>('Anexo 1'!L13-'Anexo 1'!J13)/365</f>
        <v>13.446575342465753</v>
      </c>
      <c r="N13" s="27">
        <f>($A$7-'Anexo 1'!J13)/365</f>
        <v>10.443835616438356</v>
      </c>
      <c r="O13" s="314"/>
      <c r="P13" s="299"/>
      <c r="R13" s="315"/>
      <c r="S13" s="315"/>
    </row>
    <row r="14" spans="1:19" ht="43.95" customHeight="1">
      <c r="A14" s="23">
        <v>2164</v>
      </c>
      <c r="B14" s="24" t="s">
        <v>281</v>
      </c>
      <c r="C14" s="20" t="str">
        <f>'Anexo 1'!C14</f>
        <v>AyA</v>
      </c>
      <c r="D14" s="25">
        <f>'Anexo 1'!E14</f>
        <v>154562390.28999999</v>
      </c>
      <c r="E14" s="25">
        <v>67354499.489999995</v>
      </c>
      <c r="F14" s="82">
        <v>6000000</v>
      </c>
      <c r="G14" s="26">
        <f t="shared" si="0"/>
        <v>87207890.799999997</v>
      </c>
      <c r="H14" s="96">
        <f t="shared" si="1"/>
        <v>0.43577547787417825</v>
      </c>
      <c r="I14" s="96">
        <v>0.55001900000000004</v>
      </c>
      <c r="J14" s="313">
        <v>5</v>
      </c>
      <c r="K14" s="25">
        <f>+('Anexo 1'!L14-'Anexo 1'!I14)/365</f>
        <v>9.4958904109589035</v>
      </c>
      <c r="L14" s="26">
        <f>($A$7-'Anexo 1'!I14)/365</f>
        <v>8.161643835616438</v>
      </c>
      <c r="M14" s="25">
        <f>('Anexo 1'!L14-'Anexo 1'!J14)/365</f>
        <v>8.6547945205479451</v>
      </c>
      <c r="N14" s="27">
        <f>($A$7-'Anexo 1'!J14)/365</f>
        <v>7.3205479452054796</v>
      </c>
      <c r="O14" s="222"/>
      <c r="P14" s="299"/>
      <c r="R14" s="315"/>
      <c r="S14" s="315"/>
    </row>
    <row r="15" spans="1:19" ht="28.95" customHeight="1">
      <c r="A15" s="23" t="s">
        <v>39</v>
      </c>
      <c r="B15" s="24" t="s">
        <v>282</v>
      </c>
      <c r="C15" s="20" t="str">
        <f>'Anexo 1'!C15</f>
        <v>AyA</v>
      </c>
      <c r="D15" s="25">
        <f>'Anexo 1'!E15</f>
        <v>111128810</v>
      </c>
      <c r="E15" s="25">
        <v>17088000</v>
      </c>
      <c r="F15" s="314">
        <v>0</v>
      </c>
      <c r="G15" s="26">
        <f t="shared" si="0"/>
        <v>94040810</v>
      </c>
      <c r="H15" s="96">
        <f t="shared" si="1"/>
        <v>0.15376750637390971</v>
      </c>
      <c r="I15" s="96">
        <v>0.25024446808045675</v>
      </c>
      <c r="J15" s="316">
        <v>5</v>
      </c>
      <c r="K15" s="26">
        <f>+('Anexo 1'!L15-'Anexo 1'!I15)/365</f>
        <v>10.150684931506849</v>
      </c>
      <c r="L15" s="26">
        <f>($A$7-'Anexo 1'!I15)/365</f>
        <v>7.1534246575342468</v>
      </c>
      <c r="M15" s="25">
        <f>('Anexo 1'!K15-'Anexo 1'!J15)/365</f>
        <v>6.5315068493150683</v>
      </c>
      <c r="N15" s="27">
        <f>($A$7-'Anexo 1'!J15)/365</f>
        <v>6.7041095890410958</v>
      </c>
      <c r="O15" s="69"/>
      <c r="P15" s="299"/>
      <c r="R15" s="315"/>
      <c r="S15" s="315"/>
    </row>
    <row r="16" spans="1:19" ht="27" customHeight="1">
      <c r="A16" s="23">
        <v>2198</v>
      </c>
      <c r="B16" s="24" t="s">
        <v>283</v>
      </c>
      <c r="C16" s="20" t="str">
        <f>'Anexo 1'!C16</f>
        <v>AyA/SENARA</v>
      </c>
      <c r="D16" s="25">
        <f>'Anexo 1'!E16</f>
        <v>55080000</v>
      </c>
      <c r="E16" s="25">
        <v>54220000</v>
      </c>
      <c r="F16" s="26">
        <v>17600000</v>
      </c>
      <c r="G16" s="317">
        <f t="shared" si="0"/>
        <v>860000</v>
      </c>
      <c r="H16" s="96">
        <f t="shared" si="1"/>
        <v>0.98438634713144513</v>
      </c>
      <c r="I16" s="96">
        <v>0.64339999999999997</v>
      </c>
      <c r="J16" s="318">
        <v>3</v>
      </c>
      <c r="K16" s="25">
        <f>+('Anexo 1'!L16-'Anexo 1'!I16)/365</f>
        <v>8.0849315068493155</v>
      </c>
      <c r="L16" s="26">
        <f>($A$7-'Anexo 1'!I16)/365</f>
        <v>7.0136986301369859</v>
      </c>
      <c r="M16" s="25">
        <f>('Anexo 1'!L16-'Anexo 1'!J16)/365</f>
        <v>7.6657534246575345</v>
      </c>
      <c r="N16" s="27">
        <f>($A$7-'Anexo 1'!J16)/365</f>
        <v>6.5945205479452058</v>
      </c>
      <c r="O16" s="224"/>
      <c r="P16" s="299"/>
      <c r="R16" s="315"/>
      <c r="S16" s="315"/>
    </row>
    <row r="17" spans="1:19" ht="34.799999999999997" customHeight="1">
      <c r="A17" s="23">
        <v>2220</v>
      </c>
      <c r="B17" s="24" t="str">
        <f>+'Anexo 1'!B17</f>
        <v>Proyecto de Abastecimiento de Agua para la Cuenca Media del río Tempisque y Comunidades Costeras (PAACUME)</v>
      </c>
      <c r="C17" s="20" t="str">
        <f>'Anexo 1'!C17</f>
        <v xml:space="preserve">SENARA </v>
      </c>
      <c r="D17" s="25">
        <f>'Anexo 1'!E17</f>
        <v>425000000</v>
      </c>
      <c r="E17" s="25">
        <v>112700714.5</v>
      </c>
      <c r="F17" s="82">
        <v>0</v>
      </c>
      <c r="G17" s="26">
        <f t="shared" si="0"/>
        <v>312299285.5</v>
      </c>
      <c r="H17" s="96">
        <f t="shared" si="1"/>
        <v>0.26517815176470588</v>
      </c>
      <c r="I17" s="96">
        <v>0.12870000000000001</v>
      </c>
      <c r="J17" s="316">
        <v>5</v>
      </c>
      <c r="K17" s="25" t="s">
        <v>37</v>
      </c>
      <c r="L17" s="26">
        <f>($A$7-'Anexo 1'!I17)/365</f>
        <v>4.13972602739726</v>
      </c>
      <c r="M17" s="25">
        <f>('Anexo 1'!K17-'Anexo 1'!J17)/365</f>
        <v>7.2273972602739729</v>
      </c>
      <c r="N17" s="27">
        <f>($A$7-'Anexo 1'!J17)/365</f>
        <v>3.5972602739726027</v>
      </c>
      <c r="O17" s="224"/>
      <c r="P17" s="299"/>
      <c r="R17" s="315"/>
      <c r="S17" s="315"/>
    </row>
    <row r="18" spans="1:19" ht="43.2" customHeight="1">
      <c r="A18" s="194">
        <v>2317</v>
      </c>
      <c r="B18" s="30" t="s">
        <v>49</v>
      </c>
      <c r="C18" s="20" t="str">
        <f>'Anexo 1'!C18</f>
        <v xml:space="preserve">CNE </v>
      </c>
      <c r="D18" s="25">
        <f>'Anexo 1'!E18</f>
        <v>700000000</v>
      </c>
      <c r="E18" s="25">
        <v>207564110.87999997</v>
      </c>
      <c r="F18" s="82">
        <v>0</v>
      </c>
      <c r="G18" s="26">
        <f t="shared" si="0"/>
        <v>492435889.12</v>
      </c>
      <c r="H18" s="96">
        <f t="shared" si="1"/>
        <v>0.29652015839999996</v>
      </c>
      <c r="I18" s="96">
        <v>0.4022</v>
      </c>
      <c r="J18" s="318">
        <v>6</v>
      </c>
      <c r="K18" s="26" t="s">
        <v>37</v>
      </c>
      <c r="L18" s="26">
        <f>($A$7-'Anexo 1'!I18)/365</f>
        <v>2.3369863013698629</v>
      </c>
      <c r="M18" s="26">
        <f>('Anexo 1'!K18-'Anexo 1'!J18)/365</f>
        <v>6.2410958904109588</v>
      </c>
      <c r="N18" s="110">
        <f>($A$7-'Anexo 1'!J18)/365</f>
        <v>2.2739726027397262</v>
      </c>
      <c r="O18" s="222"/>
      <c r="P18" s="299"/>
      <c r="R18" s="315"/>
      <c r="S18" s="315"/>
    </row>
    <row r="19" spans="1:19" ht="28.95" customHeight="1">
      <c r="A19" s="194">
        <v>2341</v>
      </c>
      <c r="B19" s="30" t="s">
        <v>284</v>
      </c>
      <c r="C19" s="20" t="str">
        <f>'Anexo 1'!C19</f>
        <v xml:space="preserve">CONAVI </v>
      </c>
      <c r="D19" s="25">
        <f>'Anexo 1'!E19</f>
        <v>600000000</v>
      </c>
      <c r="E19" s="25">
        <v>0</v>
      </c>
      <c r="F19" s="82">
        <v>0</v>
      </c>
      <c r="G19" s="26">
        <f t="shared" si="0"/>
        <v>600000000</v>
      </c>
      <c r="H19" s="96">
        <f t="shared" si="1"/>
        <v>0</v>
      </c>
      <c r="I19" s="96">
        <v>0</v>
      </c>
      <c r="J19" s="318">
        <v>5</v>
      </c>
      <c r="K19" s="26" t="s">
        <v>37</v>
      </c>
      <c r="L19" s="26">
        <f>($A$7-'Anexo 1'!I19)/365</f>
        <v>0.20821917808219179</v>
      </c>
      <c r="M19" s="26" t="s">
        <v>37</v>
      </c>
      <c r="N19" s="110" t="s">
        <v>37</v>
      </c>
      <c r="O19" s="222"/>
      <c r="P19" s="299"/>
      <c r="R19" s="315"/>
      <c r="S19" s="315"/>
    </row>
    <row r="20" spans="1:19" ht="40.200000000000003" customHeight="1">
      <c r="A20" s="194">
        <v>2241</v>
      </c>
      <c r="B20" s="30" t="s">
        <v>285</v>
      </c>
      <c r="C20" s="20" t="str">
        <f>'Anexo 1'!C20</f>
        <v xml:space="preserve">INCOFER </v>
      </c>
      <c r="D20" s="25">
        <f>'Anexo 1'!E20</f>
        <v>550000000</v>
      </c>
      <c r="E20" s="25">
        <v>0</v>
      </c>
      <c r="F20" s="82">
        <v>0</v>
      </c>
      <c r="G20" s="26">
        <f t="shared" si="0"/>
        <v>550000000</v>
      </c>
      <c r="H20" s="96">
        <f t="shared" si="1"/>
        <v>0</v>
      </c>
      <c r="I20" s="96">
        <v>0</v>
      </c>
      <c r="J20" s="318">
        <v>6</v>
      </c>
      <c r="K20" s="26" t="s">
        <v>37</v>
      </c>
      <c r="L20" s="26">
        <f>($A$7-'Anexo 1'!I20)/365</f>
        <v>9.5890410958904104E-2</v>
      </c>
      <c r="M20" s="26" t="s">
        <v>37</v>
      </c>
      <c r="N20" s="110" t="s">
        <v>37</v>
      </c>
      <c r="O20" s="222"/>
      <c r="P20" s="299"/>
      <c r="R20" s="315"/>
      <c r="S20" s="315"/>
    </row>
    <row r="21" spans="1:19" s="35" customFormat="1" ht="13.95" customHeight="1">
      <c r="A21" s="23"/>
      <c r="B21" s="195"/>
      <c r="C21" s="20"/>
      <c r="D21" s="33">
        <f>SUM(D13:D20)</f>
        <v>2725771200.29</v>
      </c>
      <c r="E21" s="33">
        <f t="shared" ref="E21:G21" si="2">SUM(E13:E20)</f>
        <v>508927324.87</v>
      </c>
      <c r="F21" s="33">
        <f t="shared" si="2"/>
        <v>23600000</v>
      </c>
      <c r="G21" s="33">
        <f t="shared" si="2"/>
        <v>2216843875.4200001</v>
      </c>
      <c r="H21" s="96"/>
      <c r="I21" s="96"/>
      <c r="J21" s="295"/>
      <c r="K21" s="25"/>
      <c r="L21" s="209"/>
      <c r="M21" s="26"/>
      <c r="N21" s="110"/>
      <c r="O21" s="319"/>
      <c r="P21" s="299"/>
      <c r="Q21" s="298"/>
      <c r="R21" s="315"/>
      <c r="S21" s="315"/>
    </row>
    <row r="22" spans="1:19" s="35" customFormat="1" ht="13.95" customHeight="1">
      <c r="A22" s="23"/>
      <c r="B22" s="195"/>
      <c r="C22" s="20"/>
      <c r="D22" s="33"/>
      <c r="E22" s="320"/>
      <c r="F22" s="33"/>
      <c r="G22" s="37"/>
      <c r="H22" s="96"/>
      <c r="I22" s="96"/>
      <c r="J22" s="295"/>
      <c r="K22" s="25"/>
      <c r="L22" s="26"/>
      <c r="M22" s="26"/>
      <c r="N22" s="110"/>
      <c r="O22" s="319"/>
      <c r="P22" s="299"/>
      <c r="Q22" s="298"/>
      <c r="R22" s="315"/>
      <c r="S22" s="315"/>
    </row>
    <row r="23" spans="1:19" s="35" customFormat="1" ht="21.6" customHeight="1">
      <c r="A23" s="280" t="s">
        <v>58</v>
      </c>
      <c r="B23" s="195"/>
      <c r="C23" s="20"/>
      <c r="D23" s="33"/>
      <c r="E23" s="320"/>
      <c r="F23" s="33"/>
      <c r="G23" s="37"/>
      <c r="H23" s="96"/>
      <c r="I23" s="96"/>
      <c r="J23" s="295"/>
      <c r="K23" s="25"/>
      <c r="L23" s="26"/>
      <c r="M23" s="26"/>
      <c r="N23" s="110"/>
      <c r="O23" s="319"/>
      <c r="P23" s="299"/>
      <c r="Q23" s="298"/>
      <c r="R23" s="315"/>
      <c r="S23" s="315"/>
    </row>
    <row r="24" spans="1:19" s="35" customFormat="1" ht="39.6" customHeight="1">
      <c r="A24" s="23">
        <v>97486</v>
      </c>
      <c r="B24" s="24" t="s">
        <v>285</v>
      </c>
      <c r="C24" s="20" t="str">
        <f>'Anexo 1'!C24</f>
        <v xml:space="preserve">INCOFER </v>
      </c>
      <c r="D24" s="25">
        <f>'Anexo 1'!E24</f>
        <v>250000000</v>
      </c>
      <c r="E24" s="25">
        <v>0</v>
      </c>
      <c r="F24" s="25">
        <v>0</v>
      </c>
      <c r="G24" s="26">
        <f>D24-E24</f>
        <v>250000000</v>
      </c>
      <c r="H24" s="96">
        <f>E24/D24</f>
        <v>0</v>
      </c>
      <c r="I24" s="96">
        <v>0</v>
      </c>
      <c r="J24" s="454">
        <v>6</v>
      </c>
      <c r="K24" s="25" t="s">
        <v>37</v>
      </c>
      <c r="L24" s="26">
        <f>($A$7-'Anexo 1'!I24)/365</f>
        <v>9.5890410958904104E-2</v>
      </c>
      <c r="M24" s="26">
        <f>('Anexo 1'!K24-'Anexo 1'!J24)/365</f>
        <v>4.8520547945205479</v>
      </c>
      <c r="N24" s="110" t="s">
        <v>37</v>
      </c>
      <c r="O24" s="319"/>
      <c r="P24" s="299"/>
      <c r="Q24" s="298"/>
      <c r="R24" s="315"/>
      <c r="S24" s="315"/>
    </row>
    <row r="25" spans="1:19" s="35" customFormat="1" ht="13.95" customHeight="1">
      <c r="A25" s="23"/>
      <c r="B25" s="195"/>
      <c r="C25" s="20"/>
      <c r="D25" s="33">
        <f>SUM(D24)</f>
        <v>250000000</v>
      </c>
      <c r="E25" s="33">
        <f t="shared" ref="E25:G25" si="3">SUM(E24)</f>
        <v>0</v>
      </c>
      <c r="F25" s="33">
        <f t="shared" si="3"/>
        <v>0</v>
      </c>
      <c r="G25" s="33">
        <f t="shared" si="3"/>
        <v>250000000</v>
      </c>
      <c r="H25" s="96"/>
      <c r="I25" s="96"/>
      <c r="J25" s="454"/>
      <c r="K25" s="25"/>
      <c r="L25" s="209"/>
      <c r="M25" s="26"/>
      <c r="N25" s="110"/>
      <c r="O25" s="319"/>
      <c r="P25" s="299"/>
      <c r="Q25" s="298"/>
      <c r="R25" s="315"/>
      <c r="S25" s="315"/>
    </row>
    <row r="26" spans="1:19" s="35" customFormat="1" ht="13.95" customHeight="1">
      <c r="A26" s="23"/>
      <c r="B26" s="195"/>
      <c r="C26" s="20"/>
      <c r="D26" s="33"/>
      <c r="E26" s="320"/>
      <c r="F26" s="33"/>
      <c r="G26" s="37"/>
      <c r="H26" s="96"/>
      <c r="I26" s="96"/>
      <c r="J26" s="295"/>
      <c r="K26" s="25"/>
      <c r="L26" s="33"/>
      <c r="M26" s="37"/>
      <c r="N26" s="110"/>
      <c r="O26" s="319"/>
      <c r="P26" s="299"/>
      <c r="Q26" s="298"/>
      <c r="R26" s="315"/>
      <c r="S26" s="315"/>
    </row>
    <row r="27" spans="1:19" ht="13.95" customHeight="1">
      <c r="A27" s="280" t="s">
        <v>59</v>
      </c>
      <c r="B27" s="24"/>
      <c r="C27" s="20"/>
      <c r="D27" s="25"/>
      <c r="E27" s="25"/>
      <c r="F27" s="25"/>
      <c r="G27" s="26"/>
      <c r="H27" s="96"/>
      <c r="I27" s="96"/>
      <c r="J27" s="313"/>
      <c r="K27" s="25"/>
      <c r="L27" s="25"/>
      <c r="M27" s="26"/>
      <c r="N27" s="110"/>
      <c r="O27" s="319"/>
      <c r="P27" s="299"/>
      <c r="R27" s="315"/>
      <c r="S27" s="315"/>
    </row>
    <row r="28" spans="1:19" ht="16.8" customHeight="1">
      <c r="A28" s="41" t="s">
        <v>60</v>
      </c>
      <c r="B28" s="459" t="s">
        <v>61</v>
      </c>
      <c r="C28" s="430" t="str">
        <f>'Anexo 1'!C28</f>
        <v>MOPT</v>
      </c>
      <c r="D28" s="25">
        <f>'Anexo 1'!E28</f>
        <v>400000000</v>
      </c>
      <c r="E28" s="25">
        <v>318000000</v>
      </c>
      <c r="F28" s="82">
        <v>0</v>
      </c>
      <c r="G28" s="26">
        <f t="shared" ref="G28:G33" si="4">D28-E28</f>
        <v>82000000</v>
      </c>
      <c r="H28" s="96">
        <f t="shared" ref="H28:H33" si="5">E28/D28</f>
        <v>0.79500000000000004</v>
      </c>
      <c r="I28" s="456">
        <v>0.67179999999999995</v>
      </c>
      <c r="J28" s="454">
        <v>6</v>
      </c>
      <c r="K28" s="455">
        <f>+('Anexo 1'!L28-'Anexo 1'!I28)/365</f>
        <v>12.005479452054795</v>
      </c>
      <c r="L28" s="458">
        <f>($A$7-'Anexo 1'!I28)/365</f>
        <v>11.635616438356164</v>
      </c>
      <c r="M28" s="458">
        <f>('Anexo 1'!L28-'Anexo 1'!J28)/365</f>
        <v>11.583561643835617</v>
      </c>
      <c r="N28" s="457">
        <f>($A$7-'Anexo 1'!J28)/365</f>
        <v>11.213698630136987</v>
      </c>
      <c r="O28" s="430"/>
      <c r="P28" s="299"/>
      <c r="R28" s="315"/>
      <c r="S28" s="315"/>
    </row>
    <row r="29" spans="1:19" ht="16.8" customHeight="1">
      <c r="A29" s="41" t="s">
        <v>63</v>
      </c>
      <c r="B29" s="459"/>
      <c r="C29" s="430"/>
      <c r="D29" s="25">
        <f>'Anexo 1'!E29</f>
        <v>50000000</v>
      </c>
      <c r="E29" s="25">
        <v>30000000</v>
      </c>
      <c r="F29" s="82">
        <v>0</v>
      </c>
      <c r="G29" s="26">
        <f t="shared" si="4"/>
        <v>20000000</v>
      </c>
      <c r="H29" s="96">
        <f t="shared" si="5"/>
        <v>0.6</v>
      </c>
      <c r="I29" s="456"/>
      <c r="J29" s="454"/>
      <c r="K29" s="455"/>
      <c r="L29" s="458"/>
      <c r="M29" s="458"/>
      <c r="N29" s="457"/>
      <c r="O29" s="430"/>
      <c r="P29" s="299"/>
      <c r="R29" s="315"/>
      <c r="S29" s="315"/>
    </row>
    <row r="30" spans="1:19" ht="28.95" customHeight="1">
      <c r="A30" s="41" t="str">
        <f>+'Anexo 1'!A30</f>
        <v>4864/OC-CR</v>
      </c>
      <c r="B30" s="24" t="str">
        <f>+'Anexo 1'!B30</f>
        <v xml:space="preserve">Programa de Infraestructura Vial y Promoción de Asociaciones Público-Privadas </v>
      </c>
      <c r="C30" s="20" t="str">
        <f>'Anexo 1'!C30</f>
        <v>MOPT</v>
      </c>
      <c r="D30" s="25">
        <f>'Anexo 1'!E30</f>
        <v>125000000</v>
      </c>
      <c r="E30" s="25">
        <v>91500000</v>
      </c>
      <c r="F30" s="82">
        <v>10000000</v>
      </c>
      <c r="G30" s="26">
        <f t="shared" si="4"/>
        <v>33500000</v>
      </c>
      <c r="H30" s="96">
        <f t="shared" si="5"/>
        <v>0.73199999999999998</v>
      </c>
      <c r="I30" s="96">
        <v>0.80859999999999999</v>
      </c>
      <c r="J30" s="313">
        <v>5</v>
      </c>
      <c r="K30" s="25">
        <f>+('Anexo 1'!L30-'Anexo 1'!I30)/365</f>
        <v>7.0027397260273974</v>
      </c>
      <c r="L30" s="26">
        <f>($A$7-'Anexo 1'!I30)/365</f>
        <v>5.7534246575342465</v>
      </c>
      <c r="M30" s="26">
        <f>('Anexo 1'!K30-'Anexo 1'!J30)/365</f>
        <v>4.9260273972602739</v>
      </c>
      <c r="N30" s="110">
        <f>($A$7-'Anexo 1'!J30)/365</f>
        <v>5.6767123287671231</v>
      </c>
      <c r="O30" s="20"/>
      <c r="P30" s="299"/>
      <c r="R30" s="315"/>
      <c r="S30" s="315"/>
    </row>
    <row r="31" spans="1:19" ht="25.8" customHeight="1">
      <c r="A31" s="41" t="str">
        <f>+'Anexo 1'!A31</f>
        <v>4871/OC-CR</v>
      </c>
      <c r="B31" s="24" t="s">
        <v>102</v>
      </c>
      <c r="C31" s="20" t="str">
        <f>'Anexo 1'!C31</f>
        <v>MJP</v>
      </c>
      <c r="D31" s="25">
        <f>'Anexo 1'!E31</f>
        <v>100000000</v>
      </c>
      <c r="E31" s="25">
        <v>81923616.859999999</v>
      </c>
      <c r="F31" s="82">
        <v>17000000</v>
      </c>
      <c r="G31" s="26">
        <f t="shared" si="4"/>
        <v>18076383.140000001</v>
      </c>
      <c r="H31" s="96">
        <f t="shared" si="5"/>
        <v>0.81923616860000004</v>
      </c>
      <c r="I31" s="96">
        <v>0.83420000000000005</v>
      </c>
      <c r="J31" s="313">
        <v>5</v>
      </c>
      <c r="K31" s="25">
        <f>+('Anexo 1'!L31-'Anexo 1'!I31)/365</f>
        <v>6.0027397260273974</v>
      </c>
      <c r="L31" s="26">
        <f>($A$7-'Anexo 1'!I31)/365</f>
        <v>5.2904109589041095</v>
      </c>
      <c r="M31" s="26">
        <f>('Anexo 1'!K31-'Anexo 1'!J31)/365</f>
        <v>4.4602739726027396</v>
      </c>
      <c r="N31" s="110">
        <f>($A$7-'Anexo 1'!J31)/365</f>
        <v>4.7479452054794518</v>
      </c>
      <c r="O31" s="222"/>
      <c r="P31" s="299"/>
      <c r="R31" s="315"/>
      <c r="S31" s="315"/>
    </row>
    <row r="32" spans="1:19" ht="28.95" customHeight="1">
      <c r="A32" s="42" t="s">
        <v>68</v>
      </c>
      <c r="B32" s="43" t="s">
        <v>69</v>
      </c>
      <c r="C32" s="20" t="str">
        <f>'Anexo 1'!C32</f>
        <v xml:space="preserve">MOPT </v>
      </c>
      <c r="D32" s="25">
        <f>'Anexo 1'!E32</f>
        <v>225000000</v>
      </c>
      <c r="E32" s="25">
        <v>11854567.699999999</v>
      </c>
      <c r="F32" s="25">
        <v>3506692.39</v>
      </c>
      <c r="G32" s="26">
        <f t="shared" si="4"/>
        <v>213145432.30000001</v>
      </c>
      <c r="H32" s="96">
        <f t="shared" si="5"/>
        <v>5.2686967555555554E-2</v>
      </c>
      <c r="I32" s="96">
        <v>0.1774</v>
      </c>
      <c r="J32" s="313">
        <v>5</v>
      </c>
      <c r="K32" s="25" t="s">
        <v>37</v>
      </c>
      <c r="L32" s="26">
        <f>($A$7-'Anexo 1'!I32)/365</f>
        <v>2.4712328767123286</v>
      </c>
      <c r="M32" s="26">
        <f>('Anexo 1'!K32-'Anexo 1'!J32)/365</f>
        <v>4.087671232876712</v>
      </c>
      <c r="N32" s="110">
        <f>($A$7-'Anexo 1'!J32)/365</f>
        <v>1.5534246575342465</v>
      </c>
      <c r="O32" s="20"/>
      <c r="P32" s="299"/>
      <c r="R32" s="315"/>
      <c r="S32" s="315"/>
    </row>
    <row r="33" spans="1:19" ht="28.95" customHeight="1">
      <c r="A33" s="42" t="s">
        <v>71</v>
      </c>
      <c r="B33" s="43" t="s">
        <v>289</v>
      </c>
      <c r="C33" s="20" t="str">
        <f>'Anexo 1'!C33</f>
        <v>ICE</v>
      </c>
      <c r="D33" s="25">
        <f>'Anexo 1'!E33</f>
        <v>200000000</v>
      </c>
      <c r="E33" s="25">
        <v>0</v>
      </c>
      <c r="F33" s="25">
        <v>0</v>
      </c>
      <c r="G33" s="26">
        <f t="shared" si="4"/>
        <v>200000000</v>
      </c>
      <c r="H33" s="96">
        <f t="shared" si="5"/>
        <v>0</v>
      </c>
      <c r="I33" s="96">
        <v>0.2452</v>
      </c>
      <c r="J33" s="313">
        <v>6</v>
      </c>
      <c r="K33" s="25" t="s">
        <v>37</v>
      </c>
      <c r="L33" s="26">
        <f>($A$7-'Anexo 1'!I33)/365</f>
        <v>0.22465753424657534</v>
      </c>
      <c r="M33" s="26">
        <f>('Anexo 1'!K33-'Anexo 1'!J33)/365</f>
        <v>6.441095890410959</v>
      </c>
      <c r="N33" s="110">
        <f>($A$7-'Anexo 1'!J33)/365</f>
        <v>0.66027397260273968</v>
      </c>
      <c r="O33" s="20"/>
      <c r="P33" s="299"/>
      <c r="R33" s="315"/>
      <c r="S33" s="315"/>
    </row>
    <row r="34" spans="1:19" s="35" customFormat="1" ht="13.95" customHeight="1">
      <c r="A34" s="41"/>
      <c r="B34" s="195"/>
      <c r="C34" s="20"/>
      <c r="D34" s="33">
        <f>SUM(D28:D33)</f>
        <v>1100000000</v>
      </c>
      <c r="E34" s="33">
        <f t="shared" ref="E34:G34" si="6">SUM(E28:E33)</f>
        <v>533278184.56</v>
      </c>
      <c r="F34" s="33">
        <f t="shared" si="6"/>
        <v>30506692.390000001</v>
      </c>
      <c r="G34" s="33">
        <f t="shared" si="6"/>
        <v>566721815.44000006</v>
      </c>
      <c r="H34" s="321"/>
      <c r="I34" s="321"/>
      <c r="J34" s="295"/>
      <c r="K34" s="33"/>
      <c r="L34" s="25"/>
      <c r="M34" s="26"/>
      <c r="N34" s="109"/>
      <c r="O34" s="322"/>
      <c r="P34" s="299"/>
      <c r="Q34" s="298"/>
      <c r="R34" s="315"/>
      <c r="S34" s="315"/>
    </row>
    <row r="35" spans="1:19" ht="13.95" customHeight="1">
      <c r="A35" s="288"/>
      <c r="B35" s="24"/>
      <c r="C35" s="20"/>
      <c r="D35" s="25"/>
      <c r="E35" s="25"/>
      <c r="F35" s="25"/>
      <c r="G35" s="26"/>
      <c r="H35" s="96"/>
      <c r="I35" s="96"/>
      <c r="J35" s="313"/>
      <c r="K35" s="25"/>
      <c r="L35" s="25"/>
      <c r="M35" s="26"/>
      <c r="N35" s="110"/>
      <c r="O35" s="319"/>
      <c r="P35" s="299"/>
      <c r="R35" s="315"/>
      <c r="S35" s="315"/>
    </row>
    <row r="36" spans="1:19" ht="16.8" customHeight="1">
      <c r="A36" s="280" t="s">
        <v>75</v>
      </c>
      <c r="B36" s="24"/>
      <c r="C36" s="20"/>
      <c r="D36" s="25"/>
      <c r="E36" s="25"/>
      <c r="F36" s="25"/>
      <c r="G36" s="26"/>
      <c r="H36" s="96"/>
      <c r="I36" s="96"/>
      <c r="J36" s="313"/>
      <c r="K36" s="25"/>
      <c r="L36" s="25"/>
      <c r="M36" s="26"/>
      <c r="N36" s="110"/>
      <c r="O36" s="319"/>
      <c r="P36" s="299"/>
      <c r="R36" s="315"/>
      <c r="S36" s="315"/>
    </row>
    <row r="37" spans="1:19" s="35" customFormat="1" ht="21.6" customHeight="1">
      <c r="A37" s="41" t="str">
        <f>+'Anexo 1'!A37</f>
        <v>9075-CR</v>
      </c>
      <c r="B37" s="45" t="s">
        <v>103</v>
      </c>
      <c r="C37" s="20" t="str">
        <f>'Anexo 1'!C37</f>
        <v>MH</v>
      </c>
      <c r="D37" s="25">
        <f>'Anexo 1'!E37</f>
        <v>126640000</v>
      </c>
      <c r="E37" s="25">
        <v>30220307.959999997</v>
      </c>
      <c r="F37" s="82">
        <v>5935054.0199999996</v>
      </c>
      <c r="G37" s="26">
        <f>D37-E37</f>
        <v>96419692.040000007</v>
      </c>
      <c r="H37" s="96">
        <f>E37/D37</f>
        <v>0.23863161686670875</v>
      </c>
      <c r="I37" s="96">
        <v>0.52270000000000005</v>
      </c>
      <c r="J37" s="322">
        <v>6</v>
      </c>
      <c r="K37" s="26">
        <f>+('Anexo 1'!L37-'Anexo 1'!I37)/365</f>
        <v>6.9369863013698634</v>
      </c>
      <c r="L37" s="26">
        <f>($A$7-'Anexo 1'!I37)/365</f>
        <v>5.602739726027397</v>
      </c>
      <c r="M37" s="26">
        <f>('Anexo 1'!L37-'Anexo 1'!J37)/365</f>
        <v>6.624657534246575</v>
      </c>
      <c r="N37" s="110">
        <f>($A$7-'Anexo 1'!J37)/365</f>
        <v>5.2904109589041095</v>
      </c>
      <c r="O37" s="20"/>
      <c r="P37" s="299"/>
      <c r="Q37" s="298"/>
      <c r="R37" s="315"/>
      <c r="S37" s="315"/>
    </row>
    <row r="38" spans="1:19" s="35" customFormat="1" ht="43.95" customHeight="1">
      <c r="A38" s="195" t="s">
        <v>79</v>
      </c>
      <c r="B38" s="24" t="s">
        <v>104</v>
      </c>
      <c r="C38" s="20" t="str">
        <f>'Anexo 1'!C38</f>
        <v>CNE</v>
      </c>
      <c r="D38" s="25">
        <f>'Anexo 1'!E38</f>
        <v>160000000</v>
      </c>
      <c r="E38" s="25" t="s">
        <v>37</v>
      </c>
      <c r="F38" s="323" t="s">
        <v>37</v>
      </c>
      <c r="G38" s="26">
        <f>D38-E38</f>
        <v>160000000</v>
      </c>
      <c r="H38" s="96">
        <f>E38/D38</f>
        <v>0</v>
      </c>
      <c r="I38" s="96" t="s">
        <v>37</v>
      </c>
      <c r="J38" s="313">
        <v>3</v>
      </c>
      <c r="K38" s="26">
        <f>+('Anexo 1'!L38-'Anexo 1'!I38)/365</f>
        <v>4.2904109589041095</v>
      </c>
      <c r="L38" s="26">
        <f>($A$7-'Anexo 1'!I38)/365</f>
        <v>1.5561643835616439</v>
      </c>
      <c r="M38" s="26" t="s">
        <v>37</v>
      </c>
      <c r="N38" s="110" t="s">
        <v>37</v>
      </c>
      <c r="O38" s="69"/>
      <c r="P38" s="299"/>
      <c r="Q38" s="298"/>
      <c r="R38" s="315"/>
      <c r="S38" s="315"/>
    </row>
    <row r="39" spans="1:19" s="35" customFormat="1" ht="28.8" customHeight="1">
      <c r="A39" s="195" t="s">
        <v>82</v>
      </c>
      <c r="B39" s="24" t="s">
        <v>286</v>
      </c>
      <c r="C39" s="20" t="str">
        <f>'Anexo 1'!C39</f>
        <v>CNE</v>
      </c>
      <c r="D39" s="25">
        <f>'Anexo 1'!E39</f>
        <v>350000000</v>
      </c>
      <c r="E39" s="25">
        <v>0</v>
      </c>
      <c r="F39" s="323">
        <v>0</v>
      </c>
      <c r="G39" s="26">
        <f>D39-E39</f>
        <v>350000000</v>
      </c>
      <c r="H39" s="96">
        <f>E39/D39</f>
        <v>0</v>
      </c>
      <c r="I39" s="96">
        <v>0</v>
      </c>
      <c r="J39" s="313">
        <v>5</v>
      </c>
      <c r="K39" s="25" t="s">
        <v>37</v>
      </c>
      <c r="L39" s="26">
        <f>($A$7-'Anexo 1'!I39)/365</f>
        <v>0.11232876712328767</v>
      </c>
      <c r="M39" s="26">
        <f>('Anexo 1'!K39-'Anexo 1'!J39)/365</f>
        <v>2.7808219178082192</v>
      </c>
      <c r="N39" s="110" t="s">
        <v>37</v>
      </c>
      <c r="O39" s="69"/>
      <c r="P39" s="299"/>
      <c r="Q39" s="298"/>
      <c r="R39" s="315"/>
      <c r="S39" s="315"/>
    </row>
    <row r="40" spans="1:19" s="35" customFormat="1" ht="13.95" customHeight="1">
      <c r="A40" s="23"/>
      <c r="B40" s="45"/>
      <c r="C40" s="20"/>
      <c r="D40" s="33">
        <f>SUM(D37:D39)</f>
        <v>636640000</v>
      </c>
      <c r="E40" s="33">
        <f>SUM(E37:E39)</f>
        <v>30220307.959999997</v>
      </c>
      <c r="F40" s="33">
        <f t="shared" ref="F40:G40" si="7">SUM(F37:F39)</f>
        <v>5935054.0199999996</v>
      </c>
      <c r="G40" s="33">
        <f t="shared" si="7"/>
        <v>606419692.03999996</v>
      </c>
      <c r="H40" s="321"/>
      <c r="I40" s="321"/>
      <c r="J40" s="295"/>
      <c r="K40" s="33"/>
      <c r="L40" s="33"/>
      <c r="M40" s="26"/>
      <c r="N40" s="110"/>
      <c r="O40" s="69"/>
      <c r="P40" s="299"/>
      <c r="Q40" s="298"/>
      <c r="R40" s="315"/>
      <c r="S40" s="315"/>
    </row>
    <row r="41" spans="1:19" ht="13.95" customHeight="1">
      <c r="A41" s="288"/>
      <c r="B41" s="24"/>
      <c r="C41" s="20"/>
      <c r="D41" s="25"/>
      <c r="E41" s="101"/>
      <c r="F41" s="25"/>
      <c r="G41" s="26"/>
      <c r="H41" s="96"/>
      <c r="I41" s="96"/>
      <c r="J41" s="313"/>
      <c r="K41" s="25"/>
      <c r="L41" s="25"/>
      <c r="M41" s="26"/>
      <c r="N41" s="110"/>
      <c r="O41" s="20"/>
      <c r="P41" s="299"/>
      <c r="R41" s="315"/>
      <c r="S41" s="315"/>
    </row>
    <row r="42" spans="1:19" ht="13.95" customHeight="1">
      <c r="A42" s="280" t="s">
        <v>83</v>
      </c>
      <c r="B42" s="45"/>
      <c r="C42" s="20"/>
      <c r="D42" s="25"/>
      <c r="F42" s="25"/>
      <c r="G42" s="26"/>
      <c r="H42" s="96"/>
      <c r="I42" s="96"/>
      <c r="J42" s="313"/>
      <c r="K42" s="25"/>
      <c r="L42" s="25"/>
      <c r="M42" s="26"/>
      <c r="N42" s="110"/>
      <c r="O42" s="20"/>
      <c r="P42" s="299"/>
      <c r="R42" s="315"/>
      <c r="S42" s="315"/>
    </row>
    <row r="43" spans="1:19" ht="27.6" customHeight="1">
      <c r="A43" s="23" t="s">
        <v>84</v>
      </c>
      <c r="B43" s="45" t="s">
        <v>288</v>
      </c>
      <c r="C43" s="20" t="str">
        <f>'Anexo 1'!C43</f>
        <v>ICE</v>
      </c>
      <c r="D43" s="25">
        <f>'Anexo 1'!E43</f>
        <v>160003693.67150947</v>
      </c>
      <c r="E43" s="25">
        <f>6710594322/'Anexo 5'!P79</f>
        <v>41311218.431420833</v>
      </c>
      <c r="F43" s="25">
        <f>34202342/'Anexo 5'!P79</f>
        <v>210553.69367150948</v>
      </c>
      <c r="G43" s="26">
        <f>D43-E43</f>
        <v>118692475.24008864</v>
      </c>
      <c r="H43" s="96">
        <v>0.25819999999999999</v>
      </c>
      <c r="I43" s="96">
        <v>0.51219999999999999</v>
      </c>
      <c r="J43" s="313">
        <v>9</v>
      </c>
      <c r="K43" s="25" t="s">
        <v>37</v>
      </c>
      <c r="L43" s="26">
        <f>($A$7-'Anexo 1'!I43)/365</f>
        <v>9.0328767123287665</v>
      </c>
      <c r="M43" s="26">
        <f>('Anexo 1'!K43-'Anexo 1'!J43)/365</f>
        <v>9</v>
      </c>
      <c r="N43" s="110">
        <f>($A$7-'Anexo 1'!J43)/365</f>
        <v>8.7561643835616429</v>
      </c>
      <c r="O43" s="20"/>
      <c r="P43" s="299"/>
      <c r="R43" s="315"/>
      <c r="S43" s="315"/>
    </row>
    <row r="44" spans="1:19" ht="13.95" customHeight="1">
      <c r="A44" s="23"/>
      <c r="B44" s="293"/>
      <c r="C44" s="20"/>
      <c r="D44" s="33">
        <f>SUM(D43)</f>
        <v>160003693.67150947</v>
      </c>
      <c r="E44" s="33">
        <f t="shared" ref="E44:G44" si="8">SUM(E43)</f>
        <v>41311218.431420833</v>
      </c>
      <c r="F44" s="33">
        <f t="shared" si="8"/>
        <v>210553.69367150948</v>
      </c>
      <c r="G44" s="33">
        <f t="shared" si="8"/>
        <v>118692475.24008864</v>
      </c>
      <c r="H44" s="96"/>
      <c r="I44" s="96"/>
      <c r="J44" s="313"/>
      <c r="K44" s="25"/>
      <c r="L44" s="313"/>
      <c r="M44" s="26"/>
      <c r="N44" s="110"/>
      <c r="O44" s="69"/>
      <c r="R44" s="315"/>
      <c r="S44" s="315"/>
    </row>
    <row r="45" spans="1:19" ht="13.95" customHeight="1">
      <c r="A45" s="23"/>
      <c r="B45" s="293"/>
      <c r="C45" s="20"/>
      <c r="D45" s="33"/>
      <c r="E45" s="33"/>
      <c r="F45" s="33"/>
      <c r="G45" s="33"/>
      <c r="H45" s="96"/>
      <c r="I45" s="96"/>
      <c r="J45" s="313"/>
      <c r="K45" s="25"/>
      <c r="L45" s="313"/>
      <c r="M45" s="26"/>
      <c r="N45" s="110"/>
      <c r="O45" s="69"/>
      <c r="R45" s="315"/>
      <c r="S45" s="315"/>
    </row>
    <row r="46" spans="1:19" ht="13.95" customHeight="1">
      <c r="A46" s="280" t="s">
        <v>87</v>
      </c>
      <c r="B46" s="293"/>
      <c r="C46" s="20"/>
      <c r="D46" s="33"/>
      <c r="E46" s="33"/>
      <c r="F46" s="33"/>
      <c r="G46" s="33"/>
      <c r="H46" s="96"/>
      <c r="I46" s="96"/>
      <c r="J46" s="313"/>
      <c r="K46" s="25"/>
      <c r="L46" s="313"/>
      <c r="M46" s="26"/>
      <c r="N46" s="110"/>
      <c r="O46" s="69"/>
      <c r="R46" s="315"/>
      <c r="S46" s="315"/>
    </row>
    <row r="47" spans="1:19" s="35" customFormat="1" ht="22.2" customHeight="1">
      <c r="A47" s="23" t="s">
        <v>88</v>
      </c>
      <c r="B47" s="324" t="s">
        <v>287</v>
      </c>
      <c r="C47" s="20" t="str">
        <f>'Anexo 1'!C47</f>
        <v xml:space="preserve">CONAVI </v>
      </c>
      <c r="D47" s="25">
        <f>'Anexo 1'!E47</f>
        <v>170000000</v>
      </c>
      <c r="E47" s="25">
        <v>0</v>
      </c>
      <c r="F47" s="25">
        <v>0</v>
      </c>
      <c r="G47" s="26">
        <f>D47-E47</f>
        <v>170000000</v>
      </c>
      <c r="H47" s="96">
        <f>E47/D47</f>
        <v>0</v>
      </c>
      <c r="I47" s="96">
        <v>0</v>
      </c>
      <c r="J47" s="318">
        <v>5</v>
      </c>
      <c r="K47" s="26" t="s">
        <v>37</v>
      </c>
      <c r="L47" s="26">
        <f>($A$7-'Anexo 1'!I47)/365</f>
        <v>0.20821917808219179</v>
      </c>
      <c r="M47" s="26">
        <f>('Anexo 1'!K47-'Anexo 1'!J47)/365</f>
        <v>5.4520547945205475</v>
      </c>
      <c r="N47" s="110" t="s">
        <v>37</v>
      </c>
      <c r="O47" s="298"/>
      <c r="P47" s="298"/>
      <c r="Q47" s="298"/>
      <c r="R47" s="315"/>
      <c r="S47" s="315"/>
    </row>
    <row r="48" spans="1:19" s="35" customFormat="1" ht="13.95" customHeight="1">
      <c r="A48" s="23"/>
      <c r="B48" s="294"/>
      <c r="C48" s="20"/>
      <c r="D48" s="33">
        <f>SUM(D47)</f>
        <v>170000000</v>
      </c>
      <c r="E48" s="33">
        <f t="shared" ref="E48:G48" si="9">SUM(E47)</f>
        <v>0</v>
      </c>
      <c r="F48" s="33">
        <f t="shared" si="9"/>
        <v>0</v>
      </c>
      <c r="G48" s="33">
        <f t="shared" si="9"/>
        <v>170000000</v>
      </c>
      <c r="H48" s="37"/>
      <c r="I48" s="321"/>
      <c r="J48" s="295"/>
      <c r="K48" s="33"/>
      <c r="L48" s="295"/>
      <c r="M48" s="37"/>
      <c r="N48" s="109"/>
      <c r="O48" s="298"/>
      <c r="P48" s="298"/>
      <c r="Q48" s="298"/>
      <c r="R48" s="315"/>
      <c r="S48" s="315"/>
    </row>
    <row r="49" spans="1:19" s="35" customFormat="1" ht="13.95" customHeight="1">
      <c r="A49" s="23"/>
      <c r="B49" s="294"/>
      <c r="C49" s="20"/>
      <c r="D49" s="25"/>
      <c r="E49" s="33"/>
      <c r="F49" s="33"/>
      <c r="G49" s="37"/>
      <c r="H49" s="37"/>
      <c r="I49" s="37"/>
      <c r="J49" s="295"/>
      <c r="K49" s="33"/>
      <c r="L49" s="295"/>
      <c r="M49" s="379"/>
      <c r="N49" s="423"/>
      <c r="O49" s="298"/>
      <c r="P49" s="298"/>
      <c r="Q49" s="298"/>
      <c r="R49" s="315"/>
      <c r="S49" s="315"/>
    </row>
    <row r="50" spans="1:19" s="35" customFormat="1" ht="13.95" customHeight="1">
      <c r="A50" s="23" t="s">
        <v>89</v>
      </c>
      <c r="B50" s="294"/>
      <c r="C50" s="295"/>
      <c r="D50" s="33">
        <f>D21+D25+D34+D40+D44+D48</f>
        <v>5042414893.9615097</v>
      </c>
      <c r="E50" s="33">
        <f>E21+E25+E34+E40+E44+E48</f>
        <v>1113737035.8214209</v>
      </c>
      <c r="F50" s="33">
        <f>F21+F25+F34+F40+F44+F48</f>
        <v>60252300.103671506</v>
      </c>
      <c r="G50" s="33">
        <f>G21+G25+G34+G40+G44+G48</f>
        <v>3928677858.1400886</v>
      </c>
      <c r="H50" s="37"/>
      <c r="I50" s="37"/>
      <c r="J50" s="33"/>
      <c r="K50" s="33"/>
      <c r="L50" s="295"/>
      <c r="M50" s="33"/>
      <c r="N50" s="34"/>
      <c r="O50" s="298"/>
      <c r="P50" s="298"/>
      <c r="Q50" s="298"/>
      <c r="R50" s="315"/>
      <c r="S50" s="315"/>
    </row>
    <row r="51" spans="1:19" ht="13.95" customHeight="1" thickBot="1">
      <c r="A51" s="50"/>
      <c r="B51" s="325"/>
      <c r="C51" s="52"/>
      <c r="D51" s="53"/>
      <c r="E51" s="204"/>
      <c r="F51" s="204"/>
      <c r="G51" s="204"/>
      <c r="H51" s="53"/>
      <c r="I51" s="326"/>
      <c r="J51" s="327"/>
      <c r="K51" s="327"/>
      <c r="L51" s="328"/>
      <c r="M51" s="327"/>
      <c r="N51" s="329"/>
      <c r="R51" s="315"/>
      <c r="S51" s="315"/>
    </row>
    <row r="52" spans="1:19" ht="13.2" customHeight="1">
      <c r="A52" s="35"/>
      <c r="B52" s="35"/>
      <c r="C52" s="287"/>
      <c r="D52" s="198"/>
      <c r="E52" s="330"/>
      <c r="F52" s="330"/>
      <c r="G52" s="330"/>
      <c r="I52" s="315"/>
    </row>
    <row r="53" spans="1:19" ht="22.8" customHeight="1">
      <c r="A53" s="35" t="s">
        <v>90</v>
      </c>
      <c r="B53" s="298"/>
      <c r="C53" s="7"/>
      <c r="D53" s="212"/>
      <c r="E53" s="331"/>
      <c r="F53" s="331"/>
      <c r="G53" s="331"/>
      <c r="H53" s="212"/>
      <c r="I53" s="315"/>
    </row>
    <row r="54" spans="1:19" ht="13.2" customHeight="1">
      <c r="A54" s="57"/>
      <c r="B54" s="298"/>
      <c r="C54" s="7"/>
      <c r="D54" s="212"/>
      <c r="E54" s="331"/>
      <c r="F54" s="331"/>
      <c r="G54" s="331"/>
      <c r="H54" s="212"/>
      <c r="I54" s="6"/>
    </row>
    <row r="55" spans="1:19" ht="21" customHeight="1">
      <c r="A55" s="60" t="s">
        <v>196</v>
      </c>
      <c r="B55" s="212"/>
      <c r="C55" s="20"/>
      <c r="D55" s="212"/>
      <c r="E55" s="331"/>
      <c r="F55" s="331"/>
      <c r="G55" s="331"/>
      <c r="H55" s="212"/>
      <c r="I55" s="6"/>
    </row>
    <row r="56" spans="1:19" s="212" customFormat="1" ht="21.6" customHeight="1">
      <c r="A56" s="332" t="s">
        <v>235</v>
      </c>
      <c r="B56" s="302"/>
      <c r="C56" s="20"/>
      <c r="D56" s="213"/>
      <c r="E56" s="299"/>
      <c r="F56" s="299"/>
      <c r="G56" s="299"/>
    </row>
    <row r="57" spans="1:19" s="212" customFormat="1" ht="28.8" customHeight="1">
      <c r="A57" s="333" t="s">
        <v>255</v>
      </c>
    </row>
    <row r="58" spans="1:19" s="212" customFormat="1" ht="54" customHeight="1">
      <c r="A58" s="435" t="s">
        <v>279</v>
      </c>
      <c r="B58" s="435"/>
      <c r="C58" s="435"/>
      <c r="D58" s="435"/>
      <c r="E58" s="435"/>
      <c r="F58" s="435"/>
      <c r="G58" s="435"/>
      <c r="H58" s="435"/>
      <c r="I58" s="435"/>
      <c r="J58" s="435"/>
      <c r="K58" s="246"/>
      <c r="L58" s="334"/>
      <c r="M58" s="334"/>
      <c r="N58" s="334"/>
    </row>
    <row r="59" spans="1:19" s="212" customFormat="1" ht="21.6" customHeight="1">
      <c r="A59" s="304" t="s">
        <v>277</v>
      </c>
      <c r="B59" s="304"/>
      <c r="C59" s="304"/>
      <c r="D59" s="304"/>
      <c r="E59" s="304"/>
      <c r="F59" s="304"/>
      <c r="G59" s="304"/>
      <c r="H59" s="304"/>
      <c r="I59" s="334"/>
      <c r="J59" s="334"/>
      <c r="K59" s="334"/>
      <c r="L59" s="334"/>
      <c r="M59" s="334"/>
      <c r="N59" s="334"/>
    </row>
    <row r="60" spans="1:19" s="207" customFormat="1" ht="21.6" customHeight="1">
      <c r="A60" s="156" t="s">
        <v>276</v>
      </c>
      <c r="B60" s="334"/>
      <c r="C60" s="334"/>
      <c r="D60" s="334"/>
      <c r="E60" s="334"/>
      <c r="F60" s="334"/>
      <c r="G60" s="335"/>
      <c r="H60" s="334"/>
      <c r="I60" s="334"/>
      <c r="J60" s="334"/>
      <c r="L60" s="209"/>
    </row>
    <row r="61" spans="1:19" s="207" customFormat="1" ht="41.4" customHeight="1">
      <c r="A61" s="436" t="s">
        <v>275</v>
      </c>
      <c r="B61" s="436"/>
      <c r="C61" s="436"/>
      <c r="D61" s="436"/>
      <c r="E61" s="436"/>
      <c r="F61" s="436"/>
      <c r="G61" s="436"/>
      <c r="H61" s="436"/>
      <c r="I61" s="436"/>
      <c r="J61" s="436"/>
      <c r="L61" s="209"/>
    </row>
    <row r="62" spans="1:19" s="207" customFormat="1" ht="21.6" customHeight="1">
      <c r="A62" s="156" t="s">
        <v>274</v>
      </c>
      <c r="B62" s="336"/>
      <c r="C62" s="336"/>
      <c r="D62" s="336"/>
      <c r="E62" s="336"/>
      <c r="F62" s="336"/>
      <c r="G62" s="336"/>
      <c r="H62" s="336"/>
      <c r="K62" s="336"/>
      <c r="L62" s="336"/>
    </row>
    <row r="63" spans="1:19" s="207" customFormat="1" ht="13.2" customHeight="1">
      <c r="A63" s="304"/>
      <c r="B63" s="336"/>
      <c r="C63" s="336"/>
      <c r="D63" s="336"/>
      <c r="E63" s="336"/>
      <c r="F63" s="336"/>
      <c r="G63" s="336"/>
      <c r="H63" s="336"/>
      <c r="I63" s="336"/>
      <c r="J63" s="336"/>
    </row>
    <row r="64" spans="1:19" s="67" customFormat="1" ht="13.2" customHeight="1">
      <c r="A64" s="61" t="s">
        <v>199</v>
      </c>
      <c r="B64" s="66"/>
      <c r="C64" s="69"/>
      <c r="D64" s="207"/>
      <c r="E64" s="209"/>
      <c r="F64" s="209"/>
      <c r="G64" s="209"/>
      <c r="H64" s="207"/>
      <c r="I64" s="207"/>
      <c r="J64" s="207"/>
      <c r="K64" s="337"/>
      <c r="L64" s="337"/>
      <c r="M64" s="337"/>
      <c r="N64" s="337"/>
      <c r="O64" s="207"/>
      <c r="P64" s="207"/>
      <c r="Q64" s="207"/>
    </row>
    <row r="65" spans="1:26" ht="21" customHeight="1">
      <c r="A65" s="66" t="s">
        <v>200</v>
      </c>
      <c r="B65" s="293"/>
      <c r="C65" s="293"/>
      <c r="D65" s="293"/>
      <c r="E65" s="293"/>
      <c r="F65" s="293"/>
      <c r="G65" s="293"/>
      <c r="H65" s="293"/>
      <c r="I65" s="337"/>
      <c r="J65" s="337"/>
      <c r="O65" s="293"/>
      <c r="P65" s="293"/>
      <c r="Q65" s="293"/>
      <c r="R65" s="337"/>
      <c r="S65" s="337"/>
      <c r="T65" s="337"/>
      <c r="U65" s="337"/>
      <c r="V65" s="337"/>
      <c r="W65" s="337"/>
      <c r="X65" s="337"/>
      <c r="Y65" s="337"/>
      <c r="Z65" s="337"/>
    </row>
    <row r="66" spans="1:26">
      <c r="B66" s="57"/>
      <c r="C66" s="20"/>
      <c r="D66" s="212"/>
      <c r="E66" s="299"/>
      <c r="F66" s="338"/>
      <c r="G66" s="299"/>
      <c r="H66" s="212"/>
      <c r="K66" s="339"/>
      <c r="L66" s="339"/>
      <c r="M66" s="339"/>
      <c r="N66" s="339"/>
    </row>
    <row r="67" spans="1:26">
      <c r="A67" s="340"/>
      <c r="B67" s="337"/>
      <c r="C67" s="341"/>
      <c r="D67" s="337"/>
      <c r="E67" s="337"/>
      <c r="F67" s="342"/>
      <c r="G67" s="337"/>
      <c r="H67" s="337"/>
      <c r="I67" s="342"/>
      <c r="J67" s="337"/>
      <c r="K67" s="337"/>
      <c r="L67" s="337"/>
      <c r="M67" s="337"/>
      <c r="N67" s="337"/>
    </row>
    <row r="68" spans="1:26">
      <c r="A68" s="6"/>
      <c r="O68" s="336"/>
      <c r="P68" s="336"/>
      <c r="Q68" s="336"/>
      <c r="R68" s="339"/>
      <c r="S68" s="339"/>
      <c r="T68" s="339"/>
      <c r="U68" s="339"/>
      <c r="V68" s="339"/>
      <c r="W68" s="339"/>
      <c r="X68" s="339"/>
      <c r="Y68" s="339"/>
      <c r="Z68" s="339"/>
    </row>
    <row r="69" spans="1:26">
      <c r="A69" s="6"/>
    </row>
    <row r="85" spans="1:14">
      <c r="A85" s="445"/>
      <c r="B85" s="445"/>
      <c r="C85" s="445"/>
      <c r="D85" s="445"/>
      <c r="E85" s="445"/>
      <c r="F85" s="445"/>
      <c r="G85" s="445"/>
      <c r="H85" s="446"/>
      <c r="I85" s="446"/>
      <c r="J85" s="445"/>
      <c r="K85" s="445"/>
      <c r="L85" s="445"/>
      <c r="M85" s="445"/>
      <c r="N85" s="445"/>
    </row>
    <row r="86" spans="1:14">
      <c r="A86" s="445"/>
      <c r="B86" s="445"/>
      <c r="C86" s="445"/>
      <c r="D86" s="445"/>
      <c r="E86" s="445"/>
      <c r="F86" s="445"/>
      <c r="G86" s="445"/>
      <c r="H86" s="311"/>
      <c r="I86" s="311"/>
      <c r="J86" s="311"/>
      <c r="K86" s="311"/>
      <c r="L86" s="311"/>
      <c r="M86" s="311"/>
      <c r="N86" s="311"/>
    </row>
    <row r="87" spans="1:14">
      <c r="A87" s="343"/>
      <c r="B87" s="343"/>
      <c r="C87" s="343"/>
      <c r="D87" s="343"/>
      <c r="E87" s="343"/>
      <c r="F87" s="343"/>
      <c r="G87" s="343"/>
      <c r="H87" s="343"/>
      <c r="I87" s="343"/>
      <c r="J87" s="343"/>
      <c r="K87" s="343"/>
      <c r="L87" s="343"/>
      <c r="M87" s="343"/>
      <c r="N87" s="343"/>
    </row>
    <row r="88" spans="1:14">
      <c r="A88" s="344"/>
      <c r="B88" s="19"/>
      <c r="D88" s="198"/>
      <c r="E88" s="345"/>
      <c r="F88" s="345"/>
      <c r="G88" s="345"/>
      <c r="H88" s="346"/>
      <c r="I88" s="347"/>
      <c r="J88" s="198"/>
      <c r="K88" s="198"/>
      <c r="L88" s="198"/>
      <c r="M88" s="198"/>
      <c r="N88" s="198"/>
    </row>
    <row r="89" spans="1:14">
      <c r="A89" s="56"/>
      <c r="B89" s="348"/>
      <c r="C89" s="20"/>
      <c r="D89" s="25"/>
      <c r="E89" s="26"/>
      <c r="F89" s="26"/>
      <c r="G89" s="26"/>
      <c r="H89" s="104"/>
      <c r="I89" s="104"/>
      <c r="J89" s="313"/>
      <c r="K89" s="25"/>
      <c r="L89" s="26"/>
      <c r="M89" s="26"/>
      <c r="N89" s="26"/>
    </row>
    <row r="90" spans="1:14">
      <c r="A90" s="56"/>
      <c r="B90" s="158"/>
      <c r="C90" s="20"/>
      <c r="D90" s="25"/>
      <c r="E90" s="25"/>
      <c r="F90" s="25"/>
      <c r="G90" s="26"/>
      <c r="H90" s="104"/>
      <c r="I90" s="104"/>
      <c r="J90" s="316"/>
      <c r="K90" s="25"/>
      <c r="L90" s="26"/>
      <c r="M90" s="25"/>
      <c r="N90" s="25"/>
    </row>
    <row r="91" spans="1:14">
      <c r="A91" s="56"/>
      <c r="B91" s="158"/>
      <c r="C91" s="20"/>
      <c r="D91" s="25"/>
      <c r="E91" s="25"/>
      <c r="F91" s="25"/>
      <c r="G91" s="26"/>
      <c r="H91" s="104"/>
      <c r="I91" s="104"/>
      <c r="J91" s="313"/>
      <c r="K91" s="25"/>
      <c r="L91" s="26"/>
      <c r="M91" s="25"/>
      <c r="N91" s="25"/>
    </row>
    <row r="92" spans="1:14">
      <c r="A92" s="56"/>
      <c r="B92" s="158"/>
      <c r="C92" s="20"/>
      <c r="D92" s="25"/>
      <c r="E92" s="25"/>
      <c r="F92" s="25"/>
      <c r="G92" s="26"/>
      <c r="H92" s="104"/>
      <c r="I92" s="104"/>
      <c r="J92" s="313"/>
      <c r="K92" s="25"/>
      <c r="L92" s="26"/>
      <c r="M92" s="25"/>
      <c r="N92" s="25"/>
    </row>
    <row r="93" spans="1:14">
      <c r="A93" s="56"/>
      <c r="B93" s="349"/>
      <c r="C93" s="20"/>
      <c r="D93" s="25"/>
      <c r="E93" s="25"/>
      <c r="F93" s="25"/>
      <c r="G93" s="26"/>
      <c r="H93" s="104"/>
      <c r="I93" s="104"/>
      <c r="J93" s="316"/>
      <c r="K93" s="25"/>
      <c r="L93" s="26"/>
      <c r="M93" s="25"/>
      <c r="N93" s="25"/>
    </row>
    <row r="94" spans="1:14">
      <c r="A94" s="56"/>
      <c r="B94" s="158"/>
      <c r="C94" s="20"/>
      <c r="D94" s="25"/>
      <c r="E94" s="25"/>
      <c r="F94" s="25"/>
      <c r="G94" s="317"/>
      <c r="H94" s="104"/>
      <c r="I94" s="104"/>
      <c r="J94" s="316"/>
      <c r="K94" s="25"/>
      <c r="L94" s="26"/>
      <c r="M94" s="25"/>
      <c r="N94" s="25"/>
    </row>
    <row r="95" spans="1:14">
      <c r="A95" s="56"/>
      <c r="B95" s="158"/>
      <c r="C95" s="20"/>
      <c r="D95" s="25"/>
      <c r="E95" s="25"/>
      <c r="F95" s="25"/>
      <c r="G95" s="26"/>
      <c r="H95" s="104"/>
      <c r="I95" s="104"/>
      <c r="J95" s="316"/>
      <c r="K95" s="25"/>
      <c r="L95" s="26"/>
      <c r="M95" s="26"/>
      <c r="N95" s="25"/>
    </row>
    <row r="96" spans="1:14" ht="28.95" customHeight="1">
      <c r="A96" s="56"/>
      <c r="B96" s="158"/>
      <c r="C96" s="20"/>
      <c r="D96" s="25"/>
      <c r="E96" s="25"/>
      <c r="F96" s="25"/>
      <c r="G96" s="26"/>
      <c r="H96" s="104"/>
      <c r="I96" s="104"/>
      <c r="J96" s="316"/>
      <c r="K96" s="25"/>
      <c r="L96" s="26"/>
      <c r="M96" s="25"/>
      <c r="N96" s="25"/>
    </row>
    <row r="97" spans="1:14" ht="57.6" customHeight="1">
      <c r="A97" s="56"/>
      <c r="B97" s="350"/>
      <c r="C97" s="7"/>
      <c r="D97" s="33"/>
      <c r="E97" s="33"/>
      <c r="F97" s="33"/>
      <c r="G97" s="37"/>
      <c r="H97" s="104"/>
      <c r="I97" s="104"/>
      <c r="J97" s="295"/>
      <c r="K97" s="25"/>
      <c r="L97" s="26"/>
      <c r="M97" s="25"/>
      <c r="N97" s="25"/>
    </row>
    <row r="98" spans="1:14" ht="43.2" customHeight="1">
      <c r="A98" s="56"/>
      <c r="B98" s="350"/>
      <c r="C98" s="7"/>
      <c r="D98" s="33"/>
      <c r="E98" s="320"/>
      <c r="F98" s="33"/>
      <c r="G98" s="37"/>
      <c r="H98" s="104"/>
      <c r="I98" s="104"/>
      <c r="J98" s="295"/>
      <c r="K98" s="25"/>
      <c r="L98" s="26"/>
      <c r="M98" s="33"/>
      <c r="N98" s="25"/>
    </row>
    <row r="99" spans="1:14">
      <c r="A99" s="302"/>
      <c r="B99" s="158"/>
      <c r="C99" s="20"/>
      <c r="D99" s="25"/>
      <c r="E99" s="25"/>
      <c r="F99" s="25"/>
      <c r="G99" s="26"/>
      <c r="H99" s="104"/>
      <c r="I99" s="104"/>
      <c r="J99" s="313"/>
      <c r="K99" s="25"/>
      <c r="L99" s="26"/>
      <c r="M99" s="25"/>
      <c r="N99" s="25"/>
    </row>
    <row r="100" spans="1:14">
      <c r="A100" s="350"/>
      <c r="B100" s="158"/>
      <c r="C100" s="212"/>
      <c r="D100" s="25"/>
      <c r="E100" s="25"/>
      <c r="F100" s="25"/>
      <c r="G100" s="26"/>
      <c r="H100" s="104"/>
      <c r="I100" s="351"/>
      <c r="J100" s="352"/>
      <c r="K100" s="299"/>
      <c r="L100" s="209"/>
      <c r="M100" s="299"/>
      <c r="N100" s="299"/>
    </row>
    <row r="101" spans="1:14">
      <c r="A101" s="350"/>
      <c r="B101" s="158"/>
      <c r="C101" s="212"/>
      <c r="D101" s="25"/>
      <c r="E101" s="25"/>
      <c r="F101" s="25"/>
      <c r="G101" s="26"/>
      <c r="H101" s="104"/>
      <c r="I101" s="351"/>
      <c r="J101" s="352"/>
      <c r="K101" s="299"/>
      <c r="L101" s="209"/>
      <c r="M101" s="299"/>
      <c r="N101" s="299"/>
    </row>
    <row r="102" spans="1:14">
      <c r="A102" s="350"/>
      <c r="B102" s="158"/>
      <c r="C102" s="20"/>
      <c r="D102" s="25"/>
      <c r="E102" s="26"/>
      <c r="F102" s="26"/>
      <c r="G102" s="26"/>
      <c r="H102" s="104"/>
      <c r="I102" s="104"/>
      <c r="J102" s="313"/>
      <c r="K102" s="25"/>
      <c r="L102" s="26"/>
      <c r="M102" s="25"/>
      <c r="N102" s="25"/>
    </row>
    <row r="103" spans="1:14">
      <c r="A103" s="350"/>
      <c r="B103" s="158"/>
      <c r="C103" s="20"/>
      <c r="D103" s="25"/>
      <c r="E103" s="25"/>
      <c r="F103" s="25"/>
      <c r="G103" s="26"/>
      <c r="H103" s="104"/>
      <c r="I103" s="104"/>
      <c r="J103" s="313"/>
      <c r="K103" s="25"/>
      <c r="L103" s="26"/>
      <c r="M103" s="25"/>
      <c r="N103" s="25"/>
    </row>
    <row r="104" spans="1:14">
      <c r="A104" s="350"/>
      <c r="B104" s="158"/>
      <c r="C104" s="20"/>
      <c r="D104" s="25"/>
      <c r="E104" s="25"/>
      <c r="F104" s="25"/>
      <c r="G104" s="26"/>
      <c r="H104" s="104"/>
      <c r="I104" s="104"/>
      <c r="J104" s="313"/>
      <c r="K104" s="25"/>
      <c r="L104" s="26"/>
      <c r="M104" s="25"/>
      <c r="N104" s="25"/>
    </row>
    <row r="105" spans="1:14">
      <c r="A105" s="350"/>
      <c r="B105" s="158"/>
      <c r="C105" s="20"/>
      <c r="D105" s="25"/>
      <c r="E105" s="25"/>
      <c r="F105" s="25"/>
      <c r="G105" s="26"/>
      <c r="H105" s="104"/>
      <c r="I105" s="104"/>
      <c r="J105" s="313"/>
      <c r="K105" s="25"/>
      <c r="L105" s="26"/>
      <c r="M105" s="25"/>
      <c r="N105" s="25"/>
    </row>
    <row r="106" spans="1:14">
      <c r="A106" s="350"/>
      <c r="B106" s="158"/>
      <c r="C106" s="20"/>
      <c r="D106" s="25"/>
      <c r="E106" s="25"/>
      <c r="F106" s="25"/>
      <c r="G106" s="26"/>
      <c r="H106" s="104"/>
      <c r="I106" s="104"/>
      <c r="J106" s="313"/>
      <c r="K106" s="25"/>
      <c r="L106" s="26"/>
      <c r="M106" s="25"/>
      <c r="N106" s="25"/>
    </row>
    <row r="107" spans="1:14">
      <c r="A107" s="350"/>
      <c r="B107" s="158"/>
      <c r="C107" s="20"/>
      <c r="D107" s="25"/>
      <c r="E107" s="25"/>
      <c r="F107" s="25"/>
      <c r="G107" s="26"/>
      <c r="H107" s="104"/>
      <c r="I107" s="104"/>
      <c r="J107" s="313"/>
      <c r="K107" s="25"/>
      <c r="L107" s="26"/>
      <c r="M107" s="25"/>
      <c r="N107" s="25"/>
    </row>
    <row r="108" spans="1:14">
      <c r="A108" s="350"/>
      <c r="B108" s="350"/>
      <c r="C108" s="287"/>
      <c r="D108" s="353"/>
      <c r="E108" s="353"/>
      <c r="F108" s="353"/>
      <c r="G108" s="354"/>
      <c r="H108" s="355"/>
      <c r="I108" s="355"/>
      <c r="J108" s="295"/>
      <c r="K108" s="33"/>
      <c r="L108" s="26"/>
      <c r="M108" s="25"/>
      <c r="N108" s="33"/>
    </row>
    <row r="109" spans="1:14">
      <c r="A109" s="57"/>
      <c r="B109" s="158"/>
      <c r="C109" s="20"/>
      <c r="D109" s="25"/>
      <c r="E109" s="25"/>
      <c r="F109" s="25"/>
      <c r="G109" s="26"/>
      <c r="H109" s="104"/>
      <c r="I109" s="104"/>
      <c r="J109" s="313"/>
      <c r="K109" s="25"/>
      <c r="L109" s="26"/>
      <c r="M109" s="25"/>
      <c r="N109" s="25"/>
    </row>
    <row r="110" spans="1:14">
      <c r="A110" s="302"/>
      <c r="B110" s="158"/>
      <c r="C110" s="20"/>
      <c r="D110" s="25"/>
      <c r="E110" s="25"/>
      <c r="F110" s="25"/>
      <c r="G110" s="26"/>
      <c r="H110" s="104"/>
      <c r="I110" s="104"/>
      <c r="J110" s="313"/>
      <c r="K110" s="25"/>
      <c r="L110" s="26"/>
      <c r="M110" s="25"/>
      <c r="N110" s="25"/>
    </row>
    <row r="111" spans="1:14">
      <c r="A111" s="350"/>
      <c r="B111" s="293"/>
      <c r="C111" s="20"/>
      <c r="D111" s="25"/>
      <c r="E111" s="25"/>
      <c r="F111" s="25"/>
      <c r="G111" s="26"/>
      <c r="H111" s="104"/>
      <c r="I111" s="104"/>
      <c r="J111" s="313"/>
      <c r="K111" s="25"/>
      <c r="L111" s="26"/>
      <c r="M111" s="25"/>
      <c r="N111" s="25"/>
    </row>
    <row r="112" spans="1:14">
      <c r="A112" s="56"/>
      <c r="B112" s="293"/>
      <c r="C112" s="20"/>
      <c r="D112" s="33"/>
      <c r="E112" s="33"/>
      <c r="F112" s="33"/>
      <c r="G112" s="37"/>
      <c r="H112" s="355"/>
      <c r="I112" s="355"/>
      <c r="J112" s="295"/>
      <c r="K112" s="33"/>
      <c r="L112" s="26"/>
      <c r="M112" s="25"/>
      <c r="N112" s="25"/>
    </row>
    <row r="113" spans="1:14">
      <c r="A113" s="56"/>
      <c r="B113" s="293"/>
      <c r="C113" s="20"/>
      <c r="D113" s="33"/>
      <c r="E113" s="33"/>
      <c r="F113" s="33"/>
      <c r="G113" s="37"/>
      <c r="H113" s="355"/>
      <c r="I113" s="355"/>
      <c r="J113" s="295"/>
      <c r="K113" s="33"/>
      <c r="L113" s="26"/>
      <c r="M113" s="25"/>
      <c r="N113" s="25"/>
    </row>
    <row r="114" spans="1:14">
      <c r="A114" s="302"/>
      <c r="B114" s="158"/>
      <c r="C114" s="20"/>
      <c r="D114" s="25"/>
      <c r="E114" s="33"/>
      <c r="F114" s="33"/>
      <c r="G114" s="37"/>
      <c r="H114" s="355"/>
      <c r="I114" s="355"/>
      <c r="J114" s="313"/>
      <c r="K114" s="25"/>
      <c r="L114" s="26"/>
      <c r="M114" s="25"/>
      <c r="N114" s="25"/>
    </row>
    <row r="115" spans="1:14">
      <c r="A115" s="56"/>
      <c r="B115" s="158"/>
      <c r="C115" s="212"/>
      <c r="D115" s="25"/>
      <c r="E115" s="25"/>
      <c r="F115" s="25"/>
      <c r="G115" s="26"/>
      <c r="H115" s="104"/>
      <c r="I115" s="104"/>
      <c r="J115" s="313"/>
      <c r="K115" s="25"/>
      <c r="L115" s="26"/>
      <c r="M115" s="25"/>
      <c r="N115" s="25"/>
    </row>
    <row r="116" spans="1:14">
      <c r="A116" s="56"/>
      <c r="B116" s="158"/>
      <c r="C116" s="20"/>
      <c r="D116" s="33"/>
      <c r="E116" s="33"/>
      <c r="F116" s="33"/>
      <c r="G116" s="37"/>
      <c r="H116" s="355"/>
      <c r="I116" s="355"/>
      <c r="J116" s="295"/>
      <c r="K116" s="33"/>
      <c r="L116" s="26"/>
      <c r="M116" s="33"/>
      <c r="N116" s="25"/>
    </row>
    <row r="117" spans="1:14">
      <c r="A117" s="57"/>
      <c r="B117" s="158"/>
      <c r="C117" s="20"/>
      <c r="D117" s="25"/>
      <c r="E117" s="99"/>
      <c r="F117" s="25"/>
      <c r="G117" s="26"/>
      <c r="H117" s="104"/>
      <c r="I117" s="104"/>
      <c r="J117" s="313"/>
      <c r="K117" s="25"/>
      <c r="L117" s="26"/>
      <c r="M117" s="25"/>
      <c r="N117" s="25"/>
    </row>
    <row r="118" spans="1:14">
      <c r="A118" s="302"/>
      <c r="B118" s="293"/>
      <c r="C118" s="20"/>
      <c r="D118" s="25"/>
      <c r="F118" s="25"/>
      <c r="G118" s="26"/>
      <c r="H118" s="104"/>
      <c r="I118" s="104"/>
      <c r="J118" s="313"/>
      <c r="K118" s="25"/>
      <c r="L118" s="26"/>
      <c r="M118" s="25"/>
      <c r="N118" s="25"/>
    </row>
    <row r="119" spans="1:14">
      <c r="A119" s="56"/>
      <c r="B119" s="293"/>
      <c r="C119" s="20"/>
      <c r="D119" s="25"/>
      <c r="E119" s="25"/>
      <c r="F119" s="26"/>
      <c r="G119" s="26"/>
      <c r="H119" s="104"/>
      <c r="I119" s="104"/>
      <c r="J119" s="313"/>
      <c r="K119" s="25"/>
      <c r="L119" s="26"/>
      <c r="M119" s="25"/>
      <c r="N119" s="25"/>
    </row>
    <row r="120" spans="1:14">
      <c r="A120" s="56"/>
      <c r="B120" s="293"/>
      <c r="C120" s="20"/>
      <c r="D120" s="33"/>
      <c r="E120" s="33"/>
      <c r="F120" s="33"/>
      <c r="G120" s="37"/>
      <c r="H120" s="104"/>
      <c r="I120" s="104"/>
      <c r="J120" s="313"/>
      <c r="K120" s="25"/>
      <c r="L120" s="313"/>
      <c r="M120" s="25"/>
      <c r="N120" s="25"/>
    </row>
    <row r="121" spans="1:14">
      <c r="A121" s="56"/>
      <c r="B121" s="294"/>
      <c r="C121" s="20"/>
      <c r="D121" s="25"/>
      <c r="E121" s="33"/>
      <c r="F121" s="33"/>
      <c r="G121" s="37"/>
      <c r="H121" s="37"/>
      <c r="I121" s="355"/>
      <c r="J121" s="295"/>
      <c r="K121" s="33"/>
      <c r="L121" s="295"/>
      <c r="M121" s="33"/>
      <c r="N121" s="33"/>
    </row>
    <row r="122" spans="1:14">
      <c r="A122" s="56"/>
      <c r="B122" s="294"/>
      <c r="C122" s="295"/>
      <c r="D122" s="33"/>
      <c r="E122" s="33"/>
      <c r="F122" s="33"/>
      <c r="G122" s="33"/>
      <c r="H122" s="37"/>
      <c r="I122" s="37"/>
      <c r="J122" s="33"/>
      <c r="K122" s="33"/>
      <c r="L122" s="295"/>
      <c r="M122" s="33"/>
      <c r="N122" s="33"/>
    </row>
    <row r="123" spans="1:14">
      <c r="A123" s="49"/>
      <c r="B123" s="294"/>
      <c r="C123" s="7"/>
      <c r="D123" s="20"/>
      <c r="E123" s="25"/>
      <c r="F123" s="25"/>
      <c r="G123" s="25"/>
      <c r="H123" s="20"/>
      <c r="I123" s="356"/>
      <c r="J123" s="357"/>
      <c r="K123" s="357"/>
      <c r="L123" s="313"/>
      <c r="M123" s="357"/>
      <c r="N123" s="357"/>
    </row>
  </sheetData>
  <sheetProtection algorithmName="SHA-512" hashValue="fNY+SvfQbPrW4t/z3e9BeToASkEaGE+mWInx+bp/wgeNrv0HSIjME6+4E7TyX9qbYKfpAioqqQS6Uj4utu1d9w==" saltValue="bc5vrjL03xguWDh+g/eqNg==" spinCount="100000" sheet="1" objects="1" scenarios="1"/>
  <sortState xmlns:xlrd2="http://schemas.microsoft.com/office/spreadsheetml/2017/richdata2" ref="A27:H34">
    <sortCondition ref="A52:A57"/>
  </sortState>
  <mergeCells count="36">
    <mergeCell ref="A58:J58"/>
    <mergeCell ref="A61:J61"/>
    <mergeCell ref="O28:O29"/>
    <mergeCell ref="K28:K29"/>
    <mergeCell ref="J28:J29"/>
    <mergeCell ref="I28:I29"/>
    <mergeCell ref="N28:N29"/>
    <mergeCell ref="M28:M29"/>
    <mergeCell ref="L28:L29"/>
    <mergeCell ref="B28:B29"/>
    <mergeCell ref="J9:L9"/>
    <mergeCell ref="C28:C29"/>
    <mergeCell ref="A7:N7"/>
    <mergeCell ref="A4:N4"/>
    <mergeCell ref="A5:N5"/>
    <mergeCell ref="A6:N6"/>
    <mergeCell ref="A9:A10"/>
    <mergeCell ref="B9:B10"/>
    <mergeCell ref="H9:I9"/>
    <mergeCell ref="C9:C10"/>
    <mergeCell ref="D9:D10"/>
    <mergeCell ref="E9:E10"/>
    <mergeCell ref="F9:F10"/>
    <mergeCell ref="G9:G10"/>
    <mergeCell ref="M9:N9"/>
    <mergeCell ref="J24:J25"/>
    <mergeCell ref="A85:A86"/>
    <mergeCell ref="B85:B86"/>
    <mergeCell ref="C85:C86"/>
    <mergeCell ref="D85:D86"/>
    <mergeCell ref="E85:E86"/>
    <mergeCell ref="M85:N85"/>
    <mergeCell ref="F85:F86"/>
    <mergeCell ref="G85:G86"/>
    <mergeCell ref="H85:I85"/>
    <mergeCell ref="J85:L85"/>
  </mergeCells>
  <phoneticPr fontId="0" type="noConversion"/>
  <conditionalFormatting sqref="A85:A123">
    <cfRule type="duplicateValues" dxfId="6" priority="39"/>
  </conditionalFormatting>
  <printOptions horizontalCentered="1" verticalCentered="1"/>
  <pageMargins left="0.15748031496062992" right="0" top="0.15748031496062992" bottom="0.39370078740157483" header="0" footer="0.39370078740157483"/>
  <pageSetup scale="27" orientation="landscape" r:id="rId1"/>
  <headerFooter alignWithMargins="0"/>
  <ignoredErrors>
    <ignoredError sqref="Q41:Q42 Q47 G53:G54 H51 C51:F51 G51 A52:C52 A51:B51 T41:U42 T34:U36 T21:U21 T27:U27 T40:U40 T47:U47 G52:N52 J51:N51 J43:K43 C44 J49:N49 J44:N44 J41:N42 J50:N50 H49 A43 A44:B44 A49:B49 A41:B42 A50:B50 D41:D42 C49:D49 C50 H50 I50 G49 G43 G14 G17 H41:H42 H44 G41:G42 G18:H18 H17 G32:H32 H31 E22 G38:H38 M43:N43 Q43 F41 F42 E41:E42 E49:F49 T43:U44 Q44" unlockedFormula="1"/>
    <ignoredError sqref="A27:B27 G4:N7 A37 A34:B36 Q27 Q34:Q36 A9 I9 G10 A10:F10 A4:F4 A40:B40 A30:B30 J34:N35 J27:N27 J40:L40 J10 A6:F7 B5:F5 J30:J31 J29:K29 N29 B28 J28 N28 J36:K36 M36:N36 N9 D22 Q40 K9:L9 J13:J14 J16 N16 A1:F1 G1:N1 J15 M15:N15 N13:N14 F22 G15:H16 G27:H29 H34 G35:H37 H13:H14 H21 H40 H30 D35:F36 D27:F27 A13:A16 M30:N30 N37 Q21 A31 G30:G31 G22:H22 J22:L22 A21:B22 J21:K21 N22" numberStoredAsText="1" unlockedFormula="1"/>
    <ignoredError sqref="Q37 Q22 Q28:Q29 O1:Q1 Q13:Q16 O4:Q7 O9:Q10 Q30:Q31"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ransitionEvaluation="1" codeName="Hoja3"/>
  <dimension ref="A1:V66"/>
  <sheetViews>
    <sheetView showGridLines="0" zoomScale="70" zoomScaleNormal="70" zoomScaleSheetLayoutView="40" workbookViewId="0">
      <selection activeCell="D13" sqref="D13"/>
    </sheetView>
  </sheetViews>
  <sheetFormatPr baseColWidth="10" defaultColWidth="9" defaultRowHeight="17.399999999999999"/>
  <cols>
    <col min="1" max="1" width="33.109375" style="112" customWidth="1"/>
    <col min="2" max="2" width="83.44140625" style="112" customWidth="1"/>
    <col min="3" max="3" width="25.6640625" style="6" customWidth="1"/>
    <col min="4" max="4" width="29.33203125" style="6" customWidth="1"/>
    <col min="5" max="5" width="42" style="6" bestFit="1" customWidth="1"/>
    <col min="6" max="6" width="24.21875" style="6" bestFit="1" customWidth="1"/>
    <col min="7" max="7" width="27.109375" style="6" customWidth="1"/>
    <col min="8" max="8" width="23.109375" style="6" customWidth="1"/>
    <col min="9" max="9" width="29.44140625" style="6" customWidth="1"/>
    <col min="10" max="10" width="28.44140625" style="6" customWidth="1"/>
    <col min="11" max="11" width="26.6640625" style="6" customWidth="1"/>
    <col min="12" max="12" width="25.44140625" style="6" bestFit="1" customWidth="1"/>
    <col min="13" max="16" width="24.88671875" style="20" customWidth="1"/>
    <col min="17" max="17" width="30.21875" style="265" customWidth="1"/>
    <col min="18" max="18" width="34.33203125" style="6" customWidth="1"/>
    <col min="19" max="19" width="13.21875" style="6" bestFit="1" customWidth="1"/>
    <col min="20" max="20" width="12.109375" style="6" bestFit="1" customWidth="1"/>
    <col min="21" max="21" width="11" style="6"/>
    <col min="22" max="16384" width="9" style="6"/>
  </cols>
  <sheetData>
    <row r="1" spans="1:22" ht="23.4" customHeight="1"/>
    <row r="2" spans="1:22" ht="23.4" customHeight="1"/>
    <row r="3" spans="1:22" ht="23.4" customHeight="1"/>
    <row r="4" spans="1:22" ht="23.4" customHeight="1">
      <c r="A4" s="461" t="s">
        <v>105</v>
      </c>
      <c r="B4" s="461"/>
      <c r="C4" s="461"/>
      <c r="D4" s="461"/>
      <c r="E4" s="461"/>
      <c r="F4" s="461"/>
      <c r="G4" s="461"/>
      <c r="H4" s="461"/>
      <c r="I4" s="461"/>
      <c r="J4" s="461"/>
      <c r="K4" s="461"/>
      <c r="L4" s="461"/>
      <c r="M4" s="461"/>
      <c r="N4" s="461"/>
      <c r="O4" s="461"/>
      <c r="P4" s="461"/>
    </row>
    <row r="5" spans="1:22" ht="18.600000000000001" customHeight="1">
      <c r="A5" s="461" t="s">
        <v>8</v>
      </c>
      <c r="B5" s="461"/>
      <c r="C5" s="461"/>
      <c r="D5" s="461"/>
      <c r="E5" s="461"/>
      <c r="F5" s="461"/>
      <c r="G5" s="461"/>
      <c r="H5" s="461"/>
      <c r="I5" s="461"/>
      <c r="J5" s="461"/>
      <c r="K5" s="461"/>
      <c r="L5" s="461"/>
      <c r="M5" s="461"/>
      <c r="N5" s="461"/>
      <c r="O5" s="461"/>
      <c r="P5" s="461"/>
    </row>
    <row r="6" spans="1:22" ht="18.600000000000001" customHeight="1">
      <c r="A6" s="461" t="s">
        <v>18</v>
      </c>
      <c r="B6" s="461"/>
      <c r="C6" s="461"/>
      <c r="D6" s="461"/>
      <c r="E6" s="461"/>
      <c r="F6" s="461"/>
      <c r="G6" s="461"/>
      <c r="H6" s="461"/>
      <c r="I6" s="461"/>
      <c r="J6" s="461"/>
      <c r="K6" s="461"/>
      <c r="L6" s="461"/>
      <c r="M6" s="461"/>
      <c r="N6" s="461"/>
      <c r="O6" s="461"/>
      <c r="P6" s="461"/>
    </row>
    <row r="7" spans="1:22" s="178" customFormat="1" ht="18.600000000000001" customHeight="1">
      <c r="A7" s="462">
        <f>+'Anexo 1'!A7:J7</f>
        <v>46203</v>
      </c>
      <c r="B7" s="462"/>
      <c r="C7" s="462"/>
      <c r="D7" s="462"/>
      <c r="E7" s="462"/>
      <c r="F7" s="462"/>
      <c r="G7" s="462"/>
      <c r="H7" s="462"/>
      <c r="I7" s="462"/>
      <c r="J7" s="462"/>
      <c r="K7" s="462"/>
      <c r="L7" s="462"/>
      <c r="M7" s="462"/>
      <c r="N7" s="462"/>
      <c r="O7" s="462"/>
      <c r="P7" s="462"/>
      <c r="Q7" s="266"/>
    </row>
    <row r="8" spans="1:22" s="178" customFormat="1" ht="13.95" customHeight="1" thickBot="1">
      <c r="A8" s="267"/>
      <c r="B8" s="267"/>
      <c r="C8" s="267"/>
      <c r="D8" s="267"/>
      <c r="E8" s="267"/>
      <c r="F8" s="268"/>
      <c r="G8" s="268"/>
      <c r="H8" s="268"/>
      <c r="I8" s="267"/>
      <c r="J8" s="267"/>
      <c r="K8" s="267"/>
      <c r="L8" s="267"/>
      <c r="M8" s="267"/>
      <c r="N8" s="267"/>
      <c r="O8" s="267"/>
      <c r="P8" s="267"/>
      <c r="Q8" s="266"/>
    </row>
    <row r="9" spans="1:22" s="178" customFormat="1" ht="28.2" customHeight="1" thickBot="1">
      <c r="A9" s="450" t="s">
        <v>19</v>
      </c>
      <c r="B9" s="450" t="s">
        <v>20</v>
      </c>
      <c r="C9" s="450" t="s">
        <v>21</v>
      </c>
      <c r="D9" s="450" t="s">
        <v>106</v>
      </c>
      <c r="E9" s="450" t="s">
        <v>95</v>
      </c>
      <c r="F9" s="447" t="s">
        <v>1</v>
      </c>
      <c r="G9" s="448"/>
      <c r="H9" s="449"/>
      <c r="I9" s="463" t="s">
        <v>221</v>
      </c>
      <c r="J9" s="464"/>
      <c r="K9" s="464"/>
      <c r="L9" s="464"/>
      <c r="M9" s="464"/>
      <c r="N9" s="464"/>
      <c r="O9" s="464"/>
      <c r="P9" s="465"/>
      <c r="Q9" s="266"/>
    </row>
    <row r="10" spans="1:22" s="178" customFormat="1" ht="42.6" customHeight="1" thickBot="1">
      <c r="A10" s="460"/>
      <c r="B10" s="460"/>
      <c r="C10" s="460"/>
      <c r="D10" s="460"/>
      <c r="E10" s="460"/>
      <c r="F10" s="269" t="s">
        <v>222</v>
      </c>
      <c r="G10" s="269" t="s">
        <v>107</v>
      </c>
      <c r="H10" s="270" t="s">
        <v>108</v>
      </c>
      <c r="I10" s="271" t="s">
        <v>109</v>
      </c>
      <c r="J10" s="272" t="s">
        <v>110</v>
      </c>
      <c r="K10" s="271" t="s">
        <v>111</v>
      </c>
      <c r="L10" s="270" t="s">
        <v>112</v>
      </c>
      <c r="M10" s="270" t="s">
        <v>113</v>
      </c>
      <c r="N10" s="273">
        <v>2030</v>
      </c>
      <c r="O10" s="273">
        <v>2031</v>
      </c>
      <c r="P10" s="273">
        <v>2032</v>
      </c>
      <c r="Q10" s="266"/>
    </row>
    <row r="11" spans="1:22" ht="14.4" customHeight="1">
      <c r="A11" s="12"/>
      <c r="B11" s="13"/>
      <c r="C11" s="15"/>
      <c r="D11" s="15"/>
      <c r="E11" s="15"/>
      <c r="F11" s="15"/>
      <c r="G11" s="15"/>
      <c r="H11" s="15"/>
      <c r="I11" s="15"/>
      <c r="J11" s="15"/>
      <c r="K11" s="15"/>
      <c r="L11" s="15"/>
      <c r="M11" s="15"/>
      <c r="N11" s="15"/>
      <c r="O11" s="15"/>
      <c r="P11" s="274"/>
    </row>
    <row r="12" spans="1:22" ht="22.2" customHeight="1">
      <c r="A12" s="275" t="s">
        <v>33</v>
      </c>
      <c r="B12" s="19"/>
      <c r="C12" s="57"/>
      <c r="M12" s="6"/>
      <c r="N12" s="6"/>
      <c r="O12" s="6"/>
      <c r="P12" s="276"/>
    </row>
    <row r="13" spans="1:22" ht="36.6" customHeight="1">
      <c r="A13" s="23">
        <v>2129</v>
      </c>
      <c r="B13" s="24" t="s">
        <v>223</v>
      </c>
      <c r="C13" s="20" t="str">
        <f>'Anexo 1'!C13</f>
        <v>AyA</v>
      </c>
      <c r="D13" s="25">
        <f>+'Anexo 1'!E13</f>
        <v>130000000</v>
      </c>
      <c r="E13" s="25">
        <f>'Anexo 2'!G13</f>
        <v>80000000</v>
      </c>
      <c r="F13" s="26">
        <v>10999999.999999996</v>
      </c>
      <c r="G13" s="26">
        <f>'Anexo 2'!F13</f>
        <v>0</v>
      </c>
      <c r="H13" s="96">
        <f t="shared" ref="H13:H18" si="0">G13/F13</f>
        <v>0</v>
      </c>
      <c r="I13" s="25">
        <v>0</v>
      </c>
      <c r="J13" s="25">
        <v>0</v>
      </c>
      <c r="K13" s="25">
        <v>7000000.0000000019</v>
      </c>
      <c r="L13" s="25">
        <v>8000000</v>
      </c>
      <c r="M13" s="25">
        <v>36000000</v>
      </c>
      <c r="N13" s="25">
        <v>24999999.999999978</v>
      </c>
      <c r="O13" s="25">
        <v>4000000</v>
      </c>
      <c r="P13" s="27" t="s">
        <v>37</v>
      </c>
      <c r="Q13" s="277"/>
      <c r="R13" s="278"/>
      <c r="S13" s="198"/>
      <c r="T13" s="279"/>
      <c r="U13" s="198"/>
      <c r="V13" s="198"/>
    </row>
    <row r="14" spans="1:22" ht="43.95" customHeight="1">
      <c r="A14" s="23">
        <v>2164</v>
      </c>
      <c r="B14" s="24" t="s">
        <v>114</v>
      </c>
      <c r="C14" s="20" t="str">
        <f>'Anexo 1'!C14</f>
        <v>AyA</v>
      </c>
      <c r="D14" s="25">
        <f>+'Anexo 1'!E14</f>
        <v>154562390.28999999</v>
      </c>
      <c r="E14" s="25">
        <f>'Anexo 2'!G14</f>
        <v>87207890.799999997</v>
      </c>
      <c r="F14" s="26">
        <v>20886500.384561282</v>
      </c>
      <c r="G14" s="26">
        <f>'Anexo 2'!F14</f>
        <v>6000000</v>
      </c>
      <c r="H14" s="96">
        <f t="shared" si="0"/>
        <v>0.28726688959511054</v>
      </c>
      <c r="I14" s="25">
        <v>18000000</v>
      </c>
      <c r="J14" s="25">
        <v>3000000</v>
      </c>
      <c r="K14" s="25">
        <v>66207890.799999997</v>
      </c>
      <c r="L14" s="25" t="s">
        <v>37</v>
      </c>
      <c r="M14" s="25" t="s">
        <v>37</v>
      </c>
      <c r="N14" s="25" t="s">
        <v>37</v>
      </c>
      <c r="O14" s="25" t="s">
        <v>37</v>
      </c>
      <c r="P14" s="27" t="s">
        <v>37</v>
      </c>
      <c r="Q14" s="277"/>
      <c r="R14" s="278"/>
      <c r="S14" s="198"/>
      <c r="T14" s="279"/>
      <c r="U14" s="198"/>
      <c r="V14" s="198"/>
    </row>
    <row r="15" spans="1:22" ht="28.95" customHeight="1">
      <c r="A15" s="23" t="s">
        <v>39</v>
      </c>
      <c r="B15" s="24" t="s">
        <v>224</v>
      </c>
      <c r="C15" s="20" t="str">
        <f>'Anexo 1'!C15</f>
        <v>AyA</v>
      </c>
      <c r="D15" s="25">
        <f>+'Anexo 1'!E15</f>
        <v>111128810</v>
      </c>
      <c r="E15" s="25">
        <f>'Anexo 2'!G15</f>
        <v>94040810</v>
      </c>
      <c r="F15" s="26">
        <v>1000000</v>
      </c>
      <c r="G15" s="26">
        <f>'Anexo 2'!F15</f>
        <v>0</v>
      </c>
      <c r="H15" s="96">
        <f t="shared" si="0"/>
        <v>0</v>
      </c>
      <c r="I15" s="25">
        <v>5000000</v>
      </c>
      <c r="J15" s="25">
        <v>7999999.9999999991</v>
      </c>
      <c r="K15" s="25">
        <v>51475000.32</v>
      </c>
      <c r="L15" s="25">
        <v>24450499.600000001</v>
      </c>
      <c r="M15" s="25">
        <v>5115310.0800000001</v>
      </c>
      <c r="N15" s="25" t="s">
        <v>37</v>
      </c>
      <c r="O15" s="25" t="s">
        <v>37</v>
      </c>
      <c r="P15" s="27" t="s">
        <v>37</v>
      </c>
      <c r="Q15" s="277"/>
      <c r="R15" s="278"/>
      <c r="S15" s="198"/>
      <c r="T15" s="279"/>
      <c r="U15" s="198"/>
      <c r="V15" s="198"/>
    </row>
    <row r="16" spans="1:22" ht="27" customHeight="1">
      <c r="A16" s="23">
        <v>2198</v>
      </c>
      <c r="B16" s="24" t="s">
        <v>115</v>
      </c>
      <c r="C16" s="20" t="str">
        <f>'Anexo 1'!C16</f>
        <v>AyA/SENARA</v>
      </c>
      <c r="D16" s="25">
        <f>+'Anexo 1'!E16</f>
        <v>55080000</v>
      </c>
      <c r="E16" s="25">
        <f>'Anexo 2'!G16</f>
        <v>860000</v>
      </c>
      <c r="F16" s="26">
        <v>10000000</v>
      </c>
      <c r="G16" s="26">
        <f>'Anexo 2'!F16</f>
        <v>17600000</v>
      </c>
      <c r="H16" s="96">
        <f t="shared" si="0"/>
        <v>1.76</v>
      </c>
      <c r="I16" s="25">
        <v>860000</v>
      </c>
      <c r="J16" s="25">
        <v>0</v>
      </c>
      <c r="K16" s="25">
        <v>0</v>
      </c>
      <c r="L16" s="25" t="s">
        <v>37</v>
      </c>
      <c r="M16" s="25" t="s">
        <v>37</v>
      </c>
      <c r="N16" s="25" t="s">
        <v>37</v>
      </c>
      <c r="O16" s="25" t="s">
        <v>37</v>
      </c>
      <c r="P16" s="27" t="s">
        <v>37</v>
      </c>
      <c r="Q16" s="277"/>
      <c r="R16" s="278"/>
      <c r="S16" s="198"/>
      <c r="T16" s="279"/>
      <c r="U16" s="198"/>
      <c r="V16" s="198"/>
    </row>
    <row r="17" spans="1:22" ht="43.2" customHeight="1">
      <c r="A17" s="23">
        <v>2220</v>
      </c>
      <c r="B17" s="24" t="str">
        <f>+'Anexo 1'!B17</f>
        <v>Proyecto de Abastecimiento de Agua para la Cuenca Media del río Tempisque y Comunidades Costeras (PAACUME)</v>
      </c>
      <c r="C17" s="20" t="str">
        <f>'Anexo 1'!C17</f>
        <v xml:space="preserve">SENARA </v>
      </c>
      <c r="D17" s="25">
        <f>+'Anexo 1'!E17</f>
        <v>425000000</v>
      </c>
      <c r="E17" s="25">
        <f>'Anexo 2'!G17</f>
        <v>312299285.5</v>
      </c>
      <c r="F17" s="26">
        <v>0</v>
      </c>
      <c r="G17" s="26">
        <f>'Anexo 2'!F17</f>
        <v>0</v>
      </c>
      <c r="H17" s="96" t="s">
        <v>37</v>
      </c>
      <c r="I17" s="25">
        <v>0</v>
      </c>
      <c r="J17" s="25">
        <v>0</v>
      </c>
      <c r="K17" s="25">
        <v>10000000</v>
      </c>
      <c r="L17" s="25">
        <v>211780274.23000002</v>
      </c>
      <c r="M17" s="25">
        <v>76498422.140000015</v>
      </c>
      <c r="N17" s="25">
        <v>14020589.130000003</v>
      </c>
      <c r="O17" s="25" t="s">
        <v>37</v>
      </c>
      <c r="P17" s="27" t="s">
        <v>37</v>
      </c>
      <c r="Q17" s="277"/>
      <c r="R17" s="278"/>
      <c r="S17" s="198"/>
      <c r="T17" s="279"/>
      <c r="U17" s="198"/>
      <c r="V17" s="198"/>
    </row>
    <row r="18" spans="1:22" ht="35.4" customHeight="1">
      <c r="A18" s="29">
        <v>2317</v>
      </c>
      <c r="B18" s="30" t="s">
        <v>49</v>
      </c>
      <c r="C18" s="20" t="str">
        <f>'Anexo 1'!C18</f>
        <v xml:space="preserve">CNE </v>
      </c>
      <c r="D18" s="25">
        <f>+'Anexo 1'!E18</f>
        <v>700000000</v>
      </c>
      <c r="E18" s="25">
        <f>'Anexo 2'!G18</f>
        <v>492435889.12</v>
      </c>
      <c r="F18" s="26">
        <v>50080640.149999999</v>
      </c>
      <c r="G18" s="26">
        <f>'Anexo 2'!F18</f>
        <v>0</v>
      </c>
      <c r="H18" s="96">
        <f t="shared" si="0"/>
        <v>0</v>
      </c>
      <c r="I18" s="25">
        <v>70259831.489999995</v>
      </c>
      <c r="J18" s="25">
        <v>150620946.06</v>
      </c>
      <c r="K18" s="25">
        <v>255729324.75999999</v>
      </c>
      <c r="L18" s="25">
        <v>15825786.810000001</v>
      </c>
      <c r="M18" s="25">
        <v>0</v>
      </c>
      <c r="N18" s="25">
        <v>0</v>
      </c>
      <c r="O18" s="25" t="s">
        <v>37</v>
      </c>
      <c r="P18" s="27" t="s">
        <v>37</v>
      </c>
      <c r="Q18" s="277"/>
      <c r="R18" s="278"/>
      <c r="S18" s="198"/>
      <c r="T18" s="279"/>
      <c r="U18" s="198"/>
      <c r="V18" s="198"/>
    </row>
    <row r="19" spans="1:22" ht="37.200000000000003" customHeight="1">
      <c r="A19" s="29">
        <v>2341</v>
      </c>
      <c r="B19" s="30" t="s">
        <v>51</v>
      </c>
      <c r="C19" s="20" t="str">
        <f>'Anexo 1'!C19</f>
        <v xml:space="preserve">CONAVI </v>
      </c>
      <c r="D19" s="25">
        <f>+'Anexo 1'!E19</f>
        <v>600000000</v>
      </c>
      <c r="E19" s="25">
        <f>'Anexo 2'!G19</f>
        <v>600000000</v>
      </c>
      <c r="F19" s="26" t="s">
        <v>37</v>
      </c>
      <c r="G19" s="26">
        <f>'Anexo 2'!F19</f>
        <v>0</v>
      </c>
      <c r="H19" s="96" t="s">
        <v>37</v>
      </c>
      <c r="I19" s="25">
        <v>0</v>
      </c>
      <c r="J19" s="25">
        <v>0</v>
      </c>
      <c r="K19" s="25">
        <v>109858897.91</v>
      </c>
      <c r="L19" s="25">
        <v>177808797.78983906</v>
      </c>
      <c r="M19" s="25">
        <v>116345913.6709554</v>
      </c>
      <c r="N19" s="25">
        <v>114721989.55235539</v>
      </c>
      <c r="O19" s="25">
        <v>75908238.076850131</v>
      </c>
      <c r="P19" s="27">
        <v>5356163</v>
      </c>
      <c r="Q19" s="277"/>
      <c r="R19" s="278"/>
      <c r="S19" s="198"/>
      <c r="T19" s="279"/>
      <c r="U19" s="198"/>
      <c r="V19" s="198"/>
    </row>
    <row r="20" spans="1:22" ht="28.95" customHeight="1">
      <c r="A20" s="29">
        <v>2241</v>
      </c>
      <c r="B20" s="30" t="s">
        <v>55</v>
      </c>
      <c r="C20" s="20" t="str">
        <f>'Anexo 1'!C20</f>
        <v xml:space="preserve">INCOFER </v>
      </c>
      <c r="D20" s="25">
        <f>+'Anexo 1'!E20</f>
        <v>550000000</v>
      </c>
      <c r="E20" s="25">
        <f>'Anexo 2'!G20</f>
        <v>550000000</v>
      </c>
      <c r="F20" s="26" t="s">
        <v>37</v>
      </c>
      <c r="G20" s="26">
        <f>'Anexo 2'!F20</f>
        <v>0</v>
      </c>
      <c r="H20" s="96" t="s">
        <v>37</v>
      </c>
      <c r="I20" s="25">
        <v>0</v>
      </c>
      <c r="J20" s="25">
        <v>3850000</v>
      </c>
      <c r="K20" s="25">
        <v>96390000</v>
      </c>
      <c r="L20" s="25">
        <v>199020000</v>
      </c>
      <c r="M20" s="25">
        <v>203450000</v>
      </c>
      <c r="N20" s="25">
        <v>47290000</v>
      </c>
      <c r="O20" s="25" t="s">
        <v>37</v>
      </c>
      <c r="P20" s="27" t="s">
        <v>37</v>
      </c>
      <c r="Q20" s="277"/>
      <c r="R20" s="278"/>
      <c r="S20" s="198"/>
      <c r="T20" s="279"/>
      <c r="U20" s="198"/>
      <c r="V20" s="198"/>
    </row>
    <row r="21" spans="1:22" s="35" customFormat="1" ht="14.4" customHeight="1">
      <c r="A21" s="23"/>
      <c r="B21" s="195"/>
      <c r="C21" s="20"/>
      <c r="D21" s="33">
        <f>SUM(D13:D20)</f>
        <v>2725771200.29</v>
      </c>
      <c r="E21" s="33">
        <f>SUM(E13:E20)</f>
        <v>2216843875.4200001</v>
      </c>
      <c r="F21" s="33">
        <f>SUM(F13:F20)</f>
        <v>92967140.534561276</v>
      </c>
      <c r="G21" s="33">
        <f>SUM(G13:G20)</f>
        <v>23600000</v>
      </c>
      <c r="H21" s="37"/>
      <c r="I21" s="33">
        <f t="shared" ref="I21:P21" si="1">SUM(I13:I20)</f>
        <v>94119831.489999995</v>
      </c>
      <c r="J21" s="33">
        <f t="shared" si="1"/>
        <v>165470946.06</v>
      </c>
      <c r="K21" s="33">
        <f t="shared" si="1"/>
        <v>596661113.78999996</v>
      </c>
      <c r="L21" s="33">
        <f t="shared" si="1"/>
        <v>636885358.42983913</v>
      </c>
      <c r="M21" s="33">
        <f t="shared" si="1"/>
        <v>437409645.89095545</v>
      </c>
      <c r="N21" s="33">
        <f t="shared" si="1"/>
        <v>201032578.68235537</v>
      </c>
      <c r="O21" s="33">
        <f t="shared" si="1"/>
        <v>79908238.076850131</v>
      </c>
      <c r="P21" s="34">
        <f t="shared" si="1"/>
        <v>5356163</v>
      </c>
      <c r="Q21" s="277"/>
      <c r="R21" s="278"/>
      <c r="S21" s="198"/>
      <c r="T21" s="279"/>
      <c r="U21" s="198"/>
      <c r="V21" s="198"/>
    </row>
    <row r="22" spans="1:22" s="35" customFormat="1" ht="14.4" customHeight="1">
      <c r="A22" s="23"/>
      <c r="B22" s="195"/>
      <c r="C22" s="20"/>
      <c r="D22" s="33"/>
      <c r="E22" s="33"/>
      <c r="F22" s="37"/>
      <c r="G22" s="37"/>
      <c r="H22" s="37"/>
      <c r="I22" s="33"/>
      <c r="J22" s="33"/>
      <c r="K22" s="33"/>
      <c r="L22" s="33"/>
      <c r="M22" s="33"/>
      <c r="N22" s="33"/>
      <c r="O22" s="33"/>
      <c r="P22" s="34"/>
      <c r="Q22" s="277"/>
      <c r="R22" s="278"/>
      <c r="S22" s="198"/>
      <c r="T22" s="279"/>
      <c r="U22" s="198"/>
      <c r="V22" s="198"/>
    </row>
    <row r="23" spans="1:22" s="35" customFormat="1" ht="13.95" customHeight="1">
      <c r="A23" s="280" t="s">
        <v>58</v>
      </c>
      <c r="B23" s="195"/>
      <c r="C23" s="20"/>
      <c r="D23" s="33"/>
      <c r="E23" s="33"/>
      <c r="F23" s="37"/>
      <c r="G23" s="37"/>
      <c r="H23" s="37"/>
      <c r="I23" s="33"/>
      <c r="J23" s="33"/>
      <c r="K23" s="33"/>
      <c r="L23" s="33"/>
      <c r="M23" s="33"/>
      <c r="N23" s="33"/>
      <c r="O23" s="33"/>
      <c r="P23" s="34"/>
      <c r="Q23" s="277"/>
      <c r="R23" s="278"/>
      <c r="S23" s="198"/>
      <c r="T23" s="279"/>
      <c r="U23" s="198"/>
      <c r="V23" s="198"/>
    </row>
    <row r="24" spans="1:22" s="35" customFormat="1" ht="44.4" customHeight="1">
      <c r="A24" s="23">
        <v>97486</v>
      </c>
      <c r="B24" s="24" t="s">
        <v>55</v>
      </c>
      <c r="C24" s="20" t="str">
        <f>'Anexo 1'!C24</f>
        <v xml:space="preserve">INCOFER </v>
      </c>
      <c r="D24" s="25">
        <f>+'Anexo 1'!E24</f>
        <v>250000000</v>
      </c>
      <c r="E24" s="25">
        <f>'Anexo 2'!G24</f>
        <v>250000000</v>
      </c>
      <c r="F24" s="26" t="s">
        <v>37</v>
      </c>
      <c r="G24" s="26">
        <f>'Anexo 2'!F24</f>
        <v>0</v>
      </c>
      <c r="H24" s="26" t="s">
        <v>37</v>
      </c>
      <c r="I24" s="25">
        <v>0</v>
      </c>
      <c r="J24" s="25">
        <v>2520000</v>
      </c>
      <c r="K24" s="25">
        <v>30710000</v>
      </c>
      <c r="L24" s="25">
        <v>92630000</v>
      </c>
      <c r="M24" s="25">
        <v>95530000</v>
      </c>
      <c r="N24" s="25">
        <v>28610000</v>
      </c>
      <c r="O24" s="25" t="s">
        <v>37</v>
      </c>
      <c r="P24" s="27" t="s">
        <v>37</v>
      </c>
      <c r="Q24" s="277"/>
      <c r="R24" s="278"/>
      <c r="S24" s="198"/>
      <c r="T24" s="279"/>
      <c r="U24" s="198"/>
      <c r="V24" s="198"/>
    </row>
    <row r="25" spans="1:22" s="35" customFormat="1" ht="13.95" customHeight="1">
      <c r="A25" s="23"/>
      <c r="B25" s="195"/>
      <c r="C25" s="20"/>
      <c r="D25" s="33">
        <f>SUM(D24)</f>
        <v>250000000</v>
      </c>
      <c r="E25" s="33">
        <f t="shared" ref="E25:G25" si="2">SUM(E24)</f>
        <v>250000000</v>
      </c>
      <c r="F25" s="33">
        <f t="shared" si="2"/>
        <v>0</v>
      </c>
      <c r="G25" s="33">
        <f t="shared" si="2"/>
        <v>0</v>
      </c>
      <c r="H25" s="37"/>
      <c r="I25" s="33">
        <f t="shared" ref="I25" si="3">SUM(I24)</f>
        <v>0</v>
      </c>
      <c r="J25" s="33">
        <f t="shared" ref="J25" si="4">SUM(J24)</f>
        <v>2520000</v>
      </c>
      <c r="K25" s="33">
        <f t="shared" ref="K25" si="5">SUM(K24)</f>
        <v>30710000</v>
      </c>
      <c r="L25" s="33">
        <f t="shared" ref="L25" si="6">SUM(L24)</f>
        <v>92630000</v>
      </c>
      <c r="M25" s="33">
        <f t="shared" ref="M25" si="7">SUM(M24)</f>
        <v>95530000</v>
      </c>
      <c r="N25" s="33">
        <f t="shared" ref="N25" si="8">SUM(N24)</f>
        <v>28610000</v>
      </c>
      <c r="O25" s="33">
        <f>SUM(O24)</f>
        <v>0</v>
      </c>
      <c r="P25" s="34">
        <f t="shared" ref="P25" si="9">SUM(P24)</f>
        <v>0</v>
      </c>
      <c r="Q25" s="277"/>
      <c r="R25" s="278"/>
      <c r="S25" s="198"/>
      <c r="T25" s="279"/>
      <c r="U25" s="198"/>
      <c r="V25" s="198"/>
    </row>
    <row r="26" spans="1:22" s="35" customFormat="1" ht="13.95" customHeight="1">
      <c r="A26" s="23"/>
      <c r="B26" s="195"/>
      <c r="C26" s="20"/>
      <c r="D26" s="33"/>
      <c r="E26" s="33"/>
      <c r="F26" s="37"/>
      <c r="G26" s="37"/>
      <c r="H26" s="37"/>
      <c r="I26" s="33"/>
      <c r="J26" s="33"/>
      <c r="K26" s="33"/>
      <c r="L26" s="33"/>
      <c r="M26" s="33"/>
      <c r="N26" s="33"/>
      <c r="O26" s="33"/>
      <c r="P26" s="34"/>
      <c r="Q26" s="277"/>
      <c r="R26" s="278"/>
      <c r="S26" s="198"/>
      <c r="T26" s="279"/>
      <c r="U26" s="198"/>
      <c r="V26" s="198"/>
    </row>
    <row r="27" spans="1:22" ht="14.4" customHeight="1">
      <c r="A27" s="280" t="s">
        <v>59</v>
      </c>
      <c r="B27" s="24"/>
      <c r="C27" s="20"/>
      <c r="D27" s="25"/>
      <c r="E27" s="25"/>
      <c r="F27" s="26"/>
      <c r="G27" s="26"/>
      <c r="H27" s="26"/>
      <c r="I27" s="25"/>
      <c r="J27" s="25"/>
      <c r="K27" s="25"/>
      <c r="L27" s="25"/>
      <c r="M27" s="25"/>
      <c r="N27" s="25"/>
      <c r="O27" s="25"/>
      <c r="P27" s="34"/>
      <c r="Q27" s="277"/>
      <c r="R27" s="278"/>
      <c r="S27" s="198"/>
      <c r="T27" s="279"/>
      <c r="U27" s="198"/>
      <c r="V27" s="198"/>
    </row>
    <row r="28" spans="1:22" ht="16.8" customHeight="1">
      <c r="A28" s="41" t="s">
        <v>60</v>
      </c>
      <c r="B28" s="459" t="s">
        <v>61</v>
      </c>
      <c r="C28" s="430" t="str">
        <f>'Anexo 1'!C28</f>
        <v>MOPT</v>
      </c>
      <c r="D28" s="25">
        <f>+'Anexo 1'!E28</f>
        <v>400000000</v>
      </c>
      <c r="E28" s="25">
        <f>'Anexo 2'!G28</f>
        <v>82000000</v>
      </c>
      <c r="F28" s="26">
        <v>0</v>
      </c>
      <c r="G28" s="26">
        <f>'Anexo 2'!F28</f>
        <v>0</v>
      </c>
      <c r="H28" s="96" t="s">
        <v>37</v>
      </c>
      <c r="I28" s="25">
        <v>27000000.000000004</v>
      </c>
      <c r="J28" s="25">
        <v>55000000</v>
      </c>
      <c r="K28" s="25" t="s">
        <v>37</v>
      </c>
      <c r="L28" s="25" t="s">
        <v>37</v>
      </c>
      <c r="M28" s="101" t="s">
        <v>37</v>
      </c>
      <c r="N28" s="101" t="s">
        <v>37</v>
      </c>
      <c r="O28" s="101" t="s">
        <v>37</v>
      </c>
      <c r="P28" s="27" t="s">
        <v>37</v>
      </c>
      <c r="Q28" s="277"/>
      <c r="R28" s="278"/>
      <c r="S28" s="198"/>
      <c r="T28" s="279"/>
      <c r="U28" s="198"/>
      <c r="V28" s="198"/>
    </row>
    <row r="29" spans="1:22" ht="16.8" customHeight="1">
      <c r="A29" s="41" t="s">
        <v>63</v>
      </c>
      <c r="B29" s="459"/>
      <c r="C29" s="430"/>
      <c r="D29" s="25">
        <f>+'Anexo 1'!E29</f>
        <v>50000000</v>
      </c>
      <c r="E29" s="25">
        <f>'Anexo 2'!G29</f>
        <v>20000000</v>
      </c>
      <c r="F29" s="26">
        <v>20000000</v>
      </c>
      <c r="G29" s="26">
        <f>'Anexo 2'!F29</f>
        <v>0</v>
      </c>
      <c r="H29" s="96" t="s">
        <v>37</v>
      </c>
      <c r="I29" s="26">
        <v>0</v>
      </c>
      <c r="J29" s="26">
        <v>20000000</v>
      </c>
      <c r="K29" s="26" t="s">
        <v>37</v>
      </c>
      <c r="L29" s="26" t="s">
        <v>37</v>
      </c>
      <c r="M29" s="26" t="s">
        <v>37</v>
      </c>
      <c r="N29" s="26" t="s">
        <v>37</v>
      </c>
      <c r="O29" s="26" t="s">
        <v>37</v>
      </c>
      <c r="P29" s="281" t="s">
        <v>37</v>
      </c>
      <c r="Q29" s="277"/>
      <c r="R29" s="278"/>
      <c r="S29" s="198"/>
      <c r="T29" s="279"/>
      <c r="U29" s="198"/>
      <c r="V29" s="198"/>
    </row>
    <row r="30" spans="1:22" s="35" customFormat="1" ht="28.95" customHeight="1">
      <c r="A30" s="41" t="str">
        <f>+'Anexo 1'!A30</f>
        <v>4864/OC-CR</v>
      </c>
      <c r="B30" s="24" t="s">
        <v>65</v>
      </c>
      <c r="C30" s="20" t="str">
        <f>'Anexo 1'!C30</f>
        <v>MOPT</v>
      </c>
      <c r="D30" s="25">
        <f>+'Anexo 1'!E30</f>
        <v>125000000</v>
      </c>
      <c r="E30" s="25">
        <f>'Anexo 2'!G30</f>
        <v>33500000</v>
      </c>
      <c r="F30" s="26">
        <v>4046707.75</v>
      </c>
      <c r="G30" s="26">
        <f>'Anexo 2'!F30</f>
        <v>10000000</v>
      </c>
      <c r="H30" s="96">
        <f t="shared" ref="H30:H31" si="10">G30/F30</f>
        <v>2.4711445989644298</v>
      </c>
      <c r="I30" s="26">
        <v>0</v>
      </c>
      <c r="J30" s="26">
        <v>11000000</v>
      </c>
      <c r="K30" s="26">
        <v>22500000.000000004</v>
      </c>
      <c r="L30" s="26" t="s">
        <v>37</v>
      </c>
      <c r="M30" s="26" t="s">
        <v>37</v>
      </c>
      <c r="N30" s="26" t="s">
        <v>37</v>
      </c>
      <c r="O30" s="26" t="s">
        <v>37</v>
      </c>
      <c r="P30" s="27" t="s">
        <v>37</v>
      </c>
      <c r="Q30" s="277"/>
      <c r="S30" s="198"/>
      <c r="T30" s="279"/>
      <c r="U30" s="198"/>
      <c r="V30" s="198"/>
    </row>
    <row r="31" spans="1:22" s="35" customFormat="1" ht="28.2" customHeight="1">
      <c r="A31" s="41" t="str">
        <f>+'Anexo 1'!A31</f>
        <v>4871/OC-CR</v>
      </c>
      <c r="B31" s="24" t="s">
        <v>225</v>
      </c>
      <c r="C31" s="20" t="str">
        <f>'Anexo 1'!C31</f>
        <v>MJP</v>
      </c>
      <c r="D31" s="25">
        <f>+'Anexo 1'!E31</f>
        <v>100000000</v>
      </c>
      <c r="E31" s="25">
        <f>'Anexo 2'!G31</f>
        <v>18076383.140000001</v>
      </c>
      <c r="F31" s="26">
        <v>15000000</v>
      </c>
      <c r="G31" s="26">
        <f>'Anexo 2'!F31</f>
        <v>17000000</v>
      </c>
      <c r="H31" s="96">
        <f t="shared" si="10"/>
        <v>1.1333333333333333</v>
      </c>
      <c r="I31" s="82">
        <v>0</v>
      </c>
      <c r="J31" s="82">
        <v>8000000</v>
      </c>
      <c r="K31" s="82">
        <v>10076383.24</v>
      </c>
      <c r="L31" s="82" t="s">
        <v>37</v>
      </c>
      <c r="M31" s="26" t="s">
        <v>37</v>
      </c>
      <c r="N31" s="26" t="s">
        <v>37</v>
      </c>
      <c r="O31" s="26" t="s">
        <v>37</v>
      </c>
      <c r="P31" s="282" t="s">
        <v>37</v>
      </c>
      <c r="Q31" s="277"/>
      <c r="R31" s="278"/>
      <c r="S31" s="198"/>
      <c r="T31" s="279"/>
      <c r="U31" s="198"/>
      <c r="V31" s="198"/>
    </row>
    <row r="32" spans="1:22" s="35" customFormat="1" ht="34.799999999999997" customHeight="1">
      <c r="A32" s="42" t="s">
        <v>68</v>
      </c>
      <c r="B32" s="43" t="s">
        <v>69</v>
      </c>
      <c r="C32" s="20" t="str">
        <f>'Anexo 1'!C32</f>
        <v xml:space="preserve">MOPT </v>
      </c>
      <c r="D32" s="25">
        <f>+'Anexo 1'!E32</f>
        <v>225000000</v>
      </c>
      <c r="E32" s="25">
        <f>'Anexo 2'!G32</f>
        <v>213145432.30000001</v>
      </c>
      <c r="F32" s="26">
        <v>30000000</v>
      </c>
      <c r="G32" s="26">
        <f>'Anexo 2'!F32</f>
        <v>3506692.39</v>
      </c>
      <c r="H32" s="96" t="s">
        <v>37</v>
      </c>
      <c r="I32" s="26">
        <v>509361.45</v>
      </c>
      <c r="J32" s="26">
        <v>23509361.440000001</v>
      </c>
      <c r="K32" s="26">
        <v>97307465.900000006</v>
      </c>
      <c r="L32" s="26">
        <v>83967706.436000019</v>
      </c>
      <c r="M32" s="26">
        <v>7851537.074</v>
      </c>
      <c r="N32" s="26" t="s">
        <v>37</v>
      </c>
      <c r="O32" s="26" t="s">
        <v>37</v>
      </c>
      <c r="P32" s="281" t="s">
        <v>37</v>
      </c>
      <c r="Q32" s="277"/>
      <c r="R32" s="278"/>
      <c r="S32" s="198"/>
      <c r="T32" s="279"/>
      <c r="U32" s="198"/>
      <c r="V32" s="198"/>
    </row>
    <row r="33" spans="1:22" s="287" customFormat="1" ht="37.200000000000003" customHeight="1">
      <c r="A33" s="42" t="s">
        <v>71</v>
      </c>
      <c r="B33" s="43" t="s">
        <v>72</v>
      </c>
      <c r="C33" s="20" t="str">
        <f>'Anexo 1'!C33</f>
        <v>ICE</v>
      </c>
      <c r="D33" s="25">
        <f>+'Anexo 1'!E33</f>
        <v>200000000</v>
      </c>
      <c r="E33" s="25">
        <f>'Anexo 2'!G33</f>
        <v>200000000</v>
      </c>
      <c r="F33" s="26">
        <v>1680475</v>
      </c>
      <c r="G33" s="26">
        <f>'Anexo 2'!F33</f>
        <v>0</v>
      </c>
      <c r="H33" s="96">
        <f>G33/F33</f>
        <v>0</v>
      </c>
      <c r="I33" s="26">
        <v>2000000</v>
      </c>
      <c r="J33" s="26">
        <v>15365551.810000001</v>
      </c>
      <c r="K33" s="26">
        <v>48245630.530000001</v>
      </c>
      <c r="L33" s="26">
        <v>67312909.060000002</v>
      </c>
      <c r="M33" s="26">
        <v>67035908.600000001</v>
      </c>
      <c r="N33" s="26">
        <v>40000</v>
      </c>
      <c r="O33" s="26" t="s">
        <v>37</v>
      </c>
      <c r="P33" s="281" t="s">
        <v>37</v>
      </c>
      <c r="Q33" s="283"/>
      <c r="R33" s="284"/>
      <c r="S33" s="285"/>
      <c r="T33" s="286"/>
      <c r="U33" s="285"/>
      <c r="V33" s="285"/>
    </row>
    <row r="34" spans="1:22" s="35" customFormat="1" ht="14.4" customHeight="1">
      <c r="A34" s="23"/>
      <c r="B34" s="195"/>
      <c r="C34" s="20"/>
      <c r="D34" s="33">
        <f>SUM(D28:D33)</f>
        <v>1100000000</v>
      </c>
      <c r="E34" s="33">
        <f t="shared" ref="E34:G34" si="11">SUM(E28:E33)</f>
        <v>566721815.44000006</v>
      </c>
      <c r="F34" s="33">
        <f t="shared" si="11"/>
        <v>70727182.75</v>
      </c>
      <c r="G34" s="33">
        <f t="shared" si="11"/>
        <v>30506692.390000001</v>
      </c>
      <c r="H34" s="96"/>
      <c r="I34" s="37">
        <f>SUM(I28:I33)</f>
        <v>29509361.450000003</v>
      </c>
      <c r="J34" s="37">
        <f t="shared" ref="J34:P34" si="12">SUM(J28:J33)</f>
        <v>132874913.25</v>
      </c>
      <c r="K34" s="37">
        <f t="shared" si="12"/>
        <v>178129479.67000002</v>
      </c>
      <c r="L34" s="37">
        <f t="shared" si="12"/>
        <v>151280615.49600002</v>
      </c>
      <c r="M34" s="37">
        <f t="shared" si="12"/>
        <v>74887445.673999995</v>
      </c>
      <c r="N34" s="37">
        <f t="shared" si="12"/>
        <v>40000</v>
      </c>
      <c r="O34" s="37">
        <f t="shared" si="12"/>
        <v>0</v>
      </c>
      <c r="P34" s="413">
        <f t="shared" si="12"/>
        <v>0</v>
      </c>
      <c r="Q34" s="412"/>
      <c r="R34" s="278"/>
      <c r="S34" s="198"/>
      <c r="T34" s="279"/>
      <c r="U34" s="198"/>
      <c r="V34" s="198"/>
    </row>
    <row r="35" spans="1:22" ht="14.4" customHeight="1">
      <c r="A35" s="288"/>
      <c r="B35" s="24"/>
      <c r="C35" s="20"/>
      <c r="D35" s="25"/>
      <c r="E35" s="25"/>
      <c r="F35" s="96"/>
      <c r="G35" s="96"/>
      <c r="H35" s="96"/>
      <c r="I35" s="26"/>
      <c r="J35" s="289"/>
      <c r="K35" s="26"/>
      <c r="L35" s="26"/>
      <c r="M35" s="26"/>
      <c r="N35" s="26"/>
      <c r="O35" s="26"/>
      <c r="P35" s="290"/>
      <c r="Q35" s="277"/>
      <c r="R35" s="278"/>
      <c r="S35" s="198"/>
      <c r="T35" s="279"/>
      <c r="U35" s="198"/>
      <c r="V35" s="198"/>
    </row>
    <row r="36" spans="1:22" ht="14.4" customHeight="1">
      <c r="A36" s="280" t="s">
        <v>75</v>
      </c>
      <c r="B36" s="24"/>
      <c r="C36" s="20"/>
      <c r="D36" s="25"/>
      <c r="E36" s="25"/>
      <c r="F36" s="96"/>
      <c r="G36" s="96"/>
      <c r="H36" s="96"/>
      <c r="I36" s="26"/>
      <c r="J36" s="26"/>
      <c r="K36" s="26"/>
      <c r="L36" s="26"/>
      <c r="M36" s="26"/>
      <c r="N36" s="26"/>
      <c r="O36" s="26"/>
      <c r="P36" s="291"/>
      <c r="Q36" s="277"/>
      <c r="R36" s="278"/>
      <c r="S36" s="198"/>
      <c r="T36" s="279"/>
      <c r="U36" s="198"/>
      <c r="V36" s="198"/>
    </row>
    <row r="37" spans="1:22" s="35" customFormat="1" ht="22.2" customHeight="1">
      <c r="A37" s="41" t="str">
        <f>+'Anexo 1'!A37</f>
        <v>9075-CR</v>
      </c>
      <c r="B37" s="45" t="s">
        <v>103</v>
      </c>
      <c r="C37" s="20" t="str">
        <f>'Anexo 1'!C37</f>
        <v>MH</v>
      </c>
      <c r="D37" s="25">
        <f>+'Anexo 1'!E37</f>
        <v>126640000</v>
      </c>
      <c r="E37" s="25">
        <f>'Anexo 2'!G37</f>
        <v>96419692.040000007</v>
      </c>
      <c r="F37" s="26">
        <v>17087131</v>
      </c>
      <c r="G37" s="26">
        <f>'Anexo 2'!F37</f>
        <v>5935054.0199999996</v>
      </c>
      <c r="H37" s="96">
        <f t="shared" ref="H37" si="13">G37/F37</f>
        <v>0.34734058163421344</v>
      </c>
      <c r="I37" s="82">
        <v>3340315</v>
      </c>
      <c r="J37" s="82">
        <v>8701967</v>
      </c>
      <c r="K37" s="82">
        <v>84377410.039999992</v>
      </c>
      <c r="L37" s="82" t="s">
        <v>37</v>
      </c>
      <c r="M37" s="26" t="s">
        <v>37</v>
      </c>
      <c r="N37" s="26" t="s">
        <v>37</v>
      </c>
      <c r="O37" s="26" t="s">
        <v>37</v>
      </c>
      <c r="P37" s="291" t="s">
        <v>37</v>
      </c>
      <c r="Q37" s="277"/>
      <c r="R37" s="278"/>
      <c r="S37" s="198"/>
      <c r="T37" s="279"/>
      <c r="U37" s="198"/>
      <c r="V37" s="198"/>
    </row>
    <row r="38" spans="1:22" ht="43.95" customHeight="1">
      <c r="A38" s="46" t="s">
        <v>79</v>
      </c>
      <c r="B38" s="64" t="s">
        <v>226</v>
      </c>
      <c r="C38" s="20" t="str">
        <f>'Anexo 1'!C38</f>
        <v>CNE</v>
      </c>
      <c r="D38" s="25">
        <f>+'Anexo 1'!E38</f>
        <v>160000000</v>
      </c>
      <c r="E38" s="25">
        <f>'Anexo 2'!G38</f>
        <v>160000000</v>
      </c>
      <c r="F38" s="26" t="s">
        <v>37</v>
      </c>
      <c r="G38" s="26" t="str">
        <f>'Anexo 2'!F38</f>
        <v>N/A</v>
      </c>
      <c r="H38" s="96" t="s">
        <v>37</v>
      </c>
      <c r="I38" s="26">
        <v>0</v>
      </c>
      <c r="J38" s="26">
        <v>25000000</v>
      </c>
      <c r="K38" s="26">
        <v>60000000</v>
      </c>
      <c r="L38" s="26">
        <v>75000000</v>
      </c>
      <c r="M38" s="26" t="s">
        <v>37</v>
      </c>
      <c r="N38" s="26" t="s">
        <v>37</v>
      </c>
      <c r="O38" s="26" t="s">
        <v>37</v>
      </c>
      <c r="P38" s="292" t="s">
        <v>37</v>
      </c>
      <c r="Q38" s="277"/>
      <c r="R38" s="278"/>
      <c r="S38" s="198"/>
      <c r="T38" s="279"/>
      <c r="U38" s="198"/>
      <c r="V38" s="198"/>
    </row>
    <row r="39" spans="1:22" ht="31.8" customHeight="1">
      <c r="A39" s="46" t="s">
        <v>82</v>
      </c>
      <c r="B39" s="64" t="s">
        <v>259</v>
      </c>
      <c r="C39" s="20" t="str">
        <f>'Anexo 1'!C39</f>
        <v>CNE</v>
      </c>
      <c r="D39" s="25">
        <f>+'Anexo 1'!E39</f>
        <v>350000000</v>
      </c>
      <c r="E39" s="25">
        <f>'Anexo 2'!G39</f>
        <v>350000000</v>
      </c>
      <c r="F39" s="26" t="s">
        <v>37</v>
      </c>
      <c r="G39" s="26">
        <f>'Anexo 2'!F39</f>
        <v>0</v>
      </c>
      <c r="H39" s="96" t="s">
        <v>37</v>
      </c>
      <c r="I39" s="26">
        <v>0</v>
      </c>
      <c r="J39" s="26">
        <v>170600.94459459459</v>
      </c>
      <c r="K39" s="26">
        <v>18379584.713063095</v>
      </c>
      <c r="L39" s="26">
        <v>100349656.54777776</v>
      </c>
      <c r="M39" s="26">
        <v>112231756.75675675</v>
      </c>
      <c r="N39" s="26">
        <v>88759761.479729727</v>
      </c>
      <c r="O39" s="26">
        <v>30108639.558078069</v>
      </c>
      <c r="P39" s="292" t="s">
        <v>37</v>
      </c>
      <c r="Q39" s="277"/>
      <c r="R39" s="278"/>
      <c r="S39" s="198"/>
      <c r="T39" s="279"/>
      <c r="U39" s="198"/>
      <c r="V39" s="198"/>
    </row>
    <row r="40" spans="1:22" ht="14.4" customHeight="1">
      <c r="A40" s="23"/>
      <c r="B40" s="45"/>
      <c r="C40" s="20"/>
      <c r="D40" s="33">
        <f>SUM(D37:D39)</f>
        <v>636640000</v>
      </c>
      <c r="E40" s="33">
        <f t="shared" ref="E40:G40" si="14">SUM(E37:E39)</f>
        <v>606419692.03999996</v>
      </c>
      <c r="F40" s="33">
        <f t="shared" si="14"/>
        <v>17087131</v>
      </c>
      <c r="G40" s="33">
        <f t="shared" si="14"/>
        <v>5935054.0199999996</v>
      </c>
      <c r="H40" s="37"/>
      <c r="I40" s="37">
        <f t="shared" ref="I40:P40" si="15">SUM(I37:I39)</f>
        <v>3340315</v>
      </c>
      <c r="J40" s="37">
        <f t="shared" si="15"/>
        <v>33872567.944594592</v>
      </c>
      <c r="K40" s="37">
        <f t="shared" si="15"/>
        <v>162756994.75306308</v>
      </c>
      <c r="L40" s="37">
        <f t="shared" si="15"/>
        <v>175349656.54777777</v>
      </c>
      <c r="M40" s="37">
        <f t="shared" si="15"/>
        <v>112231756.75675675</v>
      </c>
      <c r="N40" s="37">
        <f t="shared" si="15"/>
        <v>88759761.479729727</v>
      </c>
      <c r="O40" s="37">
        <f t="shared" si="15"/>
        <v>30108639.558078069</v>
      </c>
      <c r="P40" s="109">
        <f t="shared" si="15"/>
        <v>0</v>
      </c>
      <c r="Q40" s="277"/>
      <c r="R40" s="278"/>
      <c r="S40" s="198"/>
      <c r="T40" s="279"/>
      <c r="U40" s="198"/>
      <c r="V40" s="198"/>
    </row>
    <row r="41" spans="1:22" ht="14.4" customHeight="1">
      <c r="A41" s="288"/>
      <c r="B41" s="24"/>
      <c r="C41" s="20"/>
      <c r="D41" s="25"/>
      <c r="E41" s="25"/>
      <c r="F41" s="26"/>
      <c r="G41" s="26"/>
      <c r="H41" s="26"/>
      <c r="I41" s="26"/>
      <c r="J41" s="26"/>
      <c r="K41" s="26"/>
      <c r="L41" s="26"/>
      <c r="M41" s="26"/>
      <c r="N41" s="26"/>
      <c r="O41" s="26"/>
      <c r="P41" s="109"/>
      <c r="Q41" s="277"/>
      <c r="R41" s="278"/>
      <c r="S41" s="198"/>
      <c r="T41" s="279"/>
      <c r="U41" s="198"/>
      <c r="V41" s="198"/>
    </row>
    <row r="42" spans="1:22" ht="14.4" customHeight="1">
      <c r="A42" s="280" t="s">
        <v>83</v>
      </c>
      <c r="B42" s="45"/>
      <c r="C42" s="20"/>
      <c r="D42" s="25"/>
      <c r="E42" s="25"/>
      <c r="F42" s="25"/>
      <c r="G42" s="25"/>
      <c r="H42" s="25"/>
      <c r="I42" s="25"/>
      <c r="J42" s="25"/>
      <c r="K42" s="25"/>
      <c r="L42" s="25"/>
      <c r="M42" s="25"/>
      <c r="N42" s="25"/>
      <c r="O42" s="25"/>
      <c r="P42" s="110"/>
      <c r="Q42" s="277"/>
      <c r="R42" s="278"/>
      <c r="S42" s="198"/>
      <c r="T42" s="279"/>
      <c r="U42" s="198"/>
      <c r="V42" s="198"/>
    </row>
    <row r="43" spans="1:22" ht="14.4" customHeight="1">
      <c r="A43" s="23" t="s">
        <v>84</v>
      </c>
      <c r="B43" s="246" t="s">
        <v>227</v>
      </c>
      <c r="C43" s="20" t="str">
        <f>'Anexo 1'!C43</f>
        <v>ICE</v>
      </c>
      <c r="D43" s="25">
        <f>+'Anexo 1'!E43</f>
        <v>160003693.67150947</v>
      </c>
      <c r="E43" s="25">
        <f>'Anexo 2'!G43</f>
        <v>118692475.24008864</v>
      </c>
      <c r="F43" s="26">
        <f>(3861552+29541701)/'Anexo 5'!P79</f>
        <v>205634.40655011081</v>
      </c>
      <c r="G43" s="26">
        <f>'Anexo 2'!F43</f>
        <v>210553.69367150948</v>
      </c>
      <c r="H43" s="96">
        <f t="shared" ref="H43" si="16">G43/F43</f>
        <v>1.0239224904233128</v>
      </c>
      <c r="I43" s="26">
        <f>1474006092.61/'Anexo 5'!P79</f>
        <v>9074157.1817901991</v>
      </c>
      <c r="J43" s="26">
        <f>1824374278.01/'Anexo 5'!P79</f>
        <v>11231065.488857424</v>
      </c>
      <c r="K43" s="26">
        <f>6657473343.99/'Anexo 5'!P79</f>
        <v>40984199.359702043</v>
      </c>
      <c r="L43" s="26">
        <f>6920419177.17/'Anexo 5'!P79</f>
        <v>42602925.247291312</v>
      </c>
      <c r="M43" s="26">
        <f>2404132786.22/'Anexo 5'!P79</f>
        <v>14800127.962447671</v>
      </c>
      <c r="N43" s="26" t="s">
        <v>37</v>
      </c>
      <c r="O43" s="26" t="s">
        <v>37</v>
      </c>
      <c r="P43" s="292" t="s">
        <v>37</v>
      </c>
      <c r="Q43" s="277"/>
      <c r="R43" s="278"/>
      <c r="S43" s="198"/>
      <c r="T43" s="279"/>
      <c r="U43" s="198"/>
      <c r="V43" s="198"/>
    </row>
    <row r="44" spans="1:22" ht="14.4" customHeight="1">
      <c r="A44" s="23"/>
      <c r="B44" s="45"/>
      <c r="C44" s="20"/>
      <c r="D44" s="33">
        <f>SUM(D43:D43)</f>
        <v>160003693.67150947</v>
      </c>
      <c r="E44" s="33">
        <f t="shared" ref="E44:G44" si="17">SUM(E43:E43)</f>
        <v>118692475.24008864</v>
      </c>
      <c r="F44" s="33">
        <f t="shared" si="17"/>
        <v>205634.40655011081</v>
      </c>
      <c r="G44" s="33">
        <f t="shared" si="17"/>
        <v>210553.69367150948</v>
      </c>
      <c r="H44" s="33"/>
      <c r="I44" s="33">
        <f t="shared" ref="I44:P44" si="18">SUM(I43:I43)</f>
        <v>9074157.1817901991</v>
      </c>
      <c r="J44" s="33">
        <f t="shared" si="18"/>
        <v>11231065.488857424</v>
      </c>
      <c r="K44" s="33">
        <f t="shared" si="18"/>
        <v>40984199.359702043</v>
      </c>
      <c r="L44" s="33">
        <f t="shared" si="18"/>
        <v>42602925.247291312</v>
      </c>
      <c r="M44" s="33">
        <f t="shared" si="18"/>
        <v>14800127.962447671</v>
      </c>
      <c r="N44" s="33">
        <f t="shared" si="18"/>
        <v>0</v>
      </c>
      <c r="O44" s="33">
        <f>SUM(O43:O43)</f>
        <v>0</v>
      </c>
      <c r="P44" s="109">
        <f t="shared" si="18"/>
        <v>0</v>
      </c>
      <c r="Q44" s="277"/>
      <c r="R44" s="278"/>
      <c r="S44" s="198"/>
      <c r="T44" s="279"/>
      <c r="U44" s="198"/>
      <c r="V44" s="198"/>
    </row>
    <row r="45" spans="1:22" ht="14.4" customHeight="1">
      <c r="A45" s="23"/>
      <c r="B45" s="293"/>
      <c r="C45" s="20"/>
      <c r="D45" s="33"/>
      <c r="E45" s="33"/>
      <c r="F45" s="33"/>
      <c r="G45" s="33"/>
      <c r="H45" s="33"/>
      <c r="I45" s="33"/>
      <c r="J45" s="33"/>
      <c r="K45" s="33"/>
      <c r="L45" s="33"/>
      <c r="M45" s="33"/>
      <c r="N45" s="33"/>
      <c r="O45" s="33"/>
      <c r="P45" s="34"/>
      <c r="Q45" s="277"/>
      <c r="R45" s="278"/>
      <c r="S45" s="198"/>
      <c r="T45" s="279"/>
      <c r="U45" s="198"/>
      <c r="V45" s="198"/>
    </row>
    <row r="46" spans="1:22" ht="14.4" customHeight="1">
      <c r="A46" s="280" t="s">
        <v>87</v>
      </c>
      <c r="B46" s="293"/>
      <c r="C46" s="20"/>
      <c r="D46" s="33"/>
      <c r="E46" s="33"/>
      <c r="F46" s="33"/>
      <c r="G46" s="33"/>
      <c r="H46" s="33"/>
      <c r="I46" s="33"/>
      <c r="J46" s="33"/>
      <c r="K46" s="33"/>
      <c r="L46" s="33"/>
      <c r="M46" s="33"/>
      <c r="N46" s="33"/>
      <c r="O46" s="33"/>
      <c r="P46" s="34"/>
      <c r="Q46" s="277"/>
      <c r="R46" s="278"/>
      <c r="S46" s="198"/>
      <c r="T46" s="279"/>
      <c r="U46" s="198"/>
      <c r="V46" s="198"/>
    </row>
    <row r="47" spans="1:22" ht="14.4" customHeight="1">
      <c r="A47" s="23" t="s">
        <v>88</v>
      </c>
      <c r="B47" s="293" t="s">
        <v>51</v>
      </c>
      <c r="C47" s="20" t="str">
        <f>'Anexo 1'!C47</f>
        <v xml:space="preserve">CONAVI </v>
      </c>
      <c r="D47" s="25">
        <f>+'Anexo 1'!E47</f>
        <v>170000000</v>
      </c>
      <c r="E47" s="25">
        <f>'Anexo 2'!G47</f>
        <v>170000000</v>
      </c>
      <c r="F47" s="25" t="s">
        <v>37</v>
      </c>
      <c r="G47" s="26">
        <v>0</v>
      </c>
      <c r="H47" s="25" t="s">
        <v>37</v>
      </c>
      <c r="I47" s="25">
        <v>0</v>
      </c>
      <c r="J47" s="25">
        <v>0</v>
      </c>
      <c r="K47" s="25">
        <v>31126690.359999996</v>
      </c>
      <c r="L47" s="25">
        <v>50379160.243011102</v>
      </c>
      <c r="M47" s="25">
        <v>32964675.771894783</v>
      </c>
      <c r="N47" s="25">
        <v>32504563.936494786</v>
      </c>
      <c r="O47" s="25">
        <v>21507329.688599322</v>
      </c>
      <c r="P47" s="27">
        <v>1517580</v>
      </c>
      <c r="Q47" s="277"/>
      <c r="R47" s="278"/>
      <c r="S47" s="198"/>
      <c r="T47" s="279"/>
      <c r="U47" s="198"/>
      <c r="V47" s="198"/>
    </row>
    <row r="48" spans="1:22" ht="14.4" customHeight="1">
      <c r="A48" s="23"/>
      <c r="B48" s="293"/>
      <c r="C48" s="20"/>
      <c r="D48" s="33">
        <f>SUM(D47:D47)</f>
        <v>170000000</v>
      </c>
      <c r="E48" s="33">
        <f t="shared" ref="E48:G48" si="19">SUM(E47:E47)</f>
        <v>170000000</v>
      </c>
      <c r="F48" s="33">
        <f t="shared" si="19"/>
        <v>0</v>
      </c>
      <c r="G48" s="33">
        <f t="shared" si="19"/>
        <v>0</v>
      </c>
      <c r="H48" s="33"/>
      <c r="I48" s="33">
        <f t="shared" ref="I48" si="20">SUM(I47:I47)</f>
        <v>0</v>
      </c>
      <c r="J48" s="33">
        <f t="shared" ref="J48" si="21">SUM(J47:J47)</f>
        <v>0</v>
      </c>
      <c r="K48" s="33">
        <f t="shared" ref="K48" si="22">SUM(K47:K47)</f>
        <v>31126690.359999996</v>
      </c>
      <c r="L48" s="33">
        <f t="shared" ref="L48" si="23">SUM(L47:L47)</f>
        <v>50379160.243011102</v>
      </c>
      <c r="M48" s="33">
        <f t="shared" ref="M48" si="24">SUM(M47:M47)</f>
        <v>32964675.771894783</v>
      </c>
      <c r="N48" s="33">
        <f t="shared" ref="N48" si="25">SUM(N47:N47)</f>
        <v>32504563.936494786</v>
      </c>
      <c r="O48" s="33">
        <f>SUM(O47:O47)</f>
        <v>21507329.688599322</v>
      </c>
      <c r="P48" s="34">
        <f t="shared" ref="P48" si="26">SUM(P47:P47)</f>
        <v>1517580</v>
      </c>
      <c r="Q48" s="277"/>
      <c r="R48" s="278"/>
      <c r="S48" s="198"/>
      <c r="T48" s="279"/>
      <c r="U48" s="198"/>
      <c r="V48" s="198"/>
    </row>
    <row r="49" spans="1:22" ht="14.4" customHeight="1">
      <c r="A49" s="23"/>
      <c r="B49" s="293"/>
      <c r="C49" s="20"/>
      <c r="D49" s="33"/>
      <c r="E49" s="33"/>
      <c r="F49" s="33"/>
      <c r="G49" s="33"/>
      <c r="H49" s="33"/>
      <c r="I49" s="33"/>
      <c r="J49" s="33"/>
      <c r="K49" s="33"/>
      <c r="L49" s="33"/>
      <c r="M49" s="33"/>
      <c r="N49" s="33"/>
      <c r="O49" s="33"/>
      <c r="P49" s="34"/>
      <c r="Q49" s="277"/>
      <c r="R49" s="278"/>
      <c r="S49" s="198"/>
      <c r="T49" s="279"/>
      <c r="U49" s="198"/>
      <c r="V49" s="198"/>
    </row>
    <row r="50" spans="1:22" ht="14.4" customHeight="1">
      <c r="A50" s="23" t="s">
        <v>89</v>
      </c>
      <c r="B50" s="294"/>
      <c r="C50" s="295"/>
      <c r="D50" s="33">
        <f>D21+D25+D34+D40+D44+D48</f>
        <v>5042414893.9615097</v>
      </c>
      <c r="E50" s="33">
        <f>E21+E25+E34+E40+E44+E48</f>
        <v>3928677858.1400886</v>
      </c>
      <c r="F50" s="33">
        <f>F21+F25+F34+F40+F44+F48</f>
        <v>180987088.69111139</v>
      </c>
      <c r="G50" s="33">
        <f>G21+G25+G34+G40+G44+G48</f>
        <v>60252300.103671506</v>
      </c>
      <c r="H50" s="108"/>
      <c r="I50" s="37">
        <f t="shared" ref="I50:P50" si="27">I21+I25+I34+I40+I44+I48</f>
        <v>136043665.1217902</v>
      </c>
      <c r="J50" s="37">
        <f t="shared" si="27"/>
        <v>345969492.74345201</v>
      </c>
      <c r="K50" s="37">
        <f t="shared" si="27"/>
        <v>1040368477.9327651</v>
      </c>
      <c r="L50" s="37">
        <f t="shared" si="27"/>
        <v>1149127715.9639192</v>
      </c>
      <c r="M50" s="37">
        <f t="shared" si="27"/>
        <v>767823652.05605471</v>
      </c>
      <c r="N50" s="37">
        <f t="shared" si="27"/>
        <v>350946904.09857988</v>
      </c>
      <c r="O50" s="37">
        <f t="shared" si="27"/>
        <v>131524207.32352751</v>
      </c>
      <c r="P50" s="109">
        <f t="shared" si="27"/>
        <v>6873743</v>
      </c>
      <c r="Q50" s="412"/>
      <c r="R50" s="278"/>
      <c r="S50" s="198"/>
      <c r="T50" s="279"/>
      <c r="U50" s="198"/>
      <c r="V50" s="198"/>
    </row>
    <row r="51" spans="1:22" ht="14.4" customHeight="1" thickBot="1">
      <c r="A51" s="50"/>
      <c r="B51" s="51"/>
      <c r="C51" s="51"/>
      <c r="D51" s="204"/>
      <c r="E51" s="130"/>
      <c r="F51" s="130"/>
      <c r="G51" s="130"/>
      <c r="H51" s="130"/>
      <c r="I51" s="130"/>
      <c r="J51" s="130"/>
      <c r="K51" s="130"/>
      <c r="L51" s="204"/>
      <c r="M51" s="204"/>
      <c r="N51" s="204"/>
      <c r="O51" s="204"/>
      <c r="P51" s="131"/>
      <c r="Q51" s="277"/>
      <c r="R51" s="278"/>
      <c r="S51" s="198"/>
      <c r="T51" s="279"/>
    </row>
    <row r="52" spans="1:22" s="212" customFormat="1" ht="14.4" customHeight="1">
      <c r="A52" s="23"/>
      <c r="B52" s="56"/>
      <c r="D52" s="295"/>
      <c r="E52" s="295"/>
      <c r="F52" s="295"/>
      <c r="G52" s="295"/>
      <c r="H52" s="295"/>
      <c r="I52" s="26"/>
      <c r="J52" s="26"/>
      <c r="K52" s="26"/>
      <c r="L52" s="26"/>
      <c r="M52" s="26"/>
      <c r="N52" s="26"/>
      <c r="O52" s="26"/>
      <c r="P52" s="26"/>
      <c r="Q52" s="296"/>
      <c r="R52" s="297"/>
    </row>
    <row r="53" spans="1:22" s="212" customFormat="1" ht="14.4" customHeight="1">
      <c r="A53" s="35" t="s">
        <v>90</v>
      </c>
      <c r="B53" s="298"/>
      <c r="C53" s="298"/>
      <c r="D53" s="299"/>
      <c r="E53" s="213"/>
      <c r="F53" s="37"/>
      <c r="G53" s="300"/>
      <c r="H53" s="300"/>
      <c r="M53" s="20"/>
      <c r="N53" s="20"/>
      <c r="O53" s="20"/>
      <c r="P53" s="20"/>
      <c r="Q53" s="301"/>
    </row>
    <row r="54" spans="1:22" s="212" customFormat="1" ht="14.4" customHeight="1">
      <c r="A54" s="57"/>
      <c r="E54" s="299"/>
      <c r="F54" s="299"/>
      <c r="G54" s="299"/>
      <c r="I54" s="299"/>
      <c r="J54" s="299"/>
      <c r="K54" s="299"/>
      <c r="L54" s="299"/>
      <c r="M54" s="20"/>
      <c r="N54" s="20"/>
      <c r="O54" s="20"/>
      <c r="P54" s="20"/>
      <c r="Q54" s="301"/>
    </row>
    <row r="55" spans="1:22" s="212" customFormat="1" ht="14.4" customHeight="1">
      <c r="A55" s="60" t="s">
        <v>196</v>
      </c>
      <c r="B55" s="302"/>
      <c r="E55" s="303"/>
      <c r="G55" s="156"/>
      <c r="I55" s="299"/>
      <c r="J55" s="299"/>
      <c r="K55" s="299"/>
      <c r="M55" s="20"/>
      <c r="N55" s="20"/>
      <c r="O55" s="20"/>
      <c r="P55" s="20"/>
      <c r="Q55" s="301"/>
    </row>
    <row r="56" spans="1:22" s="212" customFormat="1" ht="19.95" customHeight="1">
      <c r="A56" s="211" t="s">
        <v>228</v>
      </c>
      <c r="B56" s="298"/>
      <c r="M56" s="20"/>
      <c r="N56" s="20"/>
      <c r="O56" s="20"/>
      <c r="P56" s="20"/>
      <c r="Q56" s="301"/>
    </row>
    <row r="57" spans="1:22" s="212" customFormat="1" ht="19.95" customHeight="1">
      <c r="A57" s="156" t="s">
        <v>256</v>
      </c>
      <c r="B57" s="304"/>
      <c r="C57" s="207"/>
      <c r="D57" s="207"/>
      <c r="E57" s="207"/>
      <c r="F57" s="207"/>
      <c r="G57" s="207"/>
      <c r="H57" s="207"/>
      <c r="I57" s="207"/>
      <c r="J57" s="207"/>
      <c r="K57" s="207"/>
      <c r="L57" s="207"/>
      <c r="M57" s="69"/>
      <c r="N57" s="69"/>
      <c r="O57" s="69"/>
      <c r="P57" s="69"/>
      <c r="Q57" s="301"/>
    </row>
    <row r="58" spans="1:22" s="212" customFormat="1" ht="19.95" customHeight="1">
      <c r="A58" s="156" t="s">
        <v>229</v>
      </c>
      <c r="B58" s="304"/>
      <c r="C58" s="207"/>
      <c r="D58" s="207"/>
      <c r="E58" s="207"/>
      <c r="F58" s="207"/>
      <c r="G58" s="207"/>
      <c r="H58" s="207"/>
      <c r="I58" s="207"/>
      <c r="J58" s="207"/>
      <c r="K58" s="207"/>
      <c r="L58" s="207"/>
      <c r="M58" s="69"/>
      <c r="N58" s="69"/>
      <c r="O58" s="69"/>
      <c r="P58" s="69"/>
      <c r="Q58" s="301"/>
    </row>
    <row r="59" spans="1:22" s="207" customFormat="1" ht="19.95" customHeight="1">
      <c r="A59" s="156" t="s">
        <v>230</v>
      </c>
      <c r="B59" s="304"/>
      <c r="M59" s="69"/>
      <c r="N59" s="69"/>
      <c r="O59" s="69"/>
      <c r="P59" s="69"/>
      <c r="Q59" s="305"/>
    </row>
    <row r="60" spans="1:22" s="207" customFormat="1" ht="19.95" customHeight="1">
      <c r="A60" s="156" t="s">
        <v>231</v>
      </c>
      <c r="B60" s="304"/>
      <c r="M60" s="69"/>
      <c r="N60" s="69"/>
      <c r="O60" s="69"/>
      <c r="P60" s="69"/>
      <c r="Q60" s="305"/>
    </row>
    <row r="61" spans="1:22" s="207" customFormat="1" ht="19.95" customHeight="1">
      <c r="A61" s="62" t="s">
        <v>232</v>
      </c>
      <c r="B61" s="304"/>
      <c r="F61" s="212"/>
      <c r="G61" s="212"/>
      <c r="H61" s="212"/>
      <c r="I61" s="212"/>
      <c r="J61" s="212"/>
      <c r="K61" s="212"/>
      <c r="L61" s="212"/>
      <c r="M61" s="20"/>
      <c r="N61" s="20"/>
      <c r="O61" s="20"/>
      <c r="P61" s="69"/>
      <c r="Q61" s="305"/>
    </row>
    <row r="62" spans="1:22" s="207" customFormat="1" ht="14.4" customHeight="1">
      <c r="A62" s="156" t="s">
        <v>213</v>
      </c>
      <c r="B62" s="158"/>
      <c r="C62" s="158"/>
      <c r="D62" s="158"/>
      <c r="E62" s="158"/>
      <c r="F62" s="158"/>
      <c r="G62" s="158"/>
      <c r="H62" s="158"/>
      <c r="I62" s="158"/>
      <c r="J62" s="158"/>
      <c r="K62" s="158"/>
      <c r="L62" s="158"/>
      <c r="M62" s="158"/>
      <c r="N62" s="158"/>
      <c r="O62" s="158"/>
      <c r="P62" s="65"/>
      <c r="Q62" s="305"/>
    </row>
    <row r="63" spans="1:22" s="207" customFormat="1" ht="14.4" customHeight="1">
      <c r="A63" s="156"/>
      <c r="B63" s="304"/>
      <c r="M63" s="69"/>
      <c r="N63" s="69"/>
      <c r="O63" s="69"/>
      <c r="P63" s="69"/>
      <c r="Q63" s="305"/>
    </row>
    <row r="64" spans="1:22" s="207" customFormat="1" ht="22.2" customHeight="1">
      <c r="B64" s="304"/>
      <c r="M64" s="69"/>
      <c r="N64" s="69"/>
      <c r="O64" s="69"/>
      <c r="P64" s="69"/>
      <c r="Q64" s="305"/>
    </row>
    <row r="65" spans="1:17" s="207" customFormat="1" ht="22.2" customHeight="1">
      <c r="A65" s="61" t="s">
        <v>199</v>
      </c>
      <c r="B65" s="62"/>
      <c r="L65" s="306"/>
      <c r="M65" s="69"/>
      <c r="N65" s="69"/>
      <c r="O65" s="69"/>
      <c r="P65" s="69"/>
      <c r="Q65" s="305"/>
    </row>
    <row r="66" spans="1:17" s="67" customFormat="1">
      <c r="A66" s="66" t="s">
        <v>200</v>
      </c>
      <c r="B66" s="112"/>
      <c r="C66" s="6"/>
      <c r="D66" s="6"/>
      <c r="E66" s="198"/>
      <c r="F66" s="198"/>
      <c r="G66" s="198"/>
      <c r="H66" s="6"/>
      <c r="I66" s="6"/>
      <c r="J66" s="6"/>
      <c r="K66" s="6"/>
      <c r="L66" s="6"/>
      <c r="M66" s="20"/>
      <c r="N66" s="20"/>
      <c r="O66" s="20"/>
      <c r="P66" s="20"/>
      <c r="Q66" s="307"/>
    </row>
  </sheetData>
  <sheetProtection algorithmName="SHA-512" hashValue="iBr2zz05HpBg51soSgAEHOnCgGozqTb5Z+mVg7J7FsvF3GIiYGaUCSCmNriEq2a6bazAeOrknmjmncadcfKAmQ==" saltValue="eMSwqXYydTl3/NBZQhPETw==" spinCount="100000" sheet="1" objects="1" scenarios="1"/>
  <mergeCells count="13">
    <mergeCell ref="A5:P5"/>
    <mergeCell ref="A4:P4"/>
    <mergeCell ref="E9:E10"/>
    <mergeCell ref="F9:H9"/>
    <mergeCell ref="A7:P7"/>
    <mergeCell ref="A6:P6"/>
    <mergeCell ref="I9:P9"/>
    <mergeCell ref="C28:C29"/>
    <mergeCell ref="A9:A10"/>
    <mergeCell ref="B9:B10"/>
    <mergeCell ref="C9:C10"/>
    <mergeCell ref="D9:D10"/>
    <mergeCell ref="B28:B29"/>
  </mergeCells>
  <printOptions horizontalCentered="1" verticalCentered="1"/>
  <pageMargins left="0.15748031496062992" right="0.15748031496062992" top="0.15748031496062992" bottom="0.39370078740157483" header="0" footer="0.39370078740157483"/>
  <pageSetup scale="29" orientation="landscape" r:id="rId1"/>
  <headerFooter alignWithMargins="0"/>
  <ignoredErrors>
    <ignoredError sqref="J63:M63 A68:D68 B63:E63 A51:E51 A50:C50 B56:E56 J66:M68 J3:M3 J56:M56 A3:E3 G51 J51:M51 A52:D52 L54:M55 B66:D67 B53:D55 E17 J12:M12 E14 A41:B42 A43 A44:C44 C40:C42 A38 C34 P35:P36 C35:C36 B37:D37 B28:D28 P27 C27 A18:E18 A16:D17 A32:E32 C13:D15 F27:G27 P11:P12 C29:D29 C30:D31 F35:G36 F11:H12 C38:E38 I27 G13 I35:I36 D41:G42 P41:P42 C43:E43 H50 H44 I41:M42 P44 I45:M45 A45:G45 I22 F22:G22 C21:C22 P22" unlockedFormula="1"/>
    <ignoredError sqref="A4 D10 A9 A10:C10 D9 A6 A31 D35:E36 E37 E15:E16 E13 A13:B14 J27:M27 J36:M36 J11:M11 D27:E27 A28:A29 A30:B30 A27:B27 A11:E12 A34:B36 A37 A15 A40:B40 A7 E28:E29 A21:B22 D22:E22 J22:M22 K35:M35 E30:E31" numberStoredAsText="1" unlockedFormula="1"/>
    <ignoredError sqref="K10:M10" numberStoredAsText="1"/>
    <ignoredError sqref="H34:H38 H13:H16 H27 H30:H31 H40:H42 H22 H18" evalError="1" unlocked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10"/>
  <dimension ref="A1:M96"/>
  <sheetViews>
    <sheetView showGridLines="0" zoomScale="70" zoomScaleNormal="70" zoomScaleSheetLayoutView="55" workbookViewId="0">
      <selection activeCell="D39" sqref="D39"/>
    </sheetView>
  </sheetViews>
  <sheetFormatPr baseColWidth="10" defaultColWidth="11" defaultRowHeight="17.399999999999999"/>
  <cols>
    <col min="1" max="1" width="33.21875" style="1" customWidth="1"/>
    <col min="2" max="2" width="78.88671875" style="1" customWidth="1"/>
    <col min="3" max="3" width="25.77734375" style="2" customWidth="1"/>
    <col min="4" max="4" width="29.33203125" style="3" customWidth="1"/>
    <col min="5" max="5" width="24.21875" style="3" bestFit="1" customWidth="1"/>
    <col min="6" max="6" width="31.44140625" style="4" customWidth="1"/>
    <col min="7" max="7" width="29" style="3" customWidth="1"/>
    <col min="8" max="8" width="26.77734375" style="3" customWidth="1"/>
    <col min="9" max="9" width="26" style="3" customWidth="1"/>
    <col min="10" max="10" width="27.21875" style="3" customWidth="1"/>
    <col min="11" max="11" width="24.21875" style="3" customWidth="1"/>
    <col min="12" max="12" width="27.44140625" style="3" bestFit="1" customWidth="1"/>
    <col min="13" max="16384" width="11" style="3"/>
  </cols>
  <sheetData>
    <row r="1" spans="1:12" ht="23.4" customHeight="1"/>
    <row r="2" spans="1:12" ht="23.4" customHeight="1"/>
    <row r="3" spans="1:12" ht="23.4" customHeight="1"/>
    <row r="4" spans="1:12" ht="23.4" customHeight="1">
      <c r="A4" s="470" t="s">
        <v>116</v>
      </c>
      <c r="B4" s="470"/>
      <c r="C4" s="470"/>
      <c r="D4" s="470"/>
      <c r="E4" s="470"/>
      <c r="F4" s="470"/>
      <c r="G4" s="470"/>
      <c r="H4" s="470"/>
      <c r="I4" s="470"/>
      <c r="J4" s="470"/>
      <c r="K4" s="470"/>
      <c r="L4" s="6"/>
    </row>
    <row r="5" spans="1:12" ht="18.600000000000001" customHeight="1">
      <c r="A5" s="469" t="s">
        <v>10</v>
      </c>
      <c r="B5" s="469"/>
      <c r="C5" s="469"/>
      <c r="D5" s="469"/>
      <c r="E5" s="469"/>
      <c r="F5" s="469"/>
      <c r="G5" s="469"/>
      <c r="H5" s="469"/>
      <c r="I5" s="469"/>
      <c r="J5" s="469"/>
      <c r="K5" s="469"/>
      <c r="L5" s="6"/>
    </row>
    <row r="6" spans="1:12" ht="18.600000000000001" customHeight="1">
      <c r="A6" s="467" t="s">
        <v>18</v>
      </c>
      <c r="B6" s="467"/>
      <c r="C6" s="467"/>
      <c r="D6" s="467"/>
      <c r="E6" s="467"/>
      <c r="F6" s="467"/>
      <c r="G6" s="467"/>
      <c r="H6" s="467"/>
      <c r="I6" s="467"/>
      <c r="J6" s="467"/>
      <c r="K6" s="467"/>
    </row>
    <row r="7" spans="1:12" ht="18.600000000000001" customHeight="1">
      <c r="A7" s="466">
        <f>+'Anexo 1'!A7:J7</f>
        <v>46203</v>
      </c>
      <c r="B7" s="466"/>
      <c r="C7" s="466"/>
      <c r="D7" s="466"/>
      <c r="E7" s="466"/>
      <c r="F7" s="466"/>
      <c r="G7" s="466"/>
      <c r="H7" s="466"/>
      <c r="I7" s="466"/>
      <c r="J7" s="466"/>
      <c r="K7" s="466"/>
    </row>
    <row r="8" spans="1:12" ht="13.95" customHeight="1" thickBot="1">
      <c r="A8" s="8"/>
      <c r="B8" s="8"/>
      <c r="C8" s="8"/>
      <c r="D8" s="8"/>
      <c r="E8" s="9"/>
      <c r="F8" s="9"/>
      <c r="G8" s="9"/>
      <c r="H8" s="9"/>
      <c r="I8" s="9"/>
      <c r="J8" s="9"/>
      <c r="K8" s="9"/>
    </row>
    <row r="9" spans="1:12" s="11" customFormat="1" ht="21.6" customHeight="1" thickBot="1">
      <c r="A9" s="450" t="s">
        <v>19</v>
      </c>
      <c r="B9" s="450" t="s">
        <v>20</v>
      </c>
      <c r="C9" s="450" t="s">
        <v>21</v>
      </c>
      <c r="D9" s="450" t="s">
        <v>117</v>
      </c>
      <c r="E9" s="463" t="s">
        <v>118</v>
      </c>
      <c r="F9" s="464"/>
      <c r="G9" s="464"/>
      <c r="H9" s="464"/>
      <c r="I9" s="463" t="s">
        <v>119</v>
      </c>
      <c r="J9" s="464"/>
      <c r="K9" s="465"/>
    </row>
    <row r="10" spans="1:12" s="11" customFormat="1" ht="60" customHeight="1">
      <c r="A10" s="460"/>
      <c r="B10" s="460"/>
      <c r="C10" s="460"/>
      <c r="D10" s="460"/>
      <c r="E10" s="10" t="s">
        <v>120</v>
      </c>
      <c r="F10" s="10" t="s">
        <v>121</v>
      </c>
      <c r="G10" s="10" t="s">
        <v>122</v>
      </c>
      <c r="H10" s="10" t="s">
        <v>123</v>
      </c>
      <c r="I10" s="10" t="s">
        <v>124</v>
      </c>
      <c r="J10" s="10" t="s">
        <v>125</v>
      </c>
      <c r="K10" s="10" t="s">
        <v>126</v>
      </c>
    </row>
    <row r="11" spans="1:12" s="6" customFormat="1" ht="14.4" customHeight="1">
      <c r="A11" s="12"/>
      <c r="B11" s="13"/>
      <c r="C11" s="14"/>
      <c r="D11" s="15"/>
      <c r="E11" s="15"/>
      <c r="F11" s="16"/>
      <c r="G11" s="13"/>
      <c r="H11" s="13"/>
      <c r="I11" s="13"/>
      <c r="J11" s="13"/>
      <c r="K11" s="17"/>
    </row>
    <row r="12" spans="1:12" s="6" customFormat="1" ht="14.4" customHeight="1">
      <c r="A12" s="18" t="s">
        <v>33</v>
      </c>
      <c r="B12" s="19"/>
      <c r="C12" s="20"/>
      <c r="F12" s="410"/>
      <c r="G12" s="21"/>
      <c r="H12" s="21"/>
      <c r="I12" s="21"/>
      <c r="J12" s="21"/>
      <c r="K12" s="22"/>
    </row>
    <row r="13" spans="1:12" s="6" customFormat="1" ht="39.6" customHeight="1">
      <c r="A13" s="23">
        <v>2129</v>
      </c>
      <c r="B13" s="24" t="s">
        <v>34</v>
      </c>
      <c r="C13" s="20" t="str">
        <f>'Anexo 1'!C13</f>
        <v>AyA</v>
      </c>
      <c r="D13" s="25">
        <f>+'Anexo 1'!E13</f>
        <v>130000000</v>
      </c>
      <c r="E13" s="26">
        <v>30196728</v>
      </c>
      <c r="F13" s="26">
        <v>48814092.713466018</v>
      </c>
      <c r="G13" s="25">
        <v>20640047.874296855</v>
      </c>
      <c r="H13" s="25">
        <f t="shared" ref="H13:H20" si="0">F13-G13</f>
        <v>28174044.839169163</v>
      </c>
      <c r="I13" s="25">
        <f>1700000*'Anexo 5'!O78</f>
        <v>1995969.9999999998</v>
      </c>
      <c r="J13" s="25">
        <f>1700000*'Anexo 5'!O78</f>
        <v>1995969.9999999998</v>
      </c>
      <c r="K13" s="27">
        <f>I13-J13</f>
        <v>0</v>
      </c>
      <c r="L13" s="28"/>
    </row>
    <row r="14" spans="1:12" s="6" customFormat="1" ht="42.6" customHeight="1">
      <c r="A14" s="23">
        <v>2164</v>
      </c>
      <c r="B14" s="24" t="s">
        <v>114</v>
      </c>
      <c r="C14" s="20" t="str">
        <f>'Anexo 1'!C14</f>
        <v>AyA</v>
      </c>
      <c r="D14" s="25">
        <f>+'Anexo 1'!E14</f>
        <v>154562390.28999999</v>
      </c>
      <c r="E14" s="26">
        <v>31304300</v>
      </c>
      <c r="F14" s="26">
        <v>58374723.970898002</v>
      </c>
      <c r="G14" s="411">
        <v>11467155.526776016</v>
      </c>
      <c r="H14" s="25">
        <f>F14-G14</f>
        <v>46907568.444121987</v>
      </c>
      <c r="I14" s="25" t="s">
        <v>37</v>
      </c>
      <c r="J14" s="25" t="s">
        <v>37</v>
      </c>
      <c r="K14" s="27" t="s">
        <v>37</v>
      </c>
      <c r="L14" s="28"/>
    </row>
    <row r="15" spans="1:12" s="6" customFormat="1" ht="28.95" customHeight="1">
      <c r="A15" s="23" t="s">
        <v>39</v>
      </c>
      <c r="B15" s="24" t="s">
        <v>193</v>
      </c>
      <c r="C15" s="20" t="str">
        <f>'Anexo 1'!C15</f>
        <v>AyA</v>
      </c>
      <c r="D15" s="25">
        <f>+'Anexo 1'!E15</f>
        <v>111128810</v>
      </c>
      <c r="E15" s="26">
        <v>28734720</v>
      </c>
      <c r="F15" s="26">
        <v>100832641.92097802</v>
      </c>
      <c r="G15" s="26">
        <v>12274559.548049467</v>
      </c>
      <c r="H15" s="25">
        <f t="shared" si="0"/>
        <v>88558082.37292856</v>
      </c>
      <c r="I15" s="25" t="s">
        <v>37</v>
      </c>
      <c r="J15" s="25" t="s">
        <v>37</v>
      </c>
      <c r="K15" s="27" t="s">
        <v>37</v>
      </c>
      <c r="L15" s="28"/>
    </row>
    <row r="16" spans="1:12" s="6" customFormat="1" ht="27" customHeight="1">
      <c r="A16" s="23">
        <v>2198</v>
      </c>
      <c r="B16" s="24" t="str">
        <f>+'Anexo 1'!B16</f>
        <v>Programa de Alcantarillado y Control de Inundaciones para Limón</v>
      </c>
      <c r="C16" s="20" t="str">
        <f>'Anexo 1'!C16</f>
        <v>AyA/SENARA</v>
      </c>
      <c r="D16" s="25">
        <f>+'Anexo 1'!E16</f>
        <v>55080000</v>
      </c>
      <c r="E16" s="26">
        <v>1610800</v>
      </c>
      <c r="F16" s="26">
        <v>15872838</v>
      </c>
      <c r="G16" s="26">
        <v>3466553</v>
      </c>
      <c r="H16" s="25">
        <f t="shared" si="0"/>
        <v>12406285</v>
      </c>
      <c r="I16" s="25" t="s">
        <v>37</v>
      </c>
      <c r="J16" s="25" t="s">
        <v>37</v>
      </c>
      <c r="K16" s="27" t="s">
        <v>37</v>
      </c>
      <c r="L16" s="28"/>
    </row>
    <row r="17" spans="1:12" s="6" customFormat="1" ht="43.8" customHeight="1">
      <c r="A17" s="23">
        <v>2220</v>
      </c>
      <c r="B17" s="24" t="str">
        <f>+'Anexo 1'!B17</f>
        <v>Proyecto de Abastecimiento de Agua para la Cuenca Media del río Tempisque y Comunidades Costeras (PAACUME)</v>
      </c>
      <c r="C17" s="20" t="str">
        <f>'Anexo 1'!C17</f>
        <v xml:space="preserve">SENARA </v>
      </c>
      <c r="D17" s="25">
        <f>+'Anexo 1'!E17</f>
        <v>425000000</v>
      </c>
      <c r="E17" s="26">
        <v>32797287.809999999</v>
      </c>
      <c r="F17" s="25">
        <v>248842394.8024213</v>
      </c>
      <c r="G17" s="25">
        <v>17113712.289999999</v>
      </c>
      <c r="H17" s="25">
        <f t="shared" si="0"/>
        <v>231728682.51242131</v>
      </c>
      <c r="I17" s="25" t="s">
        <v>37</v>
      </c>
      <c r="J17" s="25" t="s">
        <v>37</v>
      </c>
      <c r="K17" s="27" t="s">
        <v>37</v>
      </c>
      <c r="L17" s="28"/>
    </row>
    <row r="18" spans="1:12" s="6" customFormat="1" ht="35.4" customHeight="1">
      <c r="A18" s="29">
        <v>2317</v>
      </c>
      <c r="B18" s="30" t="s">
        <v>49</v>
      </c>
      <c r="C18" s="20" t="str">
        <f>'Anexo 1'!C18</f>
        <v xml:space="preserve">CNE </v>
      </c>
      <c r="D18" s="25">
        <f>+'Anexo 1'!E18</f>
        <v>700000000</v>
      </c>
      <c r="E18" s="25" t="s">
        <v>37</v>
      </c>
      <c r="F18" s="25" t="s">
        <v>37</v>
      </c>
      <c r="G18" s="25" t="s">
        <v>37</v>
      </c>
      <c r="H18" s="25" t="s">
        <v>37</v>
      </c>
      <c r="I18" s="25" t="s">
        <v>37</v>
      </c>
      <c r="J18" s="25" t="s">
        <v>37</v>
      </c>
      <c r="K18" s="27" t="s">
        <v>37</v>
      </c>
      <c r="L18" s="28"/>
    </row>
    <row r="19" spans="1:12" s="6" customFormat="1" ht="36.6" customHeight="1">
      <c r="A19" s="29">
        <v>2341</v>
      </c>
      <c r="B19" s="30" t="s">
        <v>51</v>
      </c>
      <c r="C19" s="20" t="str">
        <f>'Anexo 1'!C19</f>
        <v xml:space="preserve">CONAVI </v>
      </c>
      <c r="D19" s="25">
        <f>+'Anexo 1'!E19</f>
        <v>600000000</v>
      </c>
      <c r="E19" s="25">
        <v>157319999.99999997</v>
      </c>
      <c r="F19" s="25">
        <v>157319999.99999997</v>
      </c>
      <c r="G19" s="25">
        <v>0</v>
      </c>
      <c r="H19" s="25">
        <f t="shared" si="0"/>
        <v>157319999.99999997</v>
      </c>
      <c r="I19" s="25" t="s">
        <v>37</v>
      </c>
      <c r="J19" s="25" t="s">
        <v>37</v>
      </c>
      <c r="K19" s="27" t="s">
        <v>37</v>
      </c>
      <c r="L19" s="28"/>
    </row>
    <row r="20" spans="1:12" s="6" customFormat="1" ht="43.2" customHeight="1">
      <c r="A20" s="29">
        <v>2241</v>
      </c>
      <c r="B20" s="30" t="s">
        <v>55</v>
      </c>
      <c r="C20" s="20" t="str">
        <f>'Anexo 1'!C20</f>
        <v xml:space="preserve">INCOFER </v>
      </c>
      <c r="D20" s="25">
        <f>+'Anexo 1'!E20</f>
        <v>550000000</v>
      </c>
      <c r="E20" s="26">
        <v>26536890.199999999</v>
      </c>
      <c r="F20" s="26">
        <v>26536890.199999999</v>
      </c>
      <c r="G20" s="26">
        <v>0</v>
      </c>
      <c r="H20" s="25">
        <f t="shared" si="0"/>
        <v>26536890.199999999</v>
      </c>
      <c r="I20" s="25" t="s">
        <v>37</v>
      </c>
      <c r="J20" s="25" t="s">
        <v>37</v>
      </c>
      <c r="K20" s="27" t="s">
        <v>37</v>
      </c>
      <c r="L20" s="28"/>
    </row>
    <row r="21" spans="1:12" s="35" customFormat="1" ht="14.4" customHeight="1">
      <c r="A21" s="31"/>
      <c r="B21" s="32"/>
      <c r="C21" s="20"/>
      <c r="D21" s="33">
        <f>SUM(D13:D20)</f>
        <v>2725771200.29</v>
      </c>
      <c r="E21" s="33">
        <f t="shared" ref="E21:G21" si="1">SUM(E13:E20)</f>
        <v>308500726.00999993</v>
      </c>
      <c r="F21" s="33">
        <f t="shared" si="1"/>
        <v>656593581.60776341</v>
      </c>
      <c r="G21" s="33">
        <f t="shared" si="1"/>
        <v>64962028.239122339</v>
      </c>
      <c r="H21" s="33">
        <f>SUM(H13:H20)</f>
        <v>591631553.36864102</v>
      </c>
      <c r="I21" s="33">
        <f t="shared" ref="I21" si="2">SUM(I13:I20)</f>
        <v>1995969.9999999998</v>
      </c>
      <c r="J21" s="33">
        <f>SUM(J13:J20)</f>
        <v>1995969.9999999998</v>
      </c>
      <c r="K21" s="34">
        <f t="shared" ref="K21" si="3">SUM(K13:K20)</f>
        <v>0</v>
      </c>
      <c r="L21" s="28"/>
    </row>
    <row r="22" spans="1:12" s="35" customFormat="1" ht="14.4" customHeight="1">
      <c r="A22" s="31"/>
      <c r="B22" s="32"/>
      <c r="C22" s="20"/>
      <c r="D22" s="33"/>
      <c r="E22" s="33"/>
      <c r="F22" s="33"/>
      <c r="G22" s="33"/>
      <c r="H22" s="33"/>
      <c r="I22" s="33"/>
      <c r="J22" s="33"/>
      <c r="K22" s="34"/>
      <c r="L22" s="28"/>
    </row>
    <row r="23" spans="1:12" s="35" customFormat="1" ht="14.4" customHeight="1">
      <c r="A23" s="36" t="s">
        <v>58</v>
      </c>
      <c r="B23" s="32"/>
      <c r="C23" s="20"/>
      <c r="D23" s="33"/>
      <c r="E23" s="33"/>
      <c r="F23" s="33"/>
      <c r="G23" s="33"/>
      <c r="H23" s="33"/>
      <c r="I23" s="33"/>
      <c r="J23" s="33"/>
      <c r="K23" s="34"/>
      <c r="L23" s="28"/>
    </row>
    <row r="24" spans="1:12" s="35" customFormat="1" ht="44.4" customHeight="1">
      <c r="A24" s="23">
        <v>97486</v>
      </c>
      <c r="B24" s="30" t="s">
        <v>55</v>
      </c>
      <c r="C24" s="20" t="str">
        <f>'Anexo 1'!C24</f>
        <v xml:space="preserve">INCOFER </v>
      </c>
      <c r="D24" s="25">
        <f>+'Anexo 1'!E24</f>
        <v>250000000</v>
      </c>
      <c r="E24" s="25" t="s">
        <v>37</v>
      </c>
      <c r="F24" s="25" t="s">
        <v>37</v>
      </c>
      <c r="G24" s="25" t="s">
        <v>37</v>
      </c>
      <c r="H24" s="25" t="s">
        <v>37</v>
      </c>
      <c r="I24" s="25" t="s">
        <v>37</v>
      </c>
      <c r="J24" s="25" t="s">
        <v>37</v>
      </c>
      <c r="K24" s="27" t="s">
        <v>37</v>
      </c>
      <c r="L24" s="28"/>
    </row>
    <row r="25" spans="1:12" s="35" customFormat="1" ht="14.4" customHeight="1">
      <c r="A25" s="31"/>
      <c r="B25" s="32"/>
      <c r="C25" s="20"/>
      <c r="D25" s="33">
        <f t="shared" ref="D25:K25" si="4">SUM(D24)</f>
        <v>250000000</v>
      </c>
      <c r="E25" s="33">
        <f t="shared" si="4"/>
        <v>0</v>
      </c>
      <c r="F25" s="33">
        <f t="shared" si="4"/>
        <v>0</v>
      </c>
      <c r="G25" s="33">
        <f t="shared" si="4"/>
        <v>0</v>
      </c>
      <c r="H25" s="33">
        <f t="shared" si="4"/>
        <v>0</v>
      </c>
      <c r="I25" s="33">
        <f t="shared" si="4"/>
        <v>0</v>
      </c>
      <c r="J25" s="33">
        <f t="shared" si="4"/>
        <v>0</v>
      </c>
      <c r="K25" s="34">
        <f t="shared" si="4"/>
        <v>0</v>
      </c>
      <c r="L25" s="28"/>
    </row>
    <row r="26" spans="1:12" s="35" customFormat="1" ht="16.2" customHeight="1">
      <c r="A26" s="31"/>
      <c r="B26" s="32"/>
      <c r="C26" s="20"/>
      <c r="D26" s="33"/>
      <c r="E26" s="37"/>
      <c r="F26" s="37"/>
      <c r="G26" s="33"/>
      <c r="H26" s="33"/>
      <c r="I26" s="33"/>
      <c r="J26" s="33"/>
      <c r="K26" s="34"/>
      <c r="L26" s="28"/>
    </row>
    <row r="27" spans="1:12" s="6" customFormat="1" ht="14.4" customHeight="1">
      <c r="A27" s="36" t="s">
        <v>59</v>
      </c>
      <c r="B27" s="38"/>
      <c r="C27" s="20"/>
      <c r="D27" s="25"/>
      <c r="E27" s="26"/>
      <c r="F27" s="26"/>
      <c r="G27" s="25"/>
      <c r="H27" s="25"/>
      <c r="I27" s="25"/>
      <c r="J27" s="25"/>
      <c r="K27" s="27"/>
      <c r="L27" s="28"/>
    </row>
    <row r="28" spans="1:12" s="6" customFormat="1" ht="16.8" customHeight="1">
      <c r="A28" s="39" t="s">
        <v>60</v>
      </c>
      <c r="B28" s="444" t="s">
        <v>61</v>
      </c>
      <c r="C28" s="430" t="str">
        <f>'Anexo 1'!C28</f>
        <v>MOPT</v>
      </c>
      <c r="D28" s="25">
        <f>+'Anexo 1'!E28</f>
        <v>400000000</v>
      </c>
      <c r="E28" s="26" t="s">
        <v>37</v>
      </c>
      <c r="F28" s="26" t="s">
        <v>37</v>
      </c>
      <c r="G28" s="26" t="s">
        <v>37</v>
      </c>
      <c r="H28" s="25" t="s">
        <v>37</v>
      </c>
      <c r="I28" s="25" t="s">
        <v>37</v>
      </c>
      <c r="J28" s="25" t="s">
        <v>37</v>
      </c>
      <c r="K28" s="27" t="s">
        <v>37</v>
      </c>
      <c r="L28" s="28"/>
    </row>
    <row r="29" spans="1:12" s="6" customFormat="1" ht="16.8" customHeight="1">
      <c r="A29" s="23" t="s">
        <v>127</v>
      </c>
      <c r="B29" s="444"/>
      <c r="C29" s="430"/>
      <c r="D29" s="25">
        <f>+'Anexo 1'!E29</f>
        <v>50000000</v>
      </c>
      <c r="E29" s="26" t="s">
        <v>37</v>
      </c>
      <c r="F29" s="26" t="s">
        <v>37</v>
      </c>
      <c r="G29" s="26" t="s">
        <v>37</v>
      </c>
      <c r="H29" s="25" t="s">
        <v>37</v>
      </c>
      <c r="I29" s="25" t="s">
        <v>37</v>
      </c>
      <c r="J29" s="25" t="s">
        <v>37</v>
      </c>
      <c r="K29" s="27" t="s">
        <v>37</v>
      </c>
      <c r="L29" s="28"/>
    </row>
    <row r="30" spans="1:12" s="6" customFormat="1" ht="40.200000000000003" customHeight="1">
      <c r="A30" s="41" t="str">
        <f>+'Anexo 1'!A30</f>
        <v>4864/OC-CR</v>
      </c>
      <c r="B30" s="30" t="s">
        <v>65</v>
      </c>
      <c r="C30" s="20" t="str">
        <f>'Anexo 1'!C30</f>
        <v>MOPT</v>
      </c>
      <c r="D30" s="25">
        <f>+'Anexo 1'!E30</f>
        <v>125000000</v>
      </c>
      <c r="E30" s="26">
        <v>53000000</v>
      </c>
      <c r="F30" s="26">
        <v>70647917.219999999</v>
      </c>
      <c r="G30" s="26">
        <v>39647917.220000006</v>
      </c>
      <c r="H30" s="25">
        <f t="shared" ref="H30:H31" si="5">F30-G30</f>
        <v>30999999.999999993</v>
      </c>
      <c r="I30" s="25" t="s">
        <v>37</v>
      </c>
      <c r="J30" s="25" t="s">
        <v>37</v>
      </c>
      <c r="K30" s="27" t="s">
        <v>37</v>
      </c>
      <c r="L30" s="28"/>
    </row>
    <row r="31" spans="1:12" s="6" customFormat="1" ht="18" customHeight="1">
      <c r="A31" s="41" t="str">
        <f>+'Anexo 1'!A31</f>
        <v>4871/OC-CR</v>
      </c>
      <c r="B31" s="416" t="s">
        <v>194</v>
      </c>
      <c r="C31" s="20" t="str">
        <f>'Anexo 1'!C31</f>
        <v>MJP</v>
      </c>
      <c r="D31" s="25">
        <f>+'Anexo 1'!E31</f>
        <v>100000000</v>
      </c>
      <c r="E31" s="25">
        <v>0</v>
      </c>
      <c r="F31" s="25">
        <v>1281033.3700000001</v>
      </c>
      <c r="G31" s="25">
        <v>801404.77</v>
      </c>
      <c r="H31" s="25">
        <f t="shared" si="5"/>
        <v>479628.60000000009</v>
      </c>
      <c r="I31" s="25" t="s">
        <v>37</v>
      </c>
      <c r="J31" s="25" t="s">
        <v>37</v>
      </c>
      <c r="K31" s="27" t="s">
        <v>37</v>
      </c>
      <c r="L31" s="28"/>
    </row>
    <row r="32" spans="1:12" s="6" customFormat="1" ht="33.6" customHeight="1">
      <c r="A32" s="42" t="s">
        <v>68</v>
      </c>
      <c r="B32" s="43" t="s">
        <v>69</v>
      </c>
      <c r="C32" s="20" t="str">
        <f>'Anexo 1'!C32</f>
        <v xml:space="preserve">MOPT </v>
      </c>
      <c r="D32" s="25">
        <f>+'Anexo 1'!E32</f>
        <v>225000000</v>
      </c>
      <c r="E32" s="25" t="s">
        <v>37</v>
      </c>
      <c r="F32" s="25" t="s">
        <v>37</v>
      </c>
      <c r="G32" s="25" t="s">
        <v>37</v>
      </c>
      <c r="H32" s="25" t="s">
        <v>37</v>
      </c>
      <c r="I32" s="25" t="s">
        <v>37</v>
      </c>
      <c r="J32" s="25" t="s">
        <v>37</v>
      </c>
      <c r="K32" s="27" t="s">
        <v>37</v>
      </c>
      <c r="L32" s="28"/>
    </row>
    <row r="33" spans="1:12" s="6" customFormat="1" ht="28.95" customHeight="1">
      <c r="A33" s="42" t="s">
        <v>71</v>
      </c>
      <c r="B33" s="43" t="s">
        <v>72</v>
      </c>
      <c r="C33" s="20" t="str">
        <f>'Anexo 1'!C33</f>
        <v>ICE</v>
      </c>
      <c r="D33" s="25">
        <f>+'Anexo 1'!E33</f>
        <v>200000000</v>
      </c>
      <c r="E33" s="25">
        <v>115080000</v>
      </c>
      <c r="F33" s="25">
        <v>115080000</v>
      </c>
      <c r="G33" s="25">
        <v>0</v>
      </c>
      <c r="H33" s="25">
        <f t="shared" ref="H33" si="6">F33-G33</f>
        <v>115080000</v>
      </c>
      <c r="I33" s="25" t="s">
        <v>37</v>
      </c>
      <c r="J33" s="25" t="s">
        <v>37</v>
      </c>
      <c r="K33" s="27" t="s">
        <v>37</v>
      </c>
      <c r="L33" s="28"/>
    </row>
    <row r="34" spans="1:12" s="35" customFormat="1" ht="14.4" customHeight="1">
      <c r="A34" s="31"/>
      <c r="B34" s="32"/>
      <c r="C34" s="7"/>
      <c r="D34" s="33">
        <f t="shared" ref="D34:K34" si="7">SUM(D28:D33)</f>
        <v>1100000000</v>
      </c>
      <c r="E34" s="33">
        <f t="shared" si="7"/>
        <v>168080000</v>
      </c>
      <c r="F34" s="33">
        <f t="shared" si="7"/>
        <v>187008950.59</v>
      </c>
      <c r="G34" s="33">
        <f t="shared" si="7"/>
        <v>40449321.99000001</v>
      </c>
      <c r="H34" s="33">
        <f t="shared" si="7"/>
        <v>146559628.59999999</v>
      </c>
      <c r="I34" s="33">
        <f t="shared" si="7"/>
        <v>0</v>
      </c>
      <c r="J34" s="33">
        <f t="shared" si="7"/>
        <v>0</v>
      </c>
      <c r="K34" s="34">
        <f t="shared" si="7"/>
        <v>0</v>
      </c>
      <c r="L34" s="28"/>
    </row>
    <row r="35" spans="1:12" s="6" customFormat="1" ht="14.4" customHeight="1">
      <c r="A35" s="44"/>
      <c r="B35" s="38"/>
      <c r="C35" s="20"/>
      <c r="D35" s="25"/>
      <c r="E35" s="26"/>
      <c r="F35" s="26"/>
      <c r="G35" s="25"/>
      <c r="H35" s="25"/>
      <c r="I35" s="25"/>
      <c r="J35" s="25"/>
      <c r="K35" s="27"/>
      <c r="L35" s="28"/>
    </row>
    <row r="36" spans="1:12" s="6" customFormat="1" ht="14.4" customHeight="1">
      <c r="A36" s="36" t="s">
        <v>75</v>
      </c>
      <c r="B36" s="38"/>
      <c r="C36" s="20"/>
      <c r="D36" s="25"/>
      <c r="E36" s="26"/>
      <c r="F36" s="26"/>
      <c r="G36" s="25"/>
      <c r="H36" s="25"/>
      <c r="I36" s="25"/>
      <c r="J36" s="25"/>
      <c r="K36" s="27"/>
      <c r="L36" s="28"/>
    </row>
    <row r="37" spans="1:12" s="6" customFormat="1" ht="30" customHeight="1">
      <c r="A37" s="23" t="s">
        <v>76</v>
      </c>
      <c r="B37" s="45" t="s">
        <v>103</v>
      </c>
      <c r="C37" s="20" t="str">
        <f>'Anexo 1'!C37</f>
        <v>MH</v>
      </c>
      <c r="D37" s="25">
        <f>+'Anexo 1'!E37</f>
        <v>126640000</v>
      </c>
      <c r="E37" s="26" t="s">
        <v>37</v>
      </c>
      <c r="F37" s="26" t="s">
        <v>37</v>
      </c>
      <c r="G37" s="26" t="s">
        <v>37</v>
      </c>
      <c r="H37" s="25" t="s">
        <v>37</v>
      </c>
      <c r="I37" s="25" t="s">
        <v>37</v>
      </c>
      <c r="J37" s="25" t="s">
        <v>37</v>
      </c>
      <c r="K37" s="27" t="s">
        <v>37</v>
      </c>
      <c r="L37" s="28"/>
    </row>
    <row r="38" spans="1:12" s="6" customFormat="1" ht="56.4" customHeight="1">
      <c r="A38" s="46" t="s">
        <v>79</v>
      </c>
      <c r="B38" s="24" t="s">
        <v>104</v>
      </c>
      <c r="C38" s="20" t="str">
        <f>'Anexo 1'!C38</f>
        <v>CNE</v>
      </c>
      <c r="D38" s="25">
        <f>+'Anexo 1'!E38</f>
        <v>160000000</v>
      </c>
      <c r="E38" s="26" t="s">
        <v>37</v>
      </c>
      <c r="F38" s="26" t="s">
        <v>37</v>
      </c>
      <c r="G38" s="26" t="s">
        <v>37</v>
      </c>
      <c r="H38" s="26" t="s">
        <v>37</v>
      </c>
      <c r="I38" s="25" t="s">
        <v>37</v>
      </c>
      <c r="J38" s="25" t="s">
        <v>37</v>
      </c>
      <c r="K38" s="27" t="s">
        <v>37</v>
      </c>
      <c r="L38" s="28"/>
    </row>
    <row r="39" spans="1:12" s="6" customFormat="1" ht="42.6" customHeight="1">
      <c r="A39" s="46" t="s">
        <v>82</v>
      </c>
      <c r="B39" s="24" t="s">
        <v>259</v>
      </c>
      <c r="C39" s="20" t="str">
        <f>'Anexo 1'!C39</f>
        <v>CNE</v>
      </c>
      <c r="D39" s="25">
        <f>+'Anexo 1'!E39</f>
        <v>350000000</v>
      </c>
      <c r="E39" s="25">
        <v>18748447.699999999</v>
      </c>
      <c r="F39" s="25">
        <v>18748447.699999999</v>
      </c>
      <c r="G39" s="26">
        <v>0</v>
      </c>
      <c r="H39" s="25">
        <f>+F39-G39</f>
        <v>18748447.699999999</v>
      </c>
      <c r="I39" s="25">
        <v>20000000</v>
      </c>
      <c r="J39" s="25">
        <v>0</v>
      </c>
      <c r="K39" s="27">
        <f>+I39-J39</f>
        <v>20000000</v>
      </c>
      <c r="L39" s="28"/>
    </row>
    <row r="40" spans="1:12" s="35" customFormat="1" ht="14.4" customHeight="1">
      <c r="A40" s="31"/>
      <c r="B40" s="32"/>
      <c r="C40" s="7"/>
      <c r="D40" s="33">
        <f>SUM(D37:D39)</f>
        <v>636640000</v>
      </c>
      <c r="E40" s="33">
        <f t="shared" ref="E40:K40" si="8">SUM(E37:E39)</f>
        <v>18748447.699999999</v>
      </c>
      <c r="F40" s="33">
        <f t="shared" si="8"/>
        <v>18748447.699999999</v>
      </c>
      <c r="G40" s="33">
        <f t="shared" si="8"/>
        <v>0</v>
      </c>
      <c r="H40" s="33">
        <f t="shared" si="8"/>
        <v>18748447.699999999</v>
      </c>
      <c r="I40" s="33">
        <f t="shared" si="8"/>
        <v>20000000</v>
      </c>
      <c r="J40" s="33">
        <f t="shared" si="8"/>
        <v>0</v>
      </c>
      <c r="K40" s="34">
        <f t="shared" si="8"/>
        <v>20000000</v>
      </c>
      <c r="L40" s="28"/>
    </row>
    <row r="41" spans="1:12" s="6" customFormat="1" ht="14.4" customHeight="1">
      <c r="A41" s="44"/>
      <c r="B41" s="38"/>
      <c r="C41" s="20"/>
      <c r="D41" s="25"/>
      <c r="E41" s="26"/>
      <c r="F41" s="26"/>
      <c r="G41" s="26"/>
      <c r="H41" s="26"/>
      <c r="I41" s="25"/>
      <c r="J41" s="25"/>
      <c r="K41" s="27"/>
      <c r="L41" s="28"/>
    </row>
    <row r="42" spans="1:12" s="6" customFormat="1" ht="14.4" customHeight="1">
      <c r="A42" s="36" t="s">
        <v>83</v>
      </c>
      <c r="B42" s="47"/>
      <c r="C42" s="20"/>
      <c r="D42" s="25"/>
      <c r="E42" s="26"/>
      <c r="F42" s="26"/>
      <c r="G42" s="26"/>
      <c r="H42" s="26"/>
      <c r="I42" s="25"/>
      <c r="J42" s="25"/>
      <c r="K42" s="27"/>
      <c r="L42" s="28"/>
    </row>
    <row r="43" spans="1:12" s="6" customFormat="1" ht="25.2" customHeight="1">
      <c r="A43" s="31" t="s">
        <v>84</v>
      </c>
      <c r="B43" s="47" t="s">
        <v>195</v>
      </c>
      <c r="C43" s="20" t="str">
        <f>'Anexo 1'!C43</f>
        <v>ICE</v>
      </c>
      <c r="D43" s="25">
        <f>+'Anexo 1'!E43</f>
        <v>160003693.67150947</v>
      </c>
      <c r="E43" s="25">
        <v>134325323.47975999</v>
      </c>
      <c r="F43" s="25">
        <v>134325323.47975999</v>
      </c>
      <c r="G43" s="25">
        <v>96785236.099999994</v>
      </c>
      <c r="H43" s="25">
        <f>F43-G43</f>
        <v>37540087.379759997</v>
      </c>
      <c r="I43" s="25" t="s">
        <v>37</v>
      </c>
      <c r="J43" s="25" t="s">
        <v>37</v>
      </c>
      <c r="K43" s="27" t="s">
        <v>37</v>
      </c>
      <c r="L43" s="28"/>
    </row>
    <row r="44" spans="1:12" s="6" customFormat="1" ht="14.4" customHeight="1">
      <c r="A44" s="31"/>
      <c r="C44" s="20"/>
      <c r="D44" s="33">
        <f>SUM(D43:D43)</f>
        <v>160003693.67150947</v>
      </c>
      <c r="E44" s="33">
        <f t="shared" ref="E44:J44" si="9">SUM(E43:E43)</f>
        <v>134325323.47975999</v>
      </c>
      <c r="F44" s="33">
        <f t="shared" si="9"/>
        <v>134325323.47975999</v>
      </c>
      <c r="G44" s="33">
        <f t="shared" si="9"/>
        <v>96785236.099999994</v>
      </c>
      <c r="H44" s="33">
        <f t="shared" si="9"/>
        <v>37540087.379759997</v>
      </c>
      <c r="I44" s="33">
        <f t="shared" si="9"/>
        <v>0</v>
      </c>
      <c r="J44" s="33">
        <f t="shared" si="9"/>
        <v>0</v>
      </c>
      <c r="K44" s="34">
        <f t="shared" ref="K44" si="10">SUM(K43:K43)</f>
        <v>0</v>
      </c>
      <c r="L44" s="28"/>
    </row>
    <row r="45" spans="1:12" s="6" customFormat="1" ht="14.4" customHeight="1">
      <c r="A45" s="31"/>
      <c r="C45" s="20"/>
      <c r="D45" s="33"/>
      <c r="E45" s="33"/>
      <c r="F45" s="33"/>
      <c r="G45" s="33"/>
      <c r="H45" s="33"/>
      <c r="I45" s="33"/>
      <c r="J45" s="33"/>
      <c r="K45" s="34"/>
      <c r="L45" s="28"/>
    </row>
    <row r="46" spans="1:12" s="6" customFormat="1" ht="14.4" customHeight="1">
      <c r="A46" s="36" t="s">
        <v>87</v>
      </c>
      <c r="C46" s="20"/>
      <c r="D46" s="33"/>
      <c r="E46" s="33"/>
      <c r="F46" s="33"/>
      <c r="G46" s="33"/>
      <c r="H46" s="33"/>
      <c r="I46" s="33"/>
      <c r="J46" s="33"/>
      <c r="K46" s="34"/>
      <c r="L46" s="28"/>
    </row>
    <row r="47" spans="1:12" s="6" customFormat="1" ht="14.4" customHeight="1">
      <c r="A47" s="31" t="s">
        <v>88</v>
      </c>
      <c r="B47" s="6" t="s">
        <v>51</v>
      </c>
      <c r="C47" s="20" t="str">
        <f>'Anexo 1'!C47</f>
        <v xml:space="preserve">CONAVI </v>
      </c>
      <c r="D47" s="25">
        <f>+'Anexo 1'!E47</f>
        <v>170000000</v>
      </c>
      <c r="E47" s="26" t="s">
        <v>37</v>
      </c>
      <c r="F47" s="25" t="s">
        <v>37</v>
      </c>
      <c r="G47" s="25" t="s">
        <v>37</v>
      </c>
      <c r="H47" s="25" t="s">
        <v>37</v>
      </c>
      <c r="I47" s="25" t="s">
        <v>37</v>
      </c>
      <c r="J47" s="25" t="s">
        <v>37</v>
      </c>
      <c r="K47" s="27" t="s">
        <v>37</v>
      </c>
      <c r="L47" s="28"/>
    </row>
    <row r="48" spans="1:12" s="6" customFormat="1" ht="14.4" customHeight="1">
      <c r="A48" s="31"/>
      <c r="C48" s="20"/>
      <c r="D48" s="33">
        <f>SUM(D47:D47)</f>
        <v>170000000</v>
      </c>
      <c r="E48" s="33">
        <f t="shared" ref="E48:K48" si="11">SUM(E47:E47)</f>
        <v>0</v>
      </c>
      <c r="F48" s="33">
        <f t="shared" si="11"/>
        <v>0</v>
      </c>
      <c r="G48" s="33">
        <f t="shared" si="11"/>
        <v>0</v>
      </c>
      <c r="H48" s="33">
        <f t="shared" si="11"/>
        <v>0</v>
      </c>
      <c r="I48" s="33">
        <f t="shared" si="11"/>
        <v>0</v>
      </c>
      <c r="J48" s="33">
        <f t="shared" si="11"/>
        <v>0</v>
      </c>
      <c r="K48" s="34">
        <f t="shared" si="11"/>
        <v>0</v>
      </c>
      <c r="L48" s="28"/>
    </row>
    <row r="49" spans="1:13" s="6" customFormat="1" ht="14.4" customHeight="1">
      <c r="A49" s="48"/>
      <c r="C49" s="20"/>
      <c r="D49" s="33"/>
      <c r="E49" s="37"/>
      <c r="F49" s="37"/>
      <c r="G49" s="37"/>
      <c r="H49" s="37"/>
      <c r="I49" s="33"/>
      <c r="J49" s="33"/>
      <c r="K49" s="34"/>
      <c r="L49" s="28"/>
    </row>
    <row r="50" spans="1:13" s="6" customFormat="1" ht="14.4" customHeight="1">
      <c r="A50" s="31" t="s">
        <v>89</v>
      </c>
      <c r="B50" s="49"/>
      <c r="C50" s="20"/>
      <c r="D50" s="33">
        <f t="shared" ref="D50:K50" si="12">D21+D25+D34+D40+D44+D48</f>
        <v>5042414893.9615097</v>
      </c>
      <c r="E50" s="33">
        <f t="shared" si="12"/>
        <v>629654497.18975997</v>
      </c>
      <c r="F50" s="33">
        <f t="shared" si="12"/>
        <v>996676303.37752342</v>
      </c>
      <c r="G50" s="33">
        <f t="shared" si="12"/>
        <v>202196586.32912233</v>
      </c>
      <c r="H50" s="33">
        <f t="shared" si="12"/>
        <v>794479717.04840112</v>
      </c>
      <c r="I50" s="33">
        <f t="shared" si="12"/>
        <v>21995970</v>
      </c>
      <c r="J50" s="33">
        <f t="shared" si="12"/>
        <v>1995969.9999999998</v>
      </c>
      <c r="K50" s="34">
        <f t="shared" si="12"/>
        <v>20000000</v>
      </c>
      <c r="L50" s="28"/>
    </row>
    <row r="51" spans="1:13" s="35" customFormat="1" ht="14.4" customHeight="1" thickBot="1">
      <c r="A51" s="50"/>
      <c r="B51" s="51"/>
      <c r="C51" s="52"/>
      <c r="D51" s="53"/>
      <c r="E51" s="53"/>
      <c r="F51" s="54"/>
      <c r="G51" s="54"/>
      <c r="H51" s="54"/>
      <c r="I51" s="54"/>
      <c r="J51" s="54"/>
      <c r="K51" s="55"/>
      <c r="L51" s="28"/>
    </row>
    <row r="52" spans="1:13" s="57" customFormat="1" ht="13.95" customHeight="1">
      <c r="A52" s="56"/>
      <c r="B52" s="56"/>
      <c r="C52" s="56"/>
      <c r="F52" s="58"/>
      <c r="G52" s="59"/>
      <c r="H52" s="56"/>
      <c r="L52" s="28"/>
    </row>
    <row r="53" spans="1:13" s="57" customFormat="1" ht="21.6" customHeight="1">
      <c r="A53" s="35" t="s">
        <v>90</v>
      </c>
      <c r="B53" s="56"/>
      <c r="C53" s="56"/>
      <c r="F53" s="56"/>
      <c r="G53" s="56"/>
      <c r="H53" s="56"/>
      <c r="L53" s="28"/>
    </row>
    <row r="54" spans="1:13" s="57" customFormat="1" ht="13.95" customHeight="1"/>
    <row r="55" spans="1:13" s="62" customFormat="1" ht="13.95" customHeight="1">
      <c r="A55" s="60" t="s">
        <v>196</v>
      </c>
      <c r="B55" s="61"/>
      <c r="F55" s="63"/>
      <c r="G55" s="63"/>
    </row>
    <row r="56" spans="1:13" s="62" customFormat="1" ht="20.399999999999999" customHeight="1">
      <c r="A56" s="435" t="s">
        <v>197</v>
      </c>
      <c r="B56" s="459"/>
      <c r="C56" s="459"/>
      <c r="D56" s="459"/>
      <c r="E56" s="459"/>
      <c r="F56" s="459"/>
      <c r="G56" s="459"/>
      <c r="H56" s="459"/>
      <c r="I56" s="459"/>
      <c r="J56" s="459"/>
      <c r="K56" s="459"/>
    </row>
    <row r="57" spans="1:13" s="57" customFormat="1" ht="20.399999999999999" customHeight="1">
      <c r="A57" s="468" t="s">
        <v>258</v>
      </c>
      <c r="B57" s="468"/>
      <c r="C57" s="468"/>
      <c r="D57" s="468"/>
      <c r="E57" s="468"/>
      <c r="F57" s="468"/>
      <c r="G57" s="468"/>
      <c r="H57" s="468"/>
      <c r="I57" s="468"/>
      <c r="J57" s="468"/>
      <c r="K57" s="468"/>
    </row>
    <row r="58" spans="1:13" s="62" customFormat="1" ht="19.95" customHeight="1">
      <c r="A58" s="435" t="s">
        <v>198</v>
      </c>
      <c r="B58" s="459"/>
      <c r="C58" s="459"/>
      <c r="D58" s="459"/>
      <c r="E58" s="459"/>
      <c r="F58" s="459"/>
      <c r="G58" s="459"/>
      <c r="H58" s="459"/>
      <c r="I58" s="459"/>
      <c r="J58" s="459"/>
      <c r="K58" s="459"/>
      <c r="L58" s="65"/>
      <c r="M58" s="65"/>
    </row>
    <row r="59" spans="1:13" s="62" customFormat="1" ht="13.95" customHeight="1"/>
    <row r="60" spans="1:13" s="62" customFormat="1" ht="13.95" customHeight="1">
      <c r="A60" s="61" t="s">
        <v>199</v>
      </c>
    </row>
    <row r="61" spans="1:13" s="62" customFormat="1" ht="18.600000000000001" customHeight="1">
      <c r="A61" s="66" t="s">
        <v>200</v>
      </c>
      <c r="F61" s="40"/>
    </row>
    <row r="62" spans="1:13" s="67" customFormat="1">
      <c r="B62" s="68"/>
      <c r="C62" s="69"/>
      <c r="F62" s="47"/>
    </row>
    <row r="63" spans="1:13" s="67" customFormat="1">
      <c r="A63" s="68"/>
      <c r="B63" s="68"/>
      <c r="C63" s="69"/>
      <c r="F63" s="47"/>
    </row>
    <row r="64" spans="1:13" s="67" customFormat="1">
      <c r="A64" s="68"/>
      <c r="B64" s="68"/>
      <c r="C64" s="69"/>
      <c r="F64" s="47"/>
    </row>
    <row r="65" spans="1:6" s="67" customFormat="1">
      <c r="A65" s="68"/>
      <c r="B65" s="68"/>
      <c r="C65" s="69"/>
      <c r="F65" s="47"/>
    </row>
    <row r="66" spans="1:6" s="67" customFormat="1">
      <c r="A66" s="68"/>
      <c r="B66" s="68"/>
      <c r="C66" s="69"/>
      <c r="F66" s="47"/>
    </row>
    <row r="67" spans="1:6" s="67" customFormat="1">
      <c r="A67" s="68"/>
      <c r="B67" s="68"/>
      <c r="C67" s="69"/>
      <c r="F67" s="47"/>
    </row>
    <row r="68" spans="1:6" s="67" customFormat="1">
      <c r="A68" s="68"/>
      <c r="B68" s="68"/>
      <c r="C68" s="69"/>
      <c r="F68" s="47"/>
    </row>
    <row r="69" spans="1:6" s="67" customFormat="1">
      <c r="A69" s="68"/>
      <c r="B69" s="68"/>
      <c r="C69" s="69"/>
      <c r="F69" s="47"/>
    </row>
    <row r="70" spans="1:6" s="67" customFormat="1">
      <c r="A70" s="68"/>
      <c r="B70" s="68"/>
      <c r="C70" s="69"/>
      <c r="F70" s="47"/>
    </row>
    <row r="71" spans="1:6" s="67" customFormat="1">
      <c r="A71" s="68"/>
      <c r="B71" s="68"/>
      <c r="C71" s="69"/>
      <c r="F71" s="47"/>
    </row>
    <row r="72" spans="1:6" s="67" customFormat="1">
      <c r="A72" s="68"/>
      <c r="B72" s="68"/>
      <c r="C72" s="69"/>
      <c r="F72" s="47"/>
    </row>
    <row r="73" spans="1:6" s="67" customFormat="1">
      <c r="A73" s="68"/>
      <c r="B73" s="68"/>
      <c r="C73" s="69"/>
      <c r="F73" s="47"/>
    </row>
    <row r="74" spans="1:6" s="67" customFormat="1">
      <c r="A74" s="68"/>
      <c r="B74" s="68"/>
      <c r="C74" s="69"/>
      <c r="F74" s="47"/>
    </row>
    <row r="75" spans="1:6" s="67" customFormat="1">
      <c r="A75" s="68"/>
      <c r="B75" s="68"/>
      <c r="C75" s="69"/>
      <c r="F75" s="47"/>
    </row>
    <row r="76" spans="1:6" s="67" customFormat="1">
      <c r="A76" s="68"/>
      <c r="B76" s="68"/>
      <c r="C76" s="69"/>
      <c r="F76" s="47"/>
    </row>
    <row r="77" spans="1:6" s="67" customFormat="1">
      <c r="A77" s="68"/>
      <c r="B77" s="68"/>
      <c r="C77" s="69"/>
      <c r="F77" s="47"/>
    </row>
    <row r="78" spans="1:6" s="67" customFormat="1">
      <c r="A78" s="68"/>
      <c r="B78" s="68"/>
      <c r="C78" s="69"/>
      <c r="F78" s="47"/>
    </row>
    <row r="79" spans="1:6" s="67" customFormat="1">
      <c r="A79" s="68"/>
      <c r="B79" s="68"/>
      <c r="C79" s="69"/>
      <c r="F79" s="47"/>
    </row>
    <row r="80" spans="1:6" s="67" customFormat="1">
      <c r="A80" s="68"/>
      <c r="B80" s="68"/>
      <c r="C80" s="69"/>
      <c r="F80" s="47"/>
    </row>
    <row r="81" spans="1:6" s="67" customFormat="1">
      <c r="A81" s="68"/>
      <c r="B81" s="68"/>
      <c r="C81" s="69"/>
      <c r="F81" s="47"/>
    </row>
    <row r="82" spans="1:6" s="67" customFormat="1">
      <c r="A82" s="68"/>
      <c r="B82" s="68"/>
      <c r="C82" s="69"/>
      <c r="F82" s="47"/>
    </row>
    <row r="83" spans="1:6" s="67" customFormat="1">
      <c r="A83" s="68"/>
      <c r="B83" s="68"/>
      <c r="C83" s="69"/>
      <c r="F83" s="47"/>
    </row>
    <row r="84" spans="1:6" s="67" customFormat="1">
      <c r="A84" s="68"/>
      <c r="B84" s="68"/>
      <c r="C84" s="69"/>
      <c r="F84" s="47"/>
    </row>
    <row r="85" spans="1:6" s="67" customFormat="1">
      <c r="A85" s="68"/>
      <c r="B85" s="68"/>
      <c r="C85" s="69"/>
      <c r="F85" s="47"/>
    </row>
    <row r="86" spans="1:6" s="67" customFormat="1">
      <c r="A86" s="68"/>
      <c r="B86" s="68"/>
      <c r="C86" s="69"/>
      <c r="F86" s="47"/>
    </row>
    <row r="87" spans="1:6" s="67" customFormat="1">
      <c r="A87" s="68"/>
      <c r="B87" s="68"/>
      <c r="C87" s="69"/>
      <c r="F87" s="47"/>
    </row>
    <row r="88" spans="1:6" s="67" customFormat="1">
      <c r="A88" s="68"/>
      <c r="B88" s="68"/>
      <c r="C88" s="69"/>
      <c r="F88" s="47"/>
    </row>
    <row r="89" spans="1:6" s="67" customFormat="1">
      <c r="A89" s="68"/>
      <c r="B89" s="68"/>
      <c r="C89" s="69"/>
      <c r="F89" s="47"/>
    </row>
    <row r="90" spans="1:6" s="67" customFormat="1">
      <c r="A90" s="68"/>
      <c r="B90" s="68"/>
      <c r="C90" s="69"/>
      <c r="F90" s="47"/>
    </row>
    <row r="91" spans="1:6" s="67" customFormat="1">
      <c r="A91" s="68"/>
      <c r="B91" s="68"/>
      <c r="C91" s="69"/>
      <c r="F91" s="47"/>
    </row>
    <row r="92" spans="1:6" s="67" customFormat="1">
      <c r="A92" s="68"/>
      <c r="B92" s="68"/>
      <c r="C92" s="69"/>
      <c r="F92" s="47"/>
    </row>
    <row r="93" spans="1:6" s="67" customFormat="1">
      <c r="A93" s="68"/>
      <c r="B93" s="68"/>
      <c r="C93" s="69"/>
      <c r="F93" s="47"/>
    </row>
    <row r="94" spans="1:6" s="67" customFormat="1">
      <c r="A94" s="68"/>
      <c r="B94" s="68"/>
      <c r="C94" s="69"/>
      <c r="F94" s="47"/>
    </row>
    <row r="95" spans="1:6" s="67" customFormat="1">
      <c r="A95" s="68"/>
      <c r="B95" s="68"/>
      <c r="C95" s="69"/>
      <c r="F95" s="47"/>
    </row>
    <row r="96" spans="1:6" s="67" customFormat="1">
      <c r="A96" s="68"/>
      <c r="B96" s="68"/>
      <c r="C96" s="69"/>
      <c r="F96" s="47"/>
    </row>
  </sheetData>
  <sheetProtection algorithmName="SHA-512" hashValue="nkzgNh69avSYMIwYXlG3Ckozr/aU99WOkgUjHJN2OE6J/BWKUqHsEkMmw2koI9SNFn8+/eWA3rNRIrFXGHc+Bg==" saltValue="AmIFQYHW3FQqZDW7xJrFmg==" spinCount="100000" sheet="1" objects="1" scenarios="1"/>
  <mergeCells count="15">
    <mergeCell ref="A5:K5"/>
    <mergeCell ref="A4:K4"/>
    <mergeCell ref="A9:A10"/>
    <mergeCell ref="B9:B10"/>
    <mergeCell ref="C9:C10"/>
    <mergeCell ref="D9:D10"/>
    <mergeCell ref="E9:H9"/>
    <mergeCell ref="A58:K58"/>
    <mergeCell ref="I9:K9"/>
    <mergeCell ref="A7:K7"/>
    <mergeCell ref="C28:C29"/>
    <mergeCell ref="A6:K6"/>
    <mergeCell ref="A56:K56"/>
    <mergeCell ref="B28:B29"/>
    <mergeCell ref="A57:K57"/>
  </mergeCells>
  <phoneticPr fontId="17" type="noConversion"/>
  <printOptions horizontalCentered="1" verticalCentered="1"/>
  <pageMargins left="0.15748031496062992" right="0.15748031496062992" top="0.19685039370078741" bottom="0.19685039370078741" header="0" footer="0"/>
  <pageSetup scale="44" orientation="landscape" r:id="rId1"/>
  <headerFooter alignWithMargins="0"/>
  <ignoredErrors>
    <ignoredError sqref="A30 B4:H4 A26:B26 B30 A11:H12 A10:D10 A9 E9:H9 I14:I16 A16:B16 A15 J13:K13 I28:I29 D53:H54 D49:H49 D35:H36 D51:H51 D42:H42 E43 E29 A31 H28:H29 A21:B21 A6:H7 B5:H5 D44 A28:B28 H30 H15:H16 H37 I4:K4 I26:K27 I11:K12 I9:K9 I52:K54 I49:K49 I35:K36 I51:K51 I41:K42 I43 I6:K7 I5:K5 I37 L54 D41:E41 G41:H41 A27:B27 H27 A13:B14 E13:E16 H13 A29 E28 D26:H26 D27:E27 K14:K16 K28:K29 K37 K43 I30 E30 K30 D52:E52 G52:H52"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1"/>
  <dimension ref="A1:CM84"/>
  <sheetViews>
    <sheetView showGridLines="0" zoomScale="55" zoomScaleNormal="55" zoomScaleSheetLayoutView="55" workbookViewId="0">
      <selection activeCell="A16" sqref="A16"/>
    </sheetView>
  </sheetViews>
  <sheetFormatPr baseColWidth="10" defaultColWidth="11" defaultRowHeight="17.399999999999999"/>
  <cols>
    <col min="1" max="1" width="33.21875" style="1" customWidth="1"/>
    <col min="2" max="2" width="79.6640625" style="1" customWidth="1"/>
    <col min="3" max="3" width="25.6640625" style="3" customWidth="1"/>
    <col min="4" max="4" width="29.33203125" style="3" customWidth="1"/>
    <col min="5" max="5" width="48.33203125" style="3" customWidth="1"/>
    <col min="6" max="6" width="32.21875" style="3" customWidth="1"/>
    <col min="7" max="7" width="25.109375" style="3" customWidth="1"/>
    <col min="8" max="9" width="24.44140625" style="6" customWidth="1"/>
    <col min="10" max="10" width="23.88671875" style="6" customWidth="1"/>
    <col min="11" max="12" width="24.88671875" style="6" customWidth="1"/>
    <col min="13" max="13" width="25.88671875" style="6" customWidth="1"/>
    <col min="14" max="15" width="31.33203125" style="6" customWidth="1"/>
    <col min="16" max="16" width="30.88671875" style="6" customWidth="1"/>
    <col min="17" max="17" width="23.44140625" style="6" customWidth="1"/>
    <col min="18" max="18" width="22.44140625" style="6" customWidth="1"/>
    <col min="19" max="19" width="22.88671875" style="6" customWidth="1"/>
    <col min="20" max="20" width="20.77734375" style="6" customWidth="1"/>
    <col min="21" max="21" width="21.109375" style="6" customWidth="1"/>
    <col min="22" max="22" width="22" style="6" customWidth="1"/>
    <col min="23" max="23" width="20.77734375" style="6" customWidth="1"/>
    <col min="24" max="24" width="21.109375" style="6" customWidth="1"/>
    <col min="25" max="25" width="22" style="6" customWidth="1"/>
    <col min="26" max="26" width="23.109375" style="6" customWidth="1"/>
    <col min="27" max="27" width="26" style="6" customWidth="1"/>
    <col min="28" max="28" width="10.77734375" style="6" customWidth="1"/>
    <col min="29" max="29" width="10.88671875" style="6" customWidth="1"/>
    <col min="30" max="30" width="10.88671875" style="3" customWidth="1"/>
    <col min="31" max="31" width="11.109375" style="3" customWidth="1"/>
    <col min="32" max="32" width="13.6640625" style="3" customWidth="1"/>
    <col min="33" max="33" width="11.109375" style="3" customWidth="1"/>
    <col min="34" max="37" width="11.88671875" style="3" customWidth="1"/>
    <col min="38" max="38" width="13.33203125" style="3" customWidth="1"/>
    <col min="39" max="44" width="11.109375" style="3" customWidth="1"/>
    <col min="45" max="45" width="11.44140625" style="67" customWidth="1"/>
    <col min="46" max="46" width="11.109375" style="67" customWidth="1"/>
    <col min="47" max="47" width="11.88671875" style="67" customWidth="1"/>
    <col min="48" max="49" width="12.77734375" style="67" customWidth="1"/>
    <col min="50" max="50" width="27.77734375" style="67" customWidth="1"/>
    <col min="51" max="51" width="28.109375" style="70" customWidth="1"/>
    <col min="52" max="52" width="27.88671875" style="71" customWidth="1"/>
    <col min="53" max="53" width="31.6640625" style="72" customWidth="1"/>
    <col min="54" max="59" width="21.88671875" style="67" customWidth="1"/>
    <col min="60" max="61" width="20.77734375" style="67" bestFit="1" customWidth="1"/>
    <col min="62" max="62" width="11" style="67"/>
    <col min="63" max="63" width="23.21875" style="67" customWidth="1"/>
    <col min="64" max="89" width="11" style="67"/>
    <col min="90" max="16384" width="11" style="3"/>
  </cols>
  <sheetData>
    <row r="1" spans="1:89" ht="23.4" customHeight="1"/>
    <row r="2" spans="1:89" ht="23.4" customHeight="1"/>
    <row r="3" spans="1:89" ht="23.4" customHeight="1"/>
    <row r="4" spans="1:89" ht="23.4" customHeight="1">
      <c r="A4" s="470" t="s">
        <v>129</v>
      </c>
      <c r="B4" s="470"/>
      <c r="C4" s="470"/>
      <c r="D4" s="470"/>
      <c r="E4" s="470"/>
      <c r="F4" s="470"/>
      <c r="G4" s="470"/>
      <c r="H4" s="470"/>
      <c r="I4" s="470"/>
      <c r="J4" s="470"/>
      <c r="K4" s="470"/>
      <c r="L4" s="470"/>
      <c r="M4" s="470"/>
      <c r="N4" s="470"/>
      <c r="O4" s="470"/>
      <c r="P4" s="470"/>
      <c r="Q4" s="470"/>
      <c r="R4" s="470"/>
      <c r="S4" s="470"/>
      <c r="T4" s="470"/>
      <c r="U4" s="470"/>
      <c r="V4" s="470"/>
      <c r="W4" s="470"/>
      <c r="X4" s="470"/>
      <c r="Y4" s="470"/>
      <c r="Z4" s="470"/>
      <c r="AA4" s="470"/>
      <c r="AB4" s="470"/>
      <c r="AC4" s="470"/>
      <c r="AD4" s="470"/>
      <c r="AE4" s="470"/>
      <c r="AF4" s="470"/>
      <c r="AG4" s="470"/>
      <c r="AH4" s="470"/>
      <c r="AI4" s="470"/>
      <c r="AJ4" s="470"/>
      <c r="AK4" s="470"/>
      <c r="AL4" s="470"/>
      <c r="AM4" s="470"/>
      <c r="AN4" s="470"/>
      <c r="AO4" s="470"/>
      <c r="AP4" s="470"/>
      <c r="AQ4" s="470"/>
      <c r="AR4" s="470"/>
      <c r="AS4" s="470"/>
      <c r="AT4" s="470"/>
      <c r="AU4" s="470"/>
      <c r="AV4" s="470"/>
      <c r="AW4" s="470"/>
      <c r="AX4" s="470"/>
    </row>
    <row r="5" spans="1:89" ht="18.600000000000001" customHeight="1">
      <c r="A5" s="470" t="s">
        <v>12</v>
      </c>
      <c r="B5" s="470"/>
      <c r="C5" s="470"/>
      <c r="D5" s="470"/>
      <c r="E5" s="470"/>
      <c r="F5" s="470"/>
      <c r="G5" s="470"/>
      <c r="H5" s="470"/>
      <c r="I5" s="470"/>
      <c r="J5" s="470"/>
      <c r="K5" s="470"/>
      <c r="L5" s="470"/>
      <c r="M5" s="470"/>
      <c r="N5" s="470"/>
      <c r="O5" s="470"/>
      <c r="P5" s="470"/>
      <c r="Q5" s="470"/>
      <c r="R5" s="470"/>
      <c r="S5" s="470"/>
      <c r="T5" s="470"/>
      <c r="U5" s="470"/>
      <c r="V5" s="470"/>
      <c r="W5" s="470"/>
      <c r="X5" s="470"/>
      <c r="Y5" s="470"/>
      <c r="Z5" s="470"/>
      <c r="AA5" s="470"/>
      <c r="AB5" s="470"/>
      <c r="AC5" s="470"/>
      <c r="AD5" s="470"/>
      <c r="AE5" s="470"/>
      <c r="AF5" s="470"/>
      <c r="AG5" s="470"/>
      <c r="AH5" s="470"/>
      <c r="AI5" s="470"/>
      <c r="AJ5" s="470"/>
      <c r="AK5" s="470"/>
      <c r="AL5" s="470"/>
      <c r="AM5" s="470"/>
      <c r="AN5" s="470"/>
      <c r="AO5" s="470"/>
      <c r="AP5" s="470"/>
      <c r="AQ5" s="470"/>
      <c r="AR5" s="470"/>
      <c r="AS5" s="470"/>
      <c r="AT5" s="470"/>
      <c r="AU5" s="470"/>
      <c r="AV5" s="470"/>
      <c r="AW5" s="470"/>
      <c r="AX5" s="470"/>
    </row>
    <row r="6" spans="1:89" ht="18.600000000000001" customHeight="1">
      <c r="A6" s="470" t="s">
        <v>18</v>
      </c>
      <c r="B6" s="470"/>
      <c r="C6" s="470"/>
      <c r="D6" s="470"/>
      <c r="E6" s="470"/>
      <c r="F6" s="470"/>
      <c r="G6" s="470"/>
      <c r="H6" s="470"/>
      <c r="I6" s="470"/>
      <c r="J6" s="470"/>
      <c r="K6" s="470"/>
      <c r="L6" s="470"/>
      <c r="M6" s="470"/>
      <c r="N6" s="470"/>
      <c r="O6" s="470"/>
      <c r="P6" s="470"/>
      <c r="Q6" s="470"/>
      <c r="R6" s="470"/>
      <c r="S6" s="470"/>
      <c r="T6" s="470"/>
      <c r="U6" s="470"/>
      <c r="V6" s="470"/>
      <c r="W6" s="470"/>
      <c r="X6" s="470"/>
      <c r="Y6" s="470"/>
      <c r="Z6" s="470"/>
      <c r="AA6" s="470"/>
      <c r="AB6" s="470"/>
      <c r="AC6" s="470"/>
      <c r="AD6" s="470"/>
      <c r="AE6" s="470"/>
      <c r="AF6" s="470"/>
      <c r="AG6" s="470"/>
      <c r="AH6" s="470"/>
      <c r="AI6" s="470"/>
      <c r="AJ6" s="470"/>
      <c r="AK6" s="470"/>
      <c r="AL6" s="470"/>
      <c r="AM6" s="470"/>
      <c r="AN6" s="470"/>
      <c r="AO6" s="470"/>
      <c r="AP6" s="470"/>
      <c r="AQ6" s="470"/>
      <c r="AR6" s="470"/>
      <c r="AS6" s="470"/>
      <c r="AT6" s="470"/>
      <c r="AU6" s="470"/>
      <c r="AV6" s="470"/>
      <c r="AW6" s="470"/>
      <c r="AX6" s="470"/>
    </row>
    <row r="7" spans="1:89" ht="18.600000000000001" customHeight="1">
      <c r="A7" s="440">
        <f>+'Anexo 1'!A7:J7</f>
        <v>46203</v>
      </c>
      <c r="B7" s="440"/>
      <c r="C7" s="440"/>
      <c r="D7" s="440"/>
      <c r="E7" s="440"/>
      <c r="F7" s="440"/>
      <c r="G7" s="440"/>
      <c r="H7" s="440"/>
      <c r="I7" s="440"/>
      <c r="J7" s="440"/>
      <c r="K7" s="440"/>
      <c r="L7" s="440"/>
      <c r="M7" s="440"/>
      <c r="N7" s="440"/>
      <c r="O7" s="440"/>
      <c r="P7" s="440"/>
      <c r="Q7" s="440"/>
      <c r="R7" s="440"/>
      <c r="S7" s="440"/>
      <c r="T7" s="440"/>
      <c r="U7" s="440"/>
      <c r="V7" s="440"/>
      <c r="W7" s="440"/>
      <c r="X7" s="440"/>
      <c r="Y7" s="440"/>
      <c r="Z7" s="440"/>
      <c r="AA7" s="440"/>
      <c r="AB7" s="440"/>
      <c r="AC7" s="440"/>
      <c r="AD7" s="440"/>
      <c r="AE7" s="440"/>
      <c r="AF7" s="440"/>
      <c r="AG7" s="440"/>
      <c r="AH7" s="440"/>
      <c r="AI7" s="440"/>
      <c r="AJ7" s="440"/>
      <c r="AK7" s="440"/>
      <c r="AL7" s="440"/>
      <c r="AM7" s="440"/>
      <c r="AN7" s="440"/>
      <c r="AO7" s="440"/>
      <c r="AP7" s="440"/>
      <c r="AQ7" s="440"/>
      <c r="AR7" s="440"/>
      <c r="AS7" s="440"/>
      <c r="AT7" s="440"/>
      <c r="AU7" s="440"/>
      <c r="AV7" s="440"/>
      <c r="AW7" s="440"/>
      <c r="AX7" s="440"/>
    </row>
    <row r="8" spans="1:89" ht="13.95" customHeight="1" thickBot="1">
      <c r="A8" s="8"/>
      <c r="B8" s="8"/>
      <c r="C8" s="8"/>
      <c r="D8" s="8"/>
      <c r="E8" s="8"/>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8"/>
      <c r="AM8" s="8"/>
      <c r="AN8" s="8"/>
      <c r="AO8" s="8"/>
      <c r="AP8" s="8"/>
      <c r="AQ8" s="8"/>
      <c r="AR8" s="8"/>
      <c r="AS8" s="8"/>
      <c r="AT8" s="8"/>
      <c r="AU8" s="8"/>
      <c r="AV8" s="8"/>
      <c r="AW8" s="8"/>
    </row>
    <row r="9" spans="1:89" s="11" customFormat="1" ht="41.4" customHeight="1" thickBot="1">
      <c r="A9" s="450" t="s">
        <v>19</v>
      </c>
      <c r="B9" s="450" t="s">
        <v>20</v>
      </c>
      <c r="C9" s="450" t="s">
        <v>21</v>
      </c>
      <c r="D9" s="450" t="s">
        <v>130</v>
      </c>
      <c r="E9" s="450" t="s">
        <v>131</v>
      </c>
      <c r="F9" s="475" t="s">
        <v>201</v>
      </c>
      <c r="G9" s="476"/>
      <c r="H9" s="476"/>
      <c r="I9" s="476"/>
      <c r="J9" s="476"/>
      <c r="K9" s="476"/>
      <c r="L9" s="476"/>
      <c r="M9" s="476"/>
      <c r="N9" s="476"/>
      <c r="O9" s="476"/>
      <c r="P9" s="477"/>
      <c r="Q9" s="475" t="s">
        <v>202</v>
      </c>
      <c r="R9" s="476"/>
      <c r="S9" s="476"/>
      <c r="T9" s="476"/>
      <c r="U9" s="476"/>
      <c r="V9" s="476"/>
      <c r="W9" s="476"/>
      <c r="X9" s="476"/>
      <c r="Y9" s="476"/>
      <c r="Z9" s="476"/>
      <c r="AA9" s="476"/>
      <c r="AB9" s="475" t="s">
        <v>203</v>
      </c>
      <c r="AC9" s="476"/>
      <c r="AD9" s="476"/>
      <c r="AE9" s="476"/>
      <c r="AF9" s="476"/>
      <c r="AG9" s="476"/>
      <c r="AH9" s="476"/>
      <c r="AI9" s="476"/>
      <c r="AJ9" s="476"/>
      <c r="AK9" s="476"/>
      <c r="AL9" s="477"/>
      <c r="AM9" s="475" t="s">
        <v>204</v>
      </c>
      <c r="AN9" s="476"/>
      <c r="AO9" s="476"/>
      <c r="AP9" s="476"/>
      <c r="AQ9" s="476"/>
      <c r="AR9" s="476"/>
      <c r="AS9" s="476"/>
      <c r="AT9" s="476"/>
      <c r="AU9" s="476"/>
      <c r="AV9" s="476"/>
      <c r="AW9" s="477"/>
      <c r="AX9" s="450" t="s">
        <v>205</v>
      </c>
      <c r="AY9" s="73"/>
      <c r="AZ9" s="74"/>
      <c r="BA9" s="75"/>
      <c r="BB9" s="76"/>
      <c r="BC9" s="76"/>
      <c r="BD9" s="76"/>
      <c r="BE9" s="76"/>
      <c r="BF9" s="76"/>
      <c r="BG9" s="76"/>
      <c r="BH9" s="76"/>
      <c r="BI9" s="76"/>
      <c r="BJ9" s="76"/>
      <c r="BK9" s="76"/>
      <c r="BL9" s="76"/>
      <c r="BM9" s="76"/>
      <c r="BN9" s="76"/>
      <c r="BO9" s="76"/>
      <c r="BP9" s="76"/>
      <c r="BQ9" s="76"/>
      <c r="BR9" s="76"/>
      <c r="BS9" s="76"/>
      <c r="BT9" s="76"/>
      <c r="BU9" s="76"/>
      <c r="BV9" s="76"/>
      <c r="BW9" s="76"/>
      <c r="BX9" s="76"/>
      <c r="BY9" s="76"/>
      <c r="BZ9" s="76"/>
      <c r="CA9" s="76"/>
      <c r="CB9" s="76"/>
      <c r="CC9" s="76"/>
      <c r="CD9" s="76"/>
      <c r="CE9" s="76"/>
      <c r="CF9" s="76"/>
      <c r="CG9" s="76"/>
      <c r="CH9" s="76"/>
      <c r="CI9" s="76"/>
      <c r="CJ9" s="76"/>
      <c r="CK9" s="76"/>
    </row>
    <row r="10" spans="1:89" s="11" customFormat="1" ht="54.6" customHeight="1" thickBot="1">
      <c r="A10" s="460"/>
      <c r="B10" s="460"/>
      <c r="C10" s="460"/>
      <c r="D10" s="460"/>
      <c r="E10" s="460"/>
      <c r="F10" s="77">
        <v>2016</v>
      </c>
      <c r="G10" s="77">
        <v>2017</v>
      </c>
      <c r="H10" s="77">
        <v>2018</v>
      </c>
      <c r="I10" s="77">
        <v>2019</v>
      </c>
      <c r="J10" s="77">
        <v>2020</v>
      </c>
      <c r="K10" s="77">
        <v>2021</v>
      </c>
      <c r="L10" s="77">
        <v>2022</v>
      </c>
      <c r="M10" s="77">
        <v>2023</v>
      </c>
      <c r="N10" s="77">
        <v>2024</v>
      </c>
      <c r="O10" s="77">
        <v>2025</v>
      </c>
      <c r="P10" s="77" t="s">
        <v>132</v>
      </c>
      <c r="Q10" s="77">
        <v>2016</v>
      </c>
      <c r="R10" s="77">
        <v>2017</v>
      </c>
      <c r="S10" s="77">
        <v>2018</v>
      </c>
      <c r="T10" s="77">
        <v>2019</v>
      </c>
      <c r="U10" s="77">
        <v>2020</v>
      </c>
      <c r="V10" s="77">
        <v>2021</v>
      </c>
      <c r="W10" s="77">
        <v>2022</v>
      </c>
      <c r="X10" s="77">
        <v>2023</v>
      </c>
      <c r="Y10" s="77">
        <v>2024</v>
      </c>
      <c r="Z10" s="77">
        <v>2025</v>
      </c>
      <c r="AA10" s="77" t="s">
        <v>132</v>
      </c>
      <c r="AB10" s="77">
        <v>2016</v>
      </c>
      <c r="AC10" s="77">
        <v>2017</v>
      </c>
      <c r="AD10" s="77">
        <v>2018</v>
      </c>
      <c r="AE10" s="77">
        <v>2019</v>
      </c>
      <c r="AF10" s="77">
        <v>2020</v>
      </c>
      <c r="AG10" s="77">
        <v>2021</v>
      </c>
      <c r="AH10" s="77">
        <v>2022</v>
      </c>
      <c r="AI10" s="77">
        <v>2023</v>
      </c>
      <c r="AJ10" s="77">
        <v>2024</v>
      </c>
      <c r="AK10" s="77">
        <v>2025</v>
      </c>
      <c r="AL10" s="77" t="s">
        <v>132</v>
      </c>
      <c r="AM10" s="77">
        <v>2016</v>
      </c>
      <c r="AN10" s="77">
        <v>2017</v>
      </c>
      <c r="AO10" s="77">
        <v>2018</v>
      </c>
      <c r="AP10" s="77">
        <v>2019</v>
      </c>
      <c r="AQ10" s="77">
        <v>2020</v>
      </c>
      <c r="AR10" s="77">
        <v>2021</v>
      </c>
      <c r="AS10" s="77">
        <v>2022</v>
      </c>
      <c r="AT10" s="77">
        <v>2023</v>
      </c>
      <c r="AU10" s="77">
        <v>2024</v>
      </c>
      <c r="AV10" s="77">
        <v>2025</v>
      </c>
      <c r="AW10" s="77" t="s">
        <v>132</v>
      </c>
      <c r="AX10" s="451"/>
      <c r="AY10" s="73"/>
      <c r="AZ10" s="74"/>
      <c r="BA10" s="75"/>
      <c r="BB10" s="76"/>
      <c r="BC10" s="76"/>
      <c r="BD10" s="76"/>
      <c r="BE10" s="76"/>
      <c r="BF10" s="76"/>
      <c r="BG10" s="76"/>
      <c r="BH10" s="76"/>
      <c r="BI10" s="76"/>
      <c r="BJ10" s="76"/>
      <c r="BK10" s="76"/>
      <c r="BL10" s="76"/>
      <c r="BM10" s="76"/>
      <c r="BN10" s="76"/>
      <c r="BO10" s="76"/>
      <c r="BP10" s="76"/>
      <c r="BQ10" s="76"/>
      <c r="BR10" s="76"/>
      <c r="BS10" s="76"/>
      <c r="BT10" s="76"/>
      <c r="BU10" s="76"/>
      <c r="BV10" s="76"/>
      <c r="BW10" s="76"/>
      <c r="BX10" s="76"/>
      <c r="BY10" s="76"/>
      <c r="BZ10" s="76"/>
      <c r="CA10" s="76"/>
      <c r="CB10" s="76"/>
      <c r="CC10" s="76"/>
      <c r="CD10" s="76"/>
      <c r="CE10" s="76"/>
      <c r="CF10" s="76"/>
      <c r="CG10" s="76"/>
      <c r="CH10" s="76"/>
      <c r="CI10" s="76"/>
      <c r="CJ10" s="76"/>
      <c r="CK10" s="76"/>
    </row>
    <row r="11" spans="1:89" ht="13.95" customHeight="1">
      <c r="A11" s="78"/>
      <c r="B11" s="79"/>
      <c r="C11" s="80"/>
      <c r="D11" s="80"/>
      <c r="E11" s="81"/>
      <c r="F11" s="13"/>
      <c r="G11" s="13"/>
      <c r="H11" s="13"/>
      <c r="I11" s="13"/>
      <c r="J11" s="13"/>
      <c r="K11" s="13"/>
      <c r="L11" s="13"/>
      <c r="M11" s="13"/>
      <c r="N11" s="13"/>
      <c r="O11" s="13"/>
      <c r="P11" s="17"/>
      <c r="Q11" s="13"/>
      <c r="R11" s="13"/>
      <c r="S11" s="13"/>
      <c r="T11" s="13"/>
      <c r="U11" s="13"/>
      <c r="V11" s="13"/>
      <c r="W11" s="13"/>
      <c r="X11" s="13"/>
      <c r="Y11" s="13"/>
      <c r="Z11" s="13"/>
      <c r="AA11" s="82"/>
      <c r="AB11" s="12"/>
      <c r="AC11" s="13"/>
      <c r="AD11" s="79"/>
      <c r="AE11" s="79"/>
      <c r="AF11" s="79"/>
      <c r="AG11" s="79"/>
      <c r="AH11" s="79"/>
      <c r="AI11" s="79"/>
      <c r="AJ11" s="79"/>
      <c r="AK11" s="79"/>
      <c r="AL11" s="83"/>
      <c r="AM11" s="84"/>
      <c r="AN11" s="80"/>
      <c r="AO11" s="80"/>
      <c r="AP11" s="80"/>
      <c r="AQ11" s="80"/>
      <c r="AR11" s="80"/>
      <c r="AS11" s="85"/>
      <c r="AT11" s="85"/>
      <c r="AU11" s="85"/>
      <c r="AV11" s="85"/>
      <c r="AW11" s="85"/>
      <c r="AX11" s="86"/>
    </row>
    <row r="12" spans="1:89" ht="24.6" customHeight="1">
      <c r="A12" s="87" t="s">
        <v>33</v>
      </c>
      <c r="B12" s="88"/>
      <c r="D12" s="89"/>
      <c r="E12" s="90"/>
      <c r="F12" s="21"/>
      <c r="G12" s="21"/>
      <c r="H12" s="21"/>
      <c r="I12" s="21"/>
      <c r="J12" s="21"/>
      <c r="K12" s="21"/>
      <c r="L12" s="21"/>
      <c r="M12" s="21"/>
      <c r="N12" s="21"/>
      <c r="O12" s="21"/>
      <c r="P12" s="22"/>
      <c r="Q12" s="21"/>
      <c r="R12" s="21"/>
      <c r="S12" s="21"/>
      <c r="T12" s="21"/>
      <c r="U12" s="21"/>
      <c r="V12" s="21"/>
      <c r="W12" s="21"/>
      <c r="X12" s="21"/>
      <c r="Y12" s="21"/>
      <c r="Z12" s="21"/>
      <c r="AA12" s="82"/>
      <c r="AB12" s="91"/>
      <c r="AC12" s="21"/>
      <c r="AD12" s="92"/>
      <c r="AE12" s="92"/>
      <c r="AF12" s="92"/>
      <c r="AG12" s="92"/>
      <c r="AH12" s="93"/>
      <c r="AI12" s="93"/>
      <c r="AJ12" s="93"/>
      <c r="AK12" s="93"/>
      <c r="AL12" s="94"/>
      <c r="AM12" s="95"/>
      <c r="AS12" s="96"/>
      <c r="AT12" s="96"/>
      <c r="AU12" s="96"/>
      <c r="AV12" s="96"/>
      <c r="AW12" s="96"/>
      <c r="AX12" s="86"/>
    </row>
    <row r="13" spans="1:89" s="6" customFormat="1" ht="30.6" customHeight="1">
      <c r="A13" s="23">
        <v>2129</v>
      </c>
      <c r="B13" s="24" t="s">
        <v>34</v>
      </c>
      <c r="C13" s="20" t="str">
        <f>'Anexo 1'!C13</f>
        <v>AyA</v>
      </c>
      <c r="D13" s="25">
        <f>+'Anexo 1'!E13</f>
        <v>130000000</v>
      </c>
      <c r="E13" s="27">
        <f>'Anexo 2'!E13</f>
        <v>50000000</v>
      </c>
      <c r="F13" s="25">
        <v>200000</v>
      </c>
      <c r="G13" s="25">
        <v>3000000</v>
      </c>
      <c r="H13" s="25">
        <v>0</v>
      </c>
      <c r="I13" s="25">
        <v>5000000</v>
      </c>
      <c r="J13" s="25">
        <v>0</v>
      </c>
      <c r="K13" s="25">
        <v>0</v>
      </c>
      <c r="L13" s="26">
        <v>3000000</v>
      </c>
      <c r="M13" s="26">
        <v>3800000</v>
      </c>
      <c r="N13" s="26">
        <v>11000000</v>
      </c>
      <c r="O13" s="26">
        <v>24000000</v>
      </c>
      <c r="P13" s="97">
        <f>'Anexo 2'!F13</f>
        <v>0</v>
      </c>
      <c r="Q13" s="25">
        <v>330416.67</v>
      </c>
      <c r="R13" s="25">
        <v>330163.89</v>
      </c>
      <c r="S13" s="25">
        <v>322147.21999999997</v>
      </c>
      <c r="T13" s="25">
        <v>320522.23</v>
      </c>
      <c r="U13" s="25">
        <v>312144.45</v>
      </c>
      <c r="V13" s="25">
        <v>308729.15999999997</v>
      </c>
      <c r="W13" s="25">
        <v>305041.67000000004</v>
      </c>
      <c r="X13" s="26">
        <v>302643.06</v>
      </c>
      <c r="Y13" s="26">
        <f>147408.33+143437.22</f>
        <v>290845.55</v>
      </c>
      <c r="Z13" s="82">
        <v>262248.67000000004</v>
      </c>
      <c r="AA13" s="26">
        <v>207297.23</v>
      </c>
      <c r="AB13" s="98">
        <v>1.5384615384615385E-3</v>
      </c>
      <c r="AC13" s="99">
        <v>2.4615384615384615E-2</v>
      </c>
      <c r="AD13" s="99">
        <v>2.4615384615384615E-2</v>
      </c>
      <c r="AE13" s="99">
        <v>6.3076923076923072E-2</v>
      </c>
      <c r="AF13" s="99">
        <v>6.3076923076923072E-2</v>
      </c>
      <c r="AG13" s="99">
        <v>6.3076923076923072E-2</v>
      </c>
      <c r="AH13" s="99">
        <v>8.615384615384615E-2</v>
      </c>
      <c r="AI13" s="99">
        <v>0.11538461538461539</v>
      </c>
      <c r="AJ13" s="99">
        <v>0.2</v>
      </c>
      <c r="AK13" s="99">
        <v>0.3846</v>
      </c>
      <c r="AL13" s="100">
        <f>E13/D13</f>
        <v>0.38461538461538464</v>
      </c>
      <c r="AM13" s="98">
        <v>3.1199999999999999E-2</v>
      </c>
      <c r="AN13" s="99">
        <v>4.3299999999999998E-2</v>
      </c>
      <c r="AO13" s="99">
        <v>6.6699999999999995E-2</v>
      </c>
      <c r="AP13" s="99">
        <v>0.104</v>
      </c>
      <c r="AQ13" s="99">
        <v>0.14829999999999999</v>
      </c>
      <c r="AR13" s="99">
        <v>0.26419999999999999</v>
      </c>
      <c r="AS13" s="101">
        <v>0.30680000000000002</v>
      </c>
      <c r="AT13" s="101">
        <v>0.4042</v>
      </c>
      <c r="AU13" s="101">
        <v>0.47389999999999999</v>
      </c>
      <c r="AV13" s="96">
        <v>0.62119999999999997</v>
      </c>
      <c r="AW13" s="101">
        <f>'Anexo 2'!I13</f>
        <v>0.66300000000000003</v>
      </c>
      <c r="AX13" s="260">
        <v>2</v>
      </c>
      <c r="AY13" s="102"/>
      <c r="AZ13" s="102"/>
      <c r="BA13" s="103"/>
    </row>
    <row r="14" spans="1:89" s="6" customFormat="1" ht="43.95" customHeight="1">
      <c r="A14" s="23">
        <v>2164</v>
      </c>
      <c r="B14" s="24" t="s">
        <v>114</v>
      </c>
      <c r="C14" s="20" t="str">
        <f>'Anexo 1'!C14</f>
        <v>AyA</v>
      </c>
      <c r="D14" s="25">
        <f>+'Anexo 1'!E14</f>
        <v>154562390.28999999</v>
      </c>
      <c r="E14" s="27">
        <f>'Anexo 2'!E14</f>
        <v>67354499.489999995</v>
      </c>
      <c r="F14" s="25" t="s">
        <v>37</v>
      </c>
      <c r="G14" s="25" t="s">
        <v>37</v>
      </c>
      <c r="H14" s="25">
        <v>0</v>
      </c>
      <c r="I14" s="25">
        <v>1500000</v>
      </c>
      <c r="J14" s="25">
        <v>0</v>
      </c>
      <c r="K14" s="25">
        <v>9467661.4900000002</v>
      </c>
      <c r="L14" s="26">
        <v>5886838</v>
      </c>
      <c r="M14" s="26">
        <v>0</v>
      </c>
      <c r="N14" s="26">
        <v>8500000</v>
      </c>
      <c r="O14" s="26">
        <v>36000000</v>
      </c>
      <c r="P14" s="97">
        <f>'Anexo 2'!F14</f>
        <v>6000000</v>
      </c>
      <c r="Q14" s="25" t="s">
        <v>37</v>
      </c>
      <c r="R14" s="25" t="s">
        <v>37</v>
      </c>
      <c r="S14" s="25" t="s">
        <v>37</v>
      </c>
      <c r="T14" s="25" t="s">
        <v>37</v>
      </c>
      <c r="U14" s="25" t="s">
        <v>37</v>
      </c>
      <c r="V14" s="25" t="s">
        <v>37</v>
      </c>
      <c r="W14" s="25" t="s">
        <v>37</v>
      </c>
      <c r="X14" s="26" t="s">
        <v>37</v>
      </c>
      <c r="Y14" s="26" t="s">
        <v>37</v>
      </c>
      <c r="Z14" s="26" t="s">
        <v>37</v>
      </c>
      <c r="AA14" s="26">
        <v>0</v>
      </c>
      <c r="AB14" s="98" t="s">
        <v>37</v>
      </c>
      <c r="AC14" s="99" t="s">
        <v>37</v>
      </c>
      <c r="AD14" s="99">
        <v>0</v>
      </c>
      <c r="AE14" s="99">
        <v>9.7048188578450593E-3</v>
      </c>
      <c r="AF14" s="99">
        <v>9.7048188578450593E-3</v>
      </c>
      <c r="AG14" s="99">
        <v>7.0959445369742025E-2</v>
      </c>
      <c r="AH14" s="99">
        <v>0.10904657632672794</v>
      </c>
      <c r="AI14" s="99">
        <v>0.10904657632672794</v>
      </c>
      <c r="AJ14" s="99">
        <v>0.1640405498545166</v>
      </c>
      <c r="AK14" s="99">
        <v>0.39700000000000002</v>
      </c>
      <c r="AL14" s="100">
        <f t="shared" ref="AL14:AL20" si="0">E14/D14</f>
        <v>0.43577547787417825</v>
      </c>
      <c r="AM14" s="98" t="s">
        <v>37</v>
      </c>
      <c r="AN14" s="99" t="s">
        <v>37</v>
      </c>
      <c r="AO14" s="99">
        <v>0</v>
      </c>
      <c r="AP14" s="99">
        <v>0.118505012987553</v>
      </c>
      <c r="AQ14" s="99">
        <v>0.13700000000000001</v>
      </c>
      <c r="AR14" s="99">
        <v>0.19315930093031164</v>
      </c>
      <c r="AS14" s="101">
        <v>0.20380000000000001</v>
      </c>
      <c r="AT14" s="101">
        <v>0.2344</v>
      </c>
      <c r="AU14" s="101">
        <v>0.36912614855912457</v>
      </c>
      <c r="AV14" s="96">
        <v>0.51953178</v>
      </c>
      <c r="AW14" s="101">
        <f>'Anexo 2'!I14</f>
        <v>0.55001900000000004</v>
      </c>
      <c r="AX14" s="260">
        <v>3</v>
      </c>
      <c r="AY14" s="102"/>
      <c r="AZ14" s="102"/>
      <c r="BA14" s="103"/>
    </row>
    <row r="15" spans="1:89" s="6" customFormat="1" ht="28.95" customHeight="1">
      <c r="A15" s="23" t="s">
        <v>39</v>
      </c>
      <c r="B15" s="24" t="s">
        <v>40</v>
      </c>
      <c r="C15" s="20" t="str">
        <f>'Anexo 1'!C15</f>
        <v>AyA</v>
      </c>
      <c r="D15" s="25">
        <f>+'Anexo 1'!E15</f>
        <v>111128810</v>
      </c>
      <c r="E15" s="27">
        <f>'Anexo 2'!E15</f>
        <v>17088000</v>
      </c>
      <c r="F15" s="25" t="s">
        <v>37</v>
      </c>
      <c r="G15" s="25" t="s">
        <v>37</v>
      </c>
      <c r="H15" s="25" t="s">
        <v>37</v>
      </c>
      <c r="I15" s="25">
        <v>0</v>
      </c>
      <c r="J15" s="25">
        <v>0</v>
      </c>
      <c r="K15" s="25">
        <v>1000000</v>
      </c>
      <c r="L15" s="26">
        <v>1088000</v>
      </c>
      <c r="M15" s="26">
        <v>1900000</v>
      </c>
      <c r="N15" s="26">
        <v>5100000</v>
      </c>
      <c r="O15" s="26">
        <v>8000000</v>
      </c>
      <c r="P15" s="97">
        <f>'Anexo 2'!F15</f>
        <v>0</v>
      </c>
      <c r="Q15" s="25" t="s">
        <v>37</v>
      </c>
      <c r="R15" s="25" t="s">
        <v>37</v>
      </c>
      <c r="S15" s="25" t="s">
        <v>37</v>
      </c>
      <c r="T15" s="25">
        <v>112231.92</v>
      </c>
      <c r="U15" s="25">
        <v>225333.52000000002</v>
      </c>
      <c r="V15" s="25">
        <v>225660.46000000002</v>
      </c>
      <c r="W15" s="25">
        <v>214396.94</v>
      </c>
      <c r="X15" s="26">
        <v>217514.29</v>
      </c>
      <c r="Y15" s="26">
        <f>106443.53+106494.24</f>
        <v>212937.77000000002</v>
      </c>
      <c r="Z15" s="26">
        <v>196579.04</v>
      </c>
      <c r="AA15" s="26">
        <v>91429.95</v>
      </c>
      <c r="AB15" s="98" t="s">
        <v>37</v>
      </c>
      <c r="AC15" s="99" t="s">
        <v>37</v>
      </c>
      <c r="AD15" s="99" t="s">
        <v>37</v>
      </c>
      <c r="AE15" s="99">
        <v>0</v>
      </c>
      <c r="AF15" s="99">
        <v>0</v>
      </c>
      <c r="AG15" s="99">
        <v>8.9985666183233677E-3</v>
      </c>
      <c r="AH15" s="99">
        <v>1.8958180151483671E-2</v>
      </c>
      <c r="AI15" s="99">
        <v>3.5886283673873587E-2</v>
      </c>
      <c r="AJ15" s="99">
        <v>8.1778973427322765E-2</v>
      </c>
      <c r="AK15" s="104">
        <v>0.15379999999999999</v>
      </c>
      <c r="AL15" s="100">
        <f t="shared" si="0"/>
        <v>0.15376750637390971</v>
      </c>
      <c r="AM15" s="98" t="s">
        <v>37</v>
      </c>
      <c r="AN15" s="99" t="s">
        <v>37</v>
      </c>
      <c r="AO15" s="99">
        <v>0</v>
      </c>
      <c r="AP15" s="99">
        <v>0</v>
      </c>
      <c r="AQ15" s="99">
        <v>9.1619426159301826E-2</v>
      </c>
      <c r="AR15" s="99">
        <v>0.11447100739696221</v>
      </c>
      <c r="AS15" s="101">
        <v>0.11650000000000001</v>
      </c>
      <c r="AT15" s="101">
        <v>0.1431</v>
      </c>
      <c r="AU15" s="101">
        <v>0.1343</v>
      </c>
      <c r="AV15" s="96">
        <v>0.17509499470672732</v>
      </c>
      <c r="AW15" s="101">
        <f>'Anexo 2'!I15</f>
        <v>0.25024446808045675</v>
      </c>
      <c r="AX15" s="260">
        <v>2</v>
      </c>
      <c r="AY15" s="102"/>
      <c r="AZ15" s="102"/>
      <c r="BA15" s="103"/>
    </row>
    <row r="16" spans="1:89" s="6" customFormat="1" ht="27.6" customHeight="1">
      <c r="A16" s="23">
        <v>2198</v>
      </c>
      <c r="B16" s="24" t="s">
        <v>206</v>
      </c>
      <c r="C16" s="20" t="str">
        <f>'Anexo 1'!C16</f>
        <v>AyA/SENARA</v>
      </c>
      <c r="D16" s="25">
        <f>+'Anexo 1'!E16</f>
        <v>55080000</v>
      </c>
      <c r="E16" s="27">
        <f>'Anexo 2'!E16</f>
        <v>54220000</v>
      </c>
      <c r="F16" s="25" t="s">
        <v>37</v>
      </c>
      <c r="G16" s="25" t="s">
        <v>37</v>
      </c>
      <c r="H16" s="25" t="s">
        <v>37</v>
      </c>
      <c r="I16" s="25">
        <v>0</v>
      </c>
      <c r="J16" s="25">
        <v>500000</v>
      </c>
      <c r="K16" s="25">
        <v>0</v>
      </c>
      <c r="L16" s="26">
        <v>0</v>
      </c>
      <c r="M16" s="26">
        <v>0</v>
      </c>
      <c r="N16" s="26">
        <v>8000000</v>
      </c>
      <c r="O16" s="26">
        <v>28120000</v>
      </c>
      <c r="P16" s="97">
        <f>'Anexo 2'!F16</f>
        <v>17600000</v>
      </c>
      <c r="Q16" s="25" t="s">
        <v>37</v>
      </c>
      <c r="R16" s="25" t="s">
        <v>37</v>
      </c>
      <c r="S16" s="25" t="s">
        <v>37</v>
      </c>
      <c r="T16" s="25" t="s">
        <v>37</v>
      </c>
      <c r="U16" s="25" t="s">
        <v>37</v>
      </c>
      <c r="V16" s="25" t="s">
        <v>37</v>
      </c>
      <c r="W16" s="25" t="s">
        <v>37</v>
      </c>
      <c r="X16" s="26" t="s">
        <v>37</v>
      </c>
      <c r="Y16" s="26" t="s">
        <v>37</v>
      </c>
      <c r="Z16" s="26" t="s">
        <v>37</v>
      </c>
      <c r="AA16" s="26">
        <v>0</v>
      </c>
      <c r="AB16" s="98" t="s">
        <v>37</v>
      </c>
      <c r="AC16" s="99" t="s">
        <v>37</v>
      </c>
      <c r="AD16" s="99" t="s">
        <v>37</v>
      </c>
      <c r="AE16" s="99">
        <v>0</v>
      </c>
      <c r="AF16" s="99">
        <v>9.0777051561365292E-3</v>
      </c>
      <c r="AG16" s="99">
        <v>9.0777051561365292E-3</v>
      </c>
      <c r="AH16" s="99">
        <v>9.0777051561365292E-3</v>
      </c>
      <c r="AI16" s="99">
        <v>9.0777051561365292E-3</v>
      </c>
      <c r="AJ16" s="99">
        <v>0.15432098765432098</v>
      </c>
      <c r="AK16" s="99">
        <v>0.66490000000000005</v>
      </c>
      <c r="AL16" s="100">
        <f t="shared" si="0"/>
        <v>0.98438634713144513</v>
      </c>
      <c r="AM16" s="98" t="s">
        <v>37</v>
      </c>
      <c r="AN16" s="99" t="s">
        <v>37</v>
      </c>
      <c r="AO16" s="99">
        <v>0</v>
      </c>
      <c r="AP16" s="99">
        <v>9.1399999999999995E-2</v>
      </c>
      <c r="AQ16" s="99">
        <v>0.15978758169934643</v>
      </c>
      <c r="AR16" s="99">
        <v>0.18149999999999999</v>
      </c>
      <c r="AS16" s="101">
        <v>0.23300000000000001</v>
      </c>
      <c r="AT16" s="101">
        <v>0.2535</v>
      </c>
      <c r="AU16" s="101">
        <v>0.24610000000000001</v>
      </c>
      <c r="AV16" s="96">
        <v>0.45889999999999997</v>
      </c>
      <c r="AW16" s="101">
        <f>'Anexo 2'!I16</f>
        <v>0.64339999999999997</v>
      </c>
      <c r="AX16" s="260">
        <v>2</v>
      </c>
      <c r="AY16" s="102"/>
      <c r="AZ16" s="102"/>
      <c r="BA16" s="103"/>
    </row>
    <row r="17" spans="1:53" s="6" customFormat="1" ht="41.4" customHeight="1">
      <c r="A17" s="23">
        <v>2220</v>
      </c>
      <c r="B17" s="24" t="s">
        <v>207</v>
      </c>
      <c r="C17" s="20" t="str">
        <f>'Anexo 1'!C17</f>
        <v xml:space="preserve">SENARA </v>
      </c>
      <c r="D17" s="25">
        <f>+'Anexo 1'!E17</f>
        <v>425000000</v>
      </c>
      <c r="E17" s="27">
        <f>'Anexo 2'!E17</f>
        <v>112700714.5</v>
      </c>
      <c r="F17" s="25" t="s">
        <v>37</v>
      </c>
      <c r="G17" s="25" t="s">
        <v>37</v>
      </c>
      <c r="H17" s="25" t="s">
        <v>37</v>
      </c>
      <c r="I17" s="25" t="s">
        <v>37</v>
      </c>
      <c r="J17" s="25" t="s">
        <v>37</v>
      </c>
      <c r="K17" s="25">
        <v>0</v>
      </c>
      <c r="L17" s="26">
        <v>0</v>
      </c>
      <c r="M17" s="26">
        <v>0</v>
      </c>
      <c r="N17" s="26">
        <v>0</v>
      </c>
      <c r="O17" s="26">
        <v>112700714.5</v>
      </c>
      <c r="P17" s="97">
        <f>'Anexo 2'!F17</f>
        <v>0</v>
      </c>
      <c r="Q17" s="25" t="s">
        <v>37</v>
      </c>
      <c r="R17" s="25" t="s">
        <v>37</v>
      </c>
      <c r="S17" s="25" t="s">
        <v>37</v>
      </c>
      <c r="T17" s="25" t="s">
        <v>37</v>
      </c>
      <c r="U17" s="25" t="s">
        <v>37</v>
      </c>
      <c r="V17" s="25" t="s">
        <v>37</v>
      </c>
      <c r="W17" s="25">
        <v>540104.17000000004</v>
      </c>
      <c r="X17" s="26">
        <v>1077256.9500000002</v>
      </c>
      <c r="Y17" s="26">
        <v>1074305.56</v>
      </c>
      <c r="Z17" s="82">
        <v>2075566.02</v>
      </c>
      <c r="AA17" s="26">
        <v>394711.6</v>
      </c>
      <c r="AB17" s="98" t="s">
        <v>37</v>
      </c>
      <c r="AC17" s="99" t="s">
        <v>37</v>
      </c>
      <c r="AD17" s="99" t="s">
        <v>37</v>
      </c>
      <c r="AE17" s="99" t="s">
        <v>37</v>
      </c>
      <c r="AF17" s="99" t="s">
        <v>37</v>
      </c>
      <c r="AG17" s="99" t="s">
        <v>37</v>
      </c>
      <c r="AH17" s="99">
        <v>0</v>
      </c>
      <c r="AI17" s="99">
        <v>0</v>
      </c>
      <c r="AJ17" s="99">
        <v>0</v>
      </c>
      <c r="AK17" s="99">
        <v>0.26519999999999999</v>
      </c>
      <c r="AL17" s="100">
        <f t="shared" si="0"/>
        <v>0.26517815176470588</v>
      </c>
      <c r="AM17" s="98" t="s">
        <v>37</v>
      </c>
      <c r="AN17" s="99" t="s">
        <v>37</v>
      </c>
      <c r="AO17" s="99" t="s">
        <v>37</v>
      </c>
      <c r="AP17" s="99" t="s">
        <v>37</v>
      </c>
      <c r="AQ17" s="99" t="s">
        <v>37</v>
      </c>
      <c r="AR17" s="99" t="s">
        <v>37</v>
      </c>
      <c r="AS17" s="101" t="s">
        <v>86</v>
      </c>
      <c r="AT17" s="101">
        <v>2.9999999999999997E-4</v>
      </c>
      <c r="AU17" s="101">
        <v>7.46E-2</v>
      </c>
      <c r="AV17" s="96">
        <v>0.1129</v>
      </c>
      <c r="AW17" s="101">
        <f>'Anexo 2'!I17</f>
        <v>0.12870000000000001</v>
      </c>
      <c r="AX17" s="260">
        <v>2</v>
      </c>
      <c r="AY17" s="102"/>
      <c r="AZ17" s="102"/>
      <c r="BA17" s="103"/>
    </row>
    <row r="18" spans="1:53" s="6" customFormat="1" ht="36">
      <c r="A18" s="29">
        <v>2317</v>
      </c>
      <c r="B18" s="30" t="s">
        <v>208</v>
      </c>
      <c r="C18" s="20" t="str">
        <f>'Anexo 1'!C18</f>
        <v xml:space="preserve">CNE </v>
      </c>
      <c r="D18" s="25">
        <f>+'Anexo 1'!E18</f>
        <v>700000000</v>
      </c>
      <c r="E18" s="27">
        <f>'Anexo 2'!E18</f>
        <v>207564110.87999997</v>
      </c>
      <c r="F18" s="25" t="s">
        <v>37</v>
      </c>
      <c r="G18" s="25" t="s">
        <v>37</v>
      </c>
      <c r="H18" s="25" t="s">
        <v>37</v>
      </c>
      <c r="I18" s="25" t="s">
        <v>37</v>
      </c>
      <c r="J18" s="25" t="s">
        <v>37</v>
      </c>
      <c r="K18" s="25" t="s">
        <v>37</v>
      </c>
      <c r="L18" s="26" t="s">
        <v>37</v>
      </c>
      <c r="M18" s="26">
        <v>0</v>
      </c>
      <c r="N18" s="26">
        <v>74689275.579999998</v>
      </c>
      <c r="O18" s="26">
        <v>132874835.3</v>
      </c>
      <c r="P18" s="97">
        <f>'Anexo 2'!F18</f>
        <v>0</v>
      </c>
      <c r="Q18" s="25" t="s">
        <v>37</v>
      </c>
      <c r="R18" s="25" t="s">
        <v>37</v>
      </c>
      <c r="S18" s="25" t="s">
        <v>37</v>
      </c>
      <c r="T18" s="25" t="s">
        <v>37</v>
      </c>
      <c r="U18" s="25" t="s">
        <v>37</v>
      </c>
      <c r="V18" s="25" t="s">
        <v>37</v>
      </c>
      <c r="W18" s="25" t="s">
        <v>37</v>
      </c>
      <c r="X18" s="26" t="s">
        <v>37</v>
      </c>
      <c r="Y18" s="26">
        <v>847377.59</v>
      </c>
      <c r="Z18" s="82">
        <v>1584988.98</v>
      </c>
      <c r="AA18" s="26">
        <v>1216410.82</v>
      </c>
      <c r="AB18" s="98" t="s">
        <v>37</v>
      </c>
      <c r="AC18" s="99" t="s">
        <v>37</v>
      </c>
      <c r="AD18" s="99" t="s">
        <v>37</v>
      </c>
      <c r="AE18" s="99" t="s">
        <v>37</v>
      </c>
      <c r="AF18" s="99" t="s">
        <v>37</v>
      </c>
      <c r="AG18" s="99" t="s">
        <v>37</v>
      </c>
      <c r="AH18" s="99" t="s">
        <v>37</v>
      </c>
      <c r="AI18" s="99" t="s">
        <v>37</v>
      </c>
      <c r="AJ18" s="99">
        <v>0.10669896511428571</v>
      </c>
      <c r="AK18" s="99">
        <v>0.29649999999999999</v>
      </c>
      <c r="AL18" s="100">
        <f t="shared" si="0"/>
        <v>0.29652015839999996</v>
      </c>
      <c r="AM18" s="98" t="s">
        <v>37</v>
      </c>
      <c r="AN18" s="99" t="s">
        <v>37</v>
      </c>
      <c r="AO18" s="99" t="s">
        <v>37</v>
      </c>
      <c r="AP18" s="99" t="s">
        <v>37</v>
      </c>
      <c r="AQ18" s="99" t="s">
        <v>37</v>
      </c>
      <c r="AR18" s="99" t="s">
        <v>37</v>
      </c>
      <c r="AS18" s="101" t="s">
        <v>37</v>
      </c>
      <c r="AT18" s="101" t="s">
        <v>37</v>
      </c>
      <c r="AU18" s="101">
        <v>0.1384</v>
      </c>
      <c r="AV18" s="96">
        <v>0.26550000000000001</v>
      </c>
      <c r="AW18" s="101">
        <f>'Anexo 2'!I18</f>
        <v>0.4022</v>
      </c>
      <c r="AX18" s="261">
        <v>2</v>
      </c>
      <c r="AY18" s="102"/>
      <c r="AZ18" s="102"/>
      <c r="BA18" s="103"/>
    </row>
    <row r="19" spans="1:53" s="6" customFormat="1" ht="28.2">
      <c r="A19" s="29">
        <v>2341</v>
      </c>
      <c r="B19" s="30" t="s">
        <v>262</v>
      </c>
      <c r="C19" s="20" t="str">
        <f>'Anexo 1'!C19</f>
        <v xml:space="preserve">CONAVI </v>
      </c>
      <c r="D19" s="25">
        <f>+'Anexo 1'!E19</f>
        <v>600000000</v>
      </c>
      <c r="E19" s="27">
        <f>'Anexo 2'!E19</f>
        <v>0</v>
      </c>
      <c r="F19" s="25" t="s">
        <v>37</v>
      </c>
      <c r="G19" s="25" t="s">
        <v>37</v>
      </c>
      <c r="H19" s="25" t="s">
        <v>37</v>
      </c>
      <c r="I19" s="25" t="s">
        <v>37</v>
      </c>
      <c r="J19" s="25" t="s">
        <v>37</v>
      </c>
      <c r="K19" s="25" t="s">
        <v>37</v>
      </c>
      <c r="L19" s="26" t="s">
        <v>37</v>
      </c>
      <c r="M19" s="26" t="s">
        <v>37</v>
      </c>
      <c r="N19" s="26" t="s">
        <v>37</v>
      </c>
      <c r="O19" s="26" t="s">
        <v>37</v>
      </c>
      <c r="P19" s="97">
        <f>'Anexo 2'!F19</f>
        <v>0</v>
      </c>
      <c r="Q19" s="25" t="s">
        <v>37</v>
      </c>
      <c r="R19" s="25" t="s">
        <v>37</v>
      </c>
      <c r="S19" s="25" t="s">
        <v>37</v>
      </c>
      <c r="T19" s="25" t="s">
        <v>37</v>
      </c>
      <c r="U19" s="25" t="s">
        <v>37</v>
      </c>
      <c r="V19" s="25" t="s">
        <v>37</v>
      </c>
      <c r="W19" s="25" t="s">
        <v>37</v>
      </c>
      <c r="X19" s="26" t="s">
        <v>37</v>
      </c>
      <c r="Y19" s="26" t="s">
        <v>37</v>
      </c>
      <c r="Z19" s="82" t="s">
        <v>37</v>
      </c>
      <c r="AA19" s="26">
        <v>0</v>
      </c>
      <c r="AB19" s="98" t="s">
        <v>37</v>
      </c>
      <c r="AC19" s="99" t="s">
        <v>37</v>
      </c>
      <c r="AD19" s="99" t="s">
        <v>37</v>
      </c>
      <c r="AE19" s="99" t="s">
        <v>37</v>
      </c>
      <c r="AF19" s="99" t="s">
        <v>37</v>
      </c>
      <c r="AG19" s="99" t="s">
        <v>37</v>
      </c>
      <c r="AH19" s="99" t="s">
        <v>37</v>
      </c>
      <c r="AI19" s="99" t="s">
        <v>37</v>
      </c>
      <c r="AJ19" s="99" t="s">
        <v>37</v>
      </c>
      <c r="AK19" s="99" t="s">
        <v>37</v>
      </c>
      <c r="AL19" s="100">
        <f t="shared" si="0"/>
        <v>0</v>
      </c>
      <c r="AM19" s="98" t="s">
        <v>37</v>
      </c>
      <c r="AN19" s="99" t="s">
        <v>37</v>
      </c>
      <c r="AO19" s="99" t="s">
        <v>37</v>
      </c>
      <c r="AP19" s="99" t="s">
        <v>37</v>
      </c>
      <c r="AQ19" s="99" t="s">
        <v>37</v>
      </c>
      <c r="AR19" s="99" t="s">
        <v>37</v>
      </c>
      <c r="AS19" s="101" t="s">
        <v>37</v>
      </c>
      <c r="AT19" s="101" t="s">
        <v>37</v>
      </c>
      <c r="AU19" s="101" t="s">
        <v>37</v>
      </c>
      <c r="AV19" s="96" t="s">
        <v>37</v>
      </c>
      <c r="AW19" s="101">
        <f>'Anexo 2'!I19</f>
        <v>0</v>
      </c>
      <c r="AX19" s="261">
        <v>1</v>
      </c>
      <c r="AY19" s="102"/>
      <c r="AZ19" s="102"/>
      <c r="BA19" s="103"/>
    </row>
    <row r="20" spans="1:53" s="6" customFormat="1" ht="36">
      <c r="A20" s="29">
        <v>2241</v>
      </c>
      <c r="B20" s="30" t="s">
        <v>263</v>
      </c>
      <c r="C20" s="20" t="str">
        <f>'Anexo 1'!C20</f>
        <v xml:space="preserve">INCOFER </v>
      </c>
      <c r="D20" s="25">
        <f>+'Anexo 1'!E20</f>
        <v>550000000</v>
      </c>
      <c r="E20" s="27">
        <f>'Anexo 2'!E20</f>
        <v>0</v>
      </c>
      <c r="F20" s="25" t="s">
        <v>37</v>
      </c>
      <c r="G20" s="25" t="s">
        <v>37</v>
      </c>
      <c r="H20" s="25" t="s">
        <v>37</v>
      </c>
      <c r="I20" s="25" t="s">
        <v>37</v>
      </c>
      <c r="J20" s="25" t="s">
        <v>37</v>
      </c>
      <c r="K20" s="25" t="s">
        <v>37</v>
      </c>
      <c r="L20" s="26" t="s">
        <v>37</v>
      </c>
      <c r="M20" s="26" t="s">
        <v>37</v>
      </c>
      <c r="N20" s="26" t="s">
        <v>37</v>
      </c>
      <c r="O20" s="26" t="s">
        <v>37</v>
      </c>
      <c r="P20" s="97">
        <f>'Anexo 2'!F20</f>
        <v>0</v>
      </c>
      <c r="Q20" s="25" t="s">
        <v>37</v>
      </c>
      <c r="R20" s="25" t="s">
        <v>37</v>
      </c>
      <c r="S20" s="25" t="s">
        <v>37</v>
      </c>
      <c r="T20" s="25" t="s">
        <v>37</v>
      </c>
      <c r="U20" s="25" t="s">
        <v>37</v>
      </c>
      <c r="V20" s="25" t="s">
        <v>37</v>
      </c>
      <c r="W20" s="25" t="s">
        <v>37</v>
      </c>
      <c r="X20" s="26" t="s">
        <v>37</v>
      </c>
      <c r="Y20" s="26" t="s">
        <v>37</v>
      </c>
      <c r="Z20" s="82" t="s">
        <v>37</v>
      </c>
      <c r="AA20" s="26">
        <v>0</v>
      </c>
      <c r="AB20" s="98" t="s">
        <v>37</v>
      </c>
      <c r="AC20" s="99" t="s">
        <v>37</v>
      </c>
      <c r="AD20" s="99" t="s">
        <v>37</v>
      </c>
      <c r="AE20" s="99" t="s">
        <v>37</v>
      </c>
      <c r="AF20" s="99" t="s">
        <v>37</v>
      </c>
      <c r="AG20" s="99" t="s">
        <v>37</v>
      </c>
      <c r="AH20" s="99" t="s">
        <v>37</v>
      </c>
      <c r="AI20" s="99" t="s">
        <v>37</v>
      </c>
      <c r="AJ20" s="99" t="s">
        <v>37</v>
      </c>
      <c r="AK20" s="99" t="s">
        <v>37</v>
      </c>
      <c r="AL20" s="100">
        <f t="shared" si="0"/>
        <v>0</v>
      </c>
      <c r="AM20" s="98" t="s">
        <v>37</v>
      </c>
      <c r="AN20" s="99" t="s">
        <v>37</v>
      </c>
      <c r="AO20" s="99" t="s">
        <v>37</v>
      </c>
      <c r="AP20" s="99" t="s">
        <v>37</v>
      </c>
      <c r="AQ20" s="99" t="s">
        <v>37</v>
      </c>
      <c r="AR20" s="99" t="s">
        <v>37</v>
      </c>
      <c r="AS20" s="101" t="s">
        <v>37</v>
      </c>
      <c r="AT20" s="101" t="s">
        <v>37</v>
      </c>
      <c r="AU20" s="101" t="s">
        <v>37</v>
      </c>
      <c r="AV20" s="96" t="s">
        <v>37</v>
      </c>
      <c r="AW20" s="101">
        <f>'Anexo 2'!I20</f>
        <v>0</v>
      </c>
      <c r="AX20" s="261">
        <v>1</v>
      </c>
      <c r="AY20" s="102"/>
      <c r="AZ20" s="102"/>
      <c r="BA20" s="103"/>
    </row>
    <row r="21" spans="1:53" s="35" customFormat="1" ht="13.95" customHeight="1">
      <c r="A21" s="31"/>
      <c r="B21" s="32"/>
      <c r="C21" s="7"/>
      <c r="D21" s="33">
        <f>SUM(D13:D20)</f>
        <v>2725771200.29</v>
      </c>
      <c r="E21" s="34">
        <f t="shared" ref="E21:O21" si="1">SUM(E13:E20)</f>
        <v>508927324.87</v>
      </c>
      <c r="F21" s="33">
        <f t="shared" si="1"/>
        <v>200000</v>
      </c>
      <c r="G21" s="33">
        <f t="shared" si="1"/>
        <v>3000000</v>
      </c>
      <c r="H21" s="33">
        <f t="shared" si="1"/>
        <v>0</v>
      </c>
      <c r="I21" s="33">
        <f t="shared" si="1"/>
        <v>6500000</v>
      </c>
      <c r="J21" s="33">
        <f t="shared" si="1"/>
        <v>500000</v>
      </c>
      <c r="K21" s="33">
        <f t="shared" si="1"/>
        <v>10467661.49</v>
      </c>
      <c r="L21" s="33">
        <f t="shared" si="1"/>
        <v>9974838</v>
      </c>
      <c r="M21" s="33">
        <f t="shared" si="1"/>
        <v>5700000</v>
      </c>
      <c r="N21" s="33">
        <f t="shared" si="1"/>
        <v>107289275.58</v>
      </c>
      <c r="O21" s="33">
        <f t="shared" si="1"/>
        <v>341695549.80000001</v>
      </c>
      <c r="P21" s="34">
        <f>SUM(P13:P20)</f>
        <v>23600000</v>
      </c>
      <c r="Q21" s="33">
        <f>SUM(Q13:Q20)</f>
        <v>330416.67</v>
      </c>
      <c r="R21" s="33">
        <f t="shared" ref="R21:Z21" si="2">SUM(R13:R20)</f>
        <v>330163.89</v>
      </c>
      <c r="S21" s="33">
        <f t="shared" si="2"/>
        <v>322147.21999999997</v>
      </c>
      <c r="T21" s="33">
        <f t="shared" si="2"/>
        <v>432754.14999999997</v>
      </c>
      <c r="U21" s="33">
        <f t="shared" si="2"/>
        <v>537477.97</v>
      </c>
      <c r="V21" s="33">
        <f t="shared" si="2"/>
        <v>534389.62</v>
      </c>
      <c r="W21" s="33">
        <f t="shared" si="2"/>
        <v>1059542.78</v>
      </c>
      <c r="X21" s="37">
        <f t="shared" si="2"/>
        <v>1597414.3000000003</v>
      </c>
      <c r="Y21" s="37">
        <f t="shared" si="2"/>
        <v>2425466.4700000002</v>
      </c>
      <c r="Z21" s="37">
        <f t="shared" si="2"/>
        <v>4119382.71</v>
      </c>
      <c r="AA21" s="37">
        <f>SUM(AA13:AA20)</f>
        <v>1909849.6</v>
      </c>
      <c r="AB21" s="106"/>
      <c r="AC21" s="107"/>
      <c r="AD21" s="107"/>
      <c r="AE21" s="107"/>
      <c r="AF21" s="107"/>
      <c r="AG21" s="107"/>
      <c r="AL21" s="100"/>
      <c r="AM21" s="98"/>
      <c r="AN21" s="99"/>
      <c r="AO21" s="99"/>
      <c r="AP21" s="99"/>
      <c r="AQ21" s="99"/>
      <c r="AR21" s="99"/>
      <c r="AS21" s="108"/>
      <c r="AT21" s="108"/>
      <c r="AU21" s="108"/>
      <c r="AV21" s="321"/>
      <c r="AW21" s="101"/>
      <c r="AX21" s="262"/>
      <c r="AY21" s="102"/>
      <c r="AZ21" s="102"/>
      <c r="BA21" s="103"/>
    </row>
    <row r="22" spans="1:53" s="35" customFormat="1" ht="13.95" customHeight="1">
      <c r="A22" s="31"/>
      <c r="B22" s="32"/>
      <c r="C22" s="7"/>
      <c r="D22" s="33"/>
      <c r="E22" s="34"/>
      <c r="F22" s="33"/>
      <c r="G22" s="33"/>
      <c r="H22" s="33"/>
      <c r="I22" s="33"/>
      <c r="J22" s="33"/>
      <c r="K22" s="33"/>
      <c r="L22" s="33"/>
      <c r="M22" s="33"/>
      <c r="N22" s="33"/>
      <c r="O22" s="33"/>
      <c r="P22" s="34"/>
      <c r="Q22" s="33"/>
      <c r="R22" s="33"/>
      <c r="S22" s="33"/>
      <c r="T22" s="33"/>
      <c r="U22" s="33"/>
      <c r="V22" s="33"/>
      <c r="W22" s="33"/>
      <c r="X22" s="37"/>
      <c r="Y22" s="37"/>
      <c r="Z22" s="37"/>
      <c r="AA22" s="37"/>
      <c r="AB22" s="106"/>
      <c r="AC22" s="107"/>
      <c r="AD22" s="107"/>
      <c r="AE22" s="107"/>
      <c r="AF22" s="107"/>
      <c r="AG22" s="107"/>
      <c r="AL22" s="100"/>
      <c r="AM22" s="98"/>
      <c r="AN22" s="99"/>
      <c r="AO22" s="99"/>
      <c r="AP22" s="99"/>
      <c r="AQ22" s="99"/>
      <c r="AR22" s="99"/>
      <c r="AS22" s="108"/>
      <c r="AT22" s="108"/>
      <c r="AU22" s="108"/>
      <c r="AV22" s="321"/>
      <c r="AW22" s="101"/>
      <c r="AX22" s="262"/>
      <c r="AY22" s="102"/>
      <c r="AZ22" s="102"/>
      <c r="BA22" s="103"/>
    </row>
    <row r="23" spans="1:53" s="35" customFormat="1" ht="24.6" customHeight="1">
      <c r="A23" s="36" t="s">
        <v>58</v>
      </c>
      <c r="B23" s="32"/>
      <c r="C23" s="7"/>
      <c r="D23" s="33"/>
      <c r="E23" s="34"/>
      <c r="F23" s="33"/>
      <c r="G23" s="33"/>
      <c r="H23" s="33"/>
      <c r="I23" s="33"/>
      <c r="J23" s="33"/>
      <c r="K23" s="33"/>
      <c r="L23" s="33"/>
      <c r="M23" s="33"/>
      <c r="N23" s="33"/>
      <c r="O23" s="33"/>
      <c r="P23" s="34"/>
      <c r="Q23" s="33"/>
      <c r="R23" s="33"/>
      <c r="S23" s="33"/>
      <c r="T23" s="33"/>
      <c r="U23" s="33"/>
      <c r="V23" s="33"/>
      <c r="W23" s="33"/>
      <c r="X23" s="37"/>
      <c r="Y23" s="37"/>
      <c r="Z23" s="37"/>
      <c r="AA23" s="37"/>
      <c r="AB23" s="106"/>
      <c r="AC23" s="107"/>
      <c r="AD23" s="107"/>
      <c r="AE23" s="107"/>
      <c r="AF23" s="107"/>
      <c r="AG23" s="107"/>
      <c r="AL23" s="100"/>
      <c r="AM23" s="98"/>
      <c r="AN23" s="99"/>
      <c r="AO23" s="99"/>
      <c r="AP23" s="99"/>
      <c r="AQ23" s="99"/>
      <c r="AR23" s="99"/>
      <c r="AS23" s="108"/>
      <c r="AT23" s="108"/>
      <c r="AU23" s="108"/>
      <c r="AV23" s="321"/>
      <c r="AW23" s="101"/>
      <c r="AX23" s="262"/>
      <c r="AY23" s="102"/>
      <c r="AZ23" s="102"/>
      <c r="BA23" s="103"/>
    </row>
    <row r="24" spans="1:53" s="35" customFormat="1" ht="44.4" customHeight="1">
      <c r="A24" s="23">
        <v>97486</v>
      </c>
      <c r="B24" s="30" t="s">
        <v>263</v>
      </c>
      <c r="C24" s="20" t="str">
        <f>'Anexo 1'!C24</f>
        <v xml:space="preserve">INCOFER </v>
      </c>
      <c r="D24" s="25">
        <f>+'Anexo 1'!E24</f>
        <v>250000000</v>
      </c>
      <c r="E24" s="27">
        <f>'Anexo 2'!E24</f>
        <v>0</v>
      </c>
      <c r="F24" s="25" t="s">
        <v>37</v>
      </c>
      <c r="G24" s="25" t="s">
        <v>37</v>
      </c>
      <c r="H24" s="25" t="s">
        <v>37</v>
      </c>
      <c r="I24" s="25" t="s">
        <v>37</v>
      </c>
      <c r="J24" s="25" t="s">
        <v>37</v>
      </c>
      <c r="K24" s="25" t="s">
        <v>37</v>
      </c>
      <c r="L24" s="26" t="s">
        <v>37</v>
      </c>
      <c r="M24" s="26" t="s">
        <v>37</v>
      </c>
      <c r="N24" s="26" t="s">
        <v>37</v>
      </c>
      <c r="O24" s="26" t="s">
        <v>37</v>
      </c>
      <c r="P24" s="97">
        <f>'Anexo 2'!F24</f>
        <v>0</v>
      </c>
      <c r="Q24" s="25" t="s">
        <v>37</v>
      </c>
      <c r="R24" s="25" t="s">
        <v>37</v>
      </c>
      <c r="S24" s="25" t="s">
        <v>37</v>
      </c>
      <c r="T24" s="25" t="s">
        <v>37</v>
      </c>
      <c r="U24" s="25" t="s">
        <v>37</v>
      </c>
      <c r="V24" s="25" t="s">
        <v>37</v>
      </c>
      <c r="W24" s="25" t="s">
        <v>37</v>
      </c>
      <c r="X24" s="26" t="s">
        <v>37</v>
      </c>
      <c r="Y24" s="26" t="s">
        <v>37</v>
      </c>
      <c r="Z24" s="82" t="s">
        <v>37</v>
      </c>
      <c r="AA24" s="26">
        <v>0</v>
      </c>
      <c r="AB24" s="98" t="s">
        <v>37</v>
      </c>
      <c r="AC24" s="99" t="s">
        <v>37</v>
      </c>
      <c r="AD24" s="99" t="s">
        <v>37</v>
      </c>
      <c r="AE24" s="99" t="s">
        <v>37</v>
      </c>
      <c r="AF24" s="99" t="s">
        <v>37</v>
      </c>
      <c r="AG24" s="99" t="s">
        <v>37</v>
      </c>
      <c r="AH24" s="99" t="s">
        <v>37</v>
      </c>
      <c r="AI24" s="99" t="s">
        <v>37</v>
      </c>
      <c r="AJ24" s="99" t="s">
        <v>37</v>
      </c>
      <c r="AK24" s="99" t="s">
        <v>37</v>
      </c>
      <c r="AL24" s="100">
        <f t="shared" ref="AL24" si="3">E24/D24</f>
        <v>0</v>
      </c>
      <c r="AM24" s="98" t="s">
        <v>37</v>
      </c>
      <c r="AN24" s="99" t="s">
        <v>37</v>
      </c>
      <c r="AO24" s="99" t="s">
        <v>37</v>
      </c>
      <c r="AP24" s="99" t="s">
        <v>37</v>
      </c>
      <c r="AQ24" s="99" t="s">
        <v>37</v>
      </c>
      <c r="AR24" s="99" t="s">
        <v>37</v>
      </c>
      <c r="AS24" s="101" t="s">
        <v>37</v>
      </c>
      <c r="AT24" s="101" t="s">
        <v>37</v>
      </c>
      <c r="AU24" s="101" t="s">
        <v>37</v>
      </c>
      <c r="AV24" s="96" t="s">
        <v>37</v>
      </c>
      <c r="AW24" s="101">
        <f>'Anexo 2'!I24</f>
        <v>0</v>
      </c>
      <c r="AX24" s="261">
        <v>0.01</v>
      </c>
      <c r="AY24" s="102"/>
      <c r="AZ24" s="102"/>
      <c r="BA24" s="103"/>
    </row>
    <row r="25" spans="1:53" s="35" customFormat="1" ht="13.95" customHeight="1">
      <c r="A25" s="31"/>
      <c r="B25" s="32"/>
      <c r="C25" s="7"/>
      <c r="D25" s="33">
        <f>SUM(D24)</f>
        <v>250000000</v>
      </c>
      <c r="E25" s="34">
        <f t="shared" ref="E25:AA25" si="4">SUM(E24)</f>
        <v>0</v>
      </c>
      <c r="F25" s="33">
        <f t="shared" si="4"/>
        <v>0</v>
      </c>
      <c r="G25" s="33">
        <f t="shared" si="4"/>
        <v>0</v>
      </c>
      <c r="H25" s="33">
        <f t="shared" si="4"/>
        <v>0</v>
      </c>
      <c r="I25" s="33">
        <f t="shared" si="4"/>
        <v>0</v>
      </c>
      <c r="J25" s="33">
        <f t="shared" si="4"/>
        <v>0</v>
      </c>
      <c r="K25" s="33">
        <f t="shared" si="4"/>
        <v>0</v>
      </c>
      <c r="L25" s="33">
        <f t="shared" si="4"/>
        <v>0</v>
      </c>
      <c r="M25" s="33">
        <f t="shared" si="4"/>
        <v>0</v>
      </c>
      <c r="N25" s="33">
        <f t="shared" si="4"/>
        <v>0</v>
      </c>
      <c r="O25" s="33">
        <f t="shared" si="4"/>
        <v>0</v>
      </c>
      <c r="P25" s="34">
        <f t="shared" si="4"/>
        <v>0</v>
      </c>
      <c r="Q25" s="33">
        <f t="shared" si="4"/>
        <v>0</v>
      </c>
      <c r="R25" s="33">
        <f t="shared" si="4"/>
        <v>0</v>
      </c>
      <c r="S25" s="33">
        <f t="shared" si="4"/>
        <v>0</v>
      </c>
      <c r="T25" s="33">
        <f t="shared" si="4"/>
        <v>0</v>
      </c>
      <c r="U25" s="33">
        <f t="shared" si="4"/>
        <v>0</v>
      </c>
      <c r="V25" s="33">
        <f t="shared" si="4"/>
        <v>0</v>
      </c>
      <c r="W25" s="33">
        <f t="shared" si="4"/>
        <v>0</v>
      </c>
      <c r="X25" s="37">
        <f t="shared" si="4"/>
        <v>0</v>
      </c>
      <c r="Y25" s="37">
        <f t="shared" si="4"/>
        <v>0</v>
      </c>
      <c r="Z25" s="37">
        <f t="shared" si="4"/>
        <v>0</v>
      </c>
      <c r="AA25" s="37">
        <f t="shared" si="4"/>
        <v>0</v>
      </c>
      <c r="AB25" s="106"/>
      <c r="AC25" s="107"/>
      <c r="AD25" s="107"/>
      <c r="AE25" s="107"/>
      <c r="AF25" s="107"/>
      <c r="AG25" s="107"/>
      <c r="AL25" s="100"/>
      <c r="AM25" s="98"/>
      <c r="AN25" s="99"/>
      <c r="AO25" s="99"/>
      <c r="AP25" s="99"/>
      <c r="AQ25" s="99"/>
      <c r="AR25" s="99"/>
      <c r="AS25" s="108"/>
      <c r="AT25" s="108"/>
      <c r="AU25" s="108"/>
      <c r="AV25" s="321"/>
      <c r="AW25" s="101"/>
      <c r="AX25" s="262"/>
      <c r="AY25" s="102"/>
      <c r="AZ25" s="102"/>
      <c r="BA25" s="103"/>
    </row>
    <row r="26" spans="1:53" s="35" customFormat="1" ht="13.95" customHeight="1">
      <c r="A26" s="31"/>
      <c r="B26" s="32"/>
      <c r="C26" s="7"/>
      <c r="D26" s="33"/>
      <c r="E26" s="34"/>
      <c r="F26" s="33"/>
      <c r="G26" s="33"/>
      <c r="H26" s="33"/>
      <c r="I26" s="33"/>
      <c r="J26" s="33"/>
      <c r="K26" s="33"/>
      <c r="L26" s="37"/>
      <c r="M26" s="37"/>
      <c r="N26" s="37"/>
      <c r="O26" s="37"/>
      <c r="P26" s="109"/>
      <c r="Q26" s="33"/>
      <c r="R26" s="33"/>
      <c r="S26" s="33"/>
      <c r="T26" s="33"/>
      <c r="U26" s="33"/>
      <c r="V26" s="33"/>
      <c r="X26" s="141"/>
      <c r="Y26" s="141"/>
      <c r="Z26" s="141"/>
      <c r="AA26" s="37"/>
      <c r="AB26" s="106"/>
      <c r="AC26" s="107"/>
      <c r="AD26" s="107"/>
      <c r="AE26" s="107"/>
      <c r="AF26" s="107"/>
      <c r="AG26" s="107"/>
      <c r="AL26" s="100"/>
      <c r="AM26" s="98"/>
      <c r="AN26" s="99"/>
      <c r="AO26" s="99"/>
      <c r="AP26" s="99"/>
      <c r="AQ26" s="99"/>
      <c r="AR26" s="99"/>
      <c r="AS26" s="108"/>
      <c r="AT26" s="108"/>
      <c r="AU26" s="108"/>
      <c r="AV26" s="321"/>
      <c r="AW26" s="101"/>
      <c r="AX26" s="262"/>
      <c r="AY26" s="102"/>
      <c r="AZ26" s="102"/>
      <c r="BA26" s="103"/>
    </row>
    <row r="27" spans="1:53" s="6" customFormat="1" ht="29.4" customHeight="1">
      <c r="A27" s="36" t="s">
        <v>59</v>
      </c>
      <c r="B27" s="38"/>
      <c r="C27" s="20"/>
      <c r="D27" s="25"/>
      <c r="E27" s="27"/>
      <c r="F27" s="25"/>
      <c r="G27" s="25"/>
      <c r="H27" s="25"/>
      <c r="I27" s="25"/>
      <c r="J27" s="25"/>
      <c r="K27" s="25"/>
      <c r="L27" s="26"/>
      <c r="M27" s="26"/>
      <c r="N27" s="26"/>
      <c r="O27" s="26"/>
      <c r="P27" s="110"/>
      <c r="Q27" s="25"/>
      <c r="R27" s="25"/>
      <c r="S27" s="25"/>
      <c r="T27" s="25"/>
      <c r="U27" s="25"/>
      <c r="V27" s="25"/>
      <c r="X27" s="26"/>
      <c r="Y27" s="26"/>
      <c r="Z27" s="26"/>
      <c r="AA27" s="26"/>
      <c r="AB27" s="98"/>
      <c r="AC27" s="99"/>
      <c r="AD27" s="99"/>
      <c r="AE27" s="99"/>
      <c r="AF27" s="99"/>
      <c r="AG27" s="99"/>
      <c r="AL27" s="100"/>
      <c r="AM27" s="98"/>
      <c r="AN27" s="99"/>
      <c r="AO27" s="99"/>
      <c r="AP27" s="99"/>
      <c r="AQ27" s="99"/>
      <c r="AR27" s="99"/>
      <c r="AS27" s="101"/>
      <c r="AT27" s="101"/>
      <c r="AU27" s="101"/>
      <c r="AV27" s="96"/>
      <c r="AW27" s="101"/>
      <c r="AX27" s="262"/>
      <c r="AY27" s="102"/>
      <c r="AZ27" s="102"/>
      <c r="BA27" s="103"/>
    </row>
    <row r="28" spans="1:53" s="6" customFormat="1" ht="16.8" customHeight="1">
      <c r="A28" s="23" t="s">
        <v>133</v>
      </c>
      <c r="B28" s="444" t="s">
        <v>266</v>
      </c>
      <c r="C28" s="430" t="str">
        <f>'Anexo 1'!C28</f>
        <v>MOPT</v>
      </c>
      <c r="D28" s="25">
        <f>+'Anexo 1'!E28</f>
        <v>400000000</v>
      </c>
      <c r="E28" s="27">
        <f>'Anexo 2'!E28</f>
        <v>318000000</v>
      </c>
      <c r="F28" s="25">
        <v>5000000</v>
      </c>
      <c r="G28" s="25">
        <v>45000000</v>
      </c>
      <c r="H28" s="25">
        <v>120000000</v>
      </c>
      <c r="I28" s="25">
        <v>0</v>
      </c>
      <c r="J28" s="25">
        <v>0</v>
      </c>
      <c r="K28" s="25">
        <v>30000000</v>
      </c>
      <c r="L28" s="26">
        <v>80000000</v>
      </c>
      <c r="M28" s="26">
        <v>3000000</v>
      </c>
      <c r="N28" s="82">
        <v>30000000</v>
      </c>
      <c r="O28" s="82">
        <v>5000000</v>
      </c>
      <c r="P28" s="97">
        <f>'Anexo 2'!F28</f>
        <v>0</v>
      </c>
      <c r="Q28" s="25">
        <v>2278532.2599999998</v>
      </c>
      <c r="R28" s="25">
        <v>1966518.08</v>
      </c>
      <c r="S28" s="25">
        <v>1785068.5</v>
      </c>
      <c r="T28" s="25">
        <v>1230547.94</v>
      </c>
      <c r="U28" s="25">
        <v>1150671.45</v>
      </c>
      <c r="V28" s="25">
        <v>1055629.9099999999</v>
      </c>
      <c r="W28" s="25">
        <v>830136.99</v>
      </c>
      <c r="X28" s="26">
        <v>598191.78</v>
      </c>
      <c r="Y28" s="26">
        <f>292841.57+246871.58</f>
        <v>539713.15</v>
      </c>
      <c r="Z28" s="82">
        <v>431589.69999999995</v>
      </c>
      <c r="AA28" s="26">
        <v>204438.36</v>
      </c>
      <c r="AB28" s="98">
        <v>1.1111111111111112E-2</v>
      </c>
      <c r="AC28" s="99">
        <v>0.125</v>
      </c>
      <c r="AD28" s="99">
        <v>0.42499999999999999</v>
      </c>
      <c r="AE28" s="99">
        <v>0.42499999999999999</v>
      </c>
      <c r="AF28" s="99">
        <v>0.42499999999999999</v>
      </c>
      <c r="AG28" s="99">
        <v>0.5</v>
      </c>
      <c r="AH28" s="99">
        <v>0.7</v>
      </c>
      <c r="AI28" s="99">
        <v>0.70750000000000002</v>
      </c>
      <c r="AJ28" s="99">
        <v>0.78249999999999997</v>
      </c>
      <c r="AK28" s="99">
        <v>0.79500000000000004</v>
      </c>
      <c r="AL28" s="100">
        <f t="shared" ref="AL28:AL33" si="5">E28/D28</f>
        <v>0.79500000000000004</v>
      </c>
      <c r="AM28" s="479">
        <v>0.13</v>
      </c>
      <c r="AN28" s="471">
        <v>0.31</v>
      </c>
      <c r="AO28" s="471">
        <v>0.49</v>
      </c>
      <c r="AP28" s="471">
        <v>0.59</v>
      </c>
      <c r="AQ28" s="471">
        <v>0.74</v>
      </c>
      <c r="AR28" s="471">
        <v>0.47</v>
      </c>
      <c r="AS28" s="456">
        <v>0.57969999999999999</v>
      </c>
      <c r="AT28" s="473">
        <v>0.53690000000000004</v>
      </c>
      <c r="AU28" s="473">
        <v>0.58740000000000003</v>
      </c>
      <c r="AV28" s="456">
        <v>0.65910000000000002</v>
      </c>
      <c r="AW28" s="474">
        <f>'Anexo 2'!I28</f>
        <v>0.67179999999999995</v>
      </c>
      <c r="AX28" s="472">
        <v>2</v>
      </c>
      <c r="AY28" s="102"/>
      <c r="AZ28" s="102"/>
      <c r="BA28" s="103"/>
    </row>
    <row r="29" spans="1:53" s="6" customFormat="1" ht="16.8" customHeight="1">
      <c r="A29" s="41" t="s">
        <v>63</v>
      </c>
      <c r="B29" s="444"/>
      <c r="C29" s="430"/>
      <c r="D29" s="25">
        <f>+'Anexo 1'!E29</f>
        <v>50000000</v>
      </c>
      <c r="E29" s="27">
        <f>'Anexo 2'!E29</f>
        <v>30000000</v>
      </c>
      <c r="F29" s="25">
        <v>0</v>
      </c>
      <c r="G29" s="25">
        <v>0</v>
      </c>
      <c r="H29" s="25">
        <v>0</v>
      </c>
      <c r="I29" s="25">
        <v>0</v>
      </c>
      <c r="J29" s="25">
        <v>15000000</v>
      </c>
      <c r="K29" s="25">
        <v>5000000</v>
      </c>
      <c r="L29" s="26">
        <v>10000000</v>
      </c>
      <c r="M29" s="26">
        <v>0</v>
      </c>
      <c r="N29" s="82">
        <v>0</v>
      </c>
      <c r="O29" s="82">
        <v>0</v>
      </c>
      <c r="P29" s="97">
        <f>'Anexo 2'!F29</f>
        <v>0</v>
      </c>
      <c r="Q29" s="25">
        <v>286447.34000000003</v>
      </c>
      <c r="R29" s="25">
        <v>249854.04</v>
      </c>
      <c r="S29" s="25">
        <v>250000</v>
      </c>
      <c r="T29" s="25">
        <v>250020.01</v>
      </c>
      <c r="U29" s="25">
        <v>250145.97</v>
      </c>
      <c r="V29" s="25">
        <v>176300.79999999999</v>
      </c>
      <c r="W29" s="25">
        <v>143698.63</v>
      </c>
      <c r="X29" s="26">
        <v>100000</v>
      </c>
      <c r="Y29" s="26">
        <f>50058.38+50000</f>
        <v>100058.38</v>
      </c>
      <c r="Z29" s="82">
        <v>99941.62</v>
      </c>
      <c r="AA29" s="26">
        <v>49863.01</v>
      </c>
      <c r="AB29" s="98">
        <v>0</v>
      </c>
      <c r="AC29" s="99">
        <v>0</v>
      </c>
      <c r="AD29" s="99">
        <v>0</v>
      </c>
      <c r="AE29" s="99">
        <v>0</v>
      </c>
      <c r="AF29" s="99">
        <v>0.3</v>
      </c>
      <c r="AG29" s="99">
        <v>0.4</v>
      </c>
      <c r="AH29" s="99">
        <v>0.6</v>
      </c>
      <c r="AI29" s="99">
        <v>0.6</v>
      </c>
      <c r="AJ29" s="99">
        <v>0.6</v>
      </c>
      <c r="AK29" s="99">
        <v>0.6</v>
      </c>
      <c r="AL29" s="100">
        <f t="shared" si="5"/>
        <v>0.6</v>
      </c>
      <c r="AM29" s="479"/>
      <c r="AN29" s="471"/>
      <c r="AO29" s="471"/>
      <c r="AP29" s="471">
        <v>0</v>
      </c>
      <c r="AQ29" s="471"/>
      <c r="AR29" s="471"/>
      <c r="AS29" s="456"/>
      <c r="AT29" s="473"/>
      <c r="AU29" s="473"/>
      <c r="AV29" s="456"/>
      <c r="AW29" s="474"/>
      <c r="AX29" s="472"/>
      <c r="AY29" s="102"/>
      <c r="AZ29" s="102"/>
      <c r="BA29" s="103"/>
    </row>
    <row r="30" spans="1:53" s="6" customFormat="1" ht="33.6" customHeight="1">
      <c r="A30" s="41" t="str">
        <f>+'Anexo 1'!A30</f>
        <v>4864/OC-CR</v>
      </c>
      <c r="B30" s="30" t="s">
        <v>65</v>
      </c>
      <c r="C30" s="20" t="str">
        <f>'Anexo 1'!C30</f>
        <v>MOPT</v>
      </c>
      <c r="D30" s="25">
        <f>+'Anexo 1'!E30</f>
        <v>125000000</v>
      </c>
      <c r="E30" s="27">
        <f>'Anexo 2'!E30</f>
        <v>91500000</v>
      </c>
      <c r="F30" s="25" t="s">
        <v>37</v>
      </c>
      <c r="G30" s="25" t="s">
        <v>37</v>
      </c>
      <c r="H30" s="25" t="s">
        <v>37</v>
      </c>
      <c r="I30" s="25" t="s">
        <v>37</v>
      </c>
      <c r="J30" s="25">
        <v>0</v>
      </c>
      <c r="K30" s="25">
        <v>20000000</v>
      </c>
      <c r="L30" s="26">
        <v>0</v>
      </c>
      <c r="M30" s="26">
        <v>20000000</v>
      </c>
      <c r="N30" s="26">
        <v>8000000</v>
      </c>
      <c r="O30" s="26">
        <v>33500000</v>
      </c>
      <c r="P30" s="97">
        <f>'Anexo 2'!F30</f>
        <v>10000000</v>
      </c>
      <c r="Q30" s="25" t="s">
        <v>37</v>
      </c>
      <c r="R30" s="25" t="s">
        <v>37</v>
      </c>
      <c r="S30" s="25" t="s">
        <v>37</v>
      </c>
      <c r="T30" s="25" t="s">
        <v>37</v>
      </c>
      <c r="U30" s="25">
        <v>0</v>
      </c>
      <c r="V30" s="25">
        <v>809476.57</v>
      </c>
      <c r="W30" s="25">
        <v>525000.01</v>
      </c>
      <c r="X30" s="26">
        <v>525000.01</v>
      </c>
      <c r="Y30" s="26">
        <v>433699.76</v>
      </c>
      <c r="Z30" s="26">
        <v>320631.55</v>
      </c>
      <c r="AA30" s="26">
        <v>109520.55</v>
      </c>
      <c r="AB30" s="111" t="s">
        <v>37</v>
      </c>
      <c r="AC30" s="25" t="s">
        <v>37</v>
      </c>
      <c r="AD30" s="25" t="s">
        <v>37</v>
      </c>
      <c r="AE30" s="25" t="s">
        <v>37</v>
      </c>
      <c r="AF30" s="25">
        <v>0</v>
      </c>
      <c r="AG30" s="25">
        <v>0.16</v>
      </c>
      <c r="AH30" s="99">
        <v>0.16</v>
      </c>
      <c r="AI30" s="99">
        <v>0.32</v>
      </c>
      <c r="AJ30" s="99">
        <v>0.38400000000000001</v>
      </c>
      <c r="AK30" s="99">
        <v>0.65200000000000002</v>
      </c>
      <c r="AL30" s="100">
        <f t="shared" si="5"/>
        <v>0.73199999999999998</v>
      </c>
      <c r="AM30" s="111" t="s">
        <v>37</v>
      </c>
      <c r="AN30" s="25" t="s">
        <v>37</v>
      </c>
      <c r="AO30" s="25" t="s">
        <v>37</v>
      </c>
      <c r="AP30" s="25" t="s">
        <v>37</v>
      </c>
      <c r="AQ30" s="25">
        <v>0</v>
      </c>
      <c r="AR30" s="25">
        <v>0.40300000000000002</v>
      </c>
      <c r="AS30" s="101">
        <v>0.441</v>
      </c>
      <c r="AT30" s="101">
        <v>0.51919999999999999</v>
      </c>
      <c r="AU30" s="101">
        <v>0.60289999999999999</v>
      </c>
      <c r="AV30" s="96">
        <v>0.77929999999999999</v>
      </c>
      <c r="AW30" s="101">
        <f>'Anexo 2'!I30</f>
        <v>0.80859999999999999</v>
      </c>
      <c r="AX30" s="260">
        <v>1</v>
      </c>
      <c r="AY30" s="102"/>
      <c r="AZ30" s="102"/>
      <c r="BA30" s="103"/>
    </row>
    <row r="31" spans="1:53" s="6" customFormat="1" ht="25.95" customHeight="1">
      <c r="A31" s="41" t="str">
        <f>+'Anexo 1'!A31</f>
        <v>4871/OC-CR</v>
      </c>
      <c r="B31" s="30" t="s">
        <v>128</v>
      </c>
      <c r="C31" s="20" t="str">
        <f>'Anexo 1'!C31</f>
        <v>MJP</v>
      </c>
      <c r="D31" s="25">
        <f>+'Anexo 1'!E31</f>
        <v>100000000</v>
      </c>
      <c r="E31" s="27">
        <f>'Anexo 2'!E31</f>
        <v>81923616.859999999</v>
      </c>
      <c r="F31" s="25" t="s">
        <v>37</v>
      </c>
      <c r="G31" s="25" t="s">
        <v>37</v>
      </c>
      <c r="H31" s="25" t="s">
        <v>37</v>
      </c>
      <c r="I31" s="25" t="s">
        <v>37</v>
      </c>
      <c r="J31" s="25" t="s">
        <v>37</v>
      </c>
      <c r="K31" s="25">
        <v>850000</v>
      </c>
      <c r="L31" s="26">
        <v>5073616.76</v>
      </c>
      <c r="M31" s="26">
        <v>12000000</v>
      </c>
      <c r="N31" s="26">
        <v>20000000</v>
      </c>
      <c r="O31" s="26">
        <v>27000000</v>
      </c>
      <c r="P31" s="97">
        <f>'Anexo 2'!F31</f>
        <v>17000000</v>
      </c>
      <c r="Q31" s="25" t="s">
        <v>37</v>
      </c>
      <c r="R31" s="25" t="s">
        <v>37</v>
      </c>
      <c r="S31" s="25" t="s">
        <v>37</v>
      </c>
      <c r="T31" s="25" t="s">
        <v>37</v>
      </c>
      <c r="U31" s="25" t="s">
        <v>37</v>
      </c>
      <c r="V31" s="25">
        <v>666262.44999999995</v>
      </c>
      <c r="W31" s="25">
        <v>496751.37</v>
      </c>
      <c r="X31" s="26">
        <v>471841.45</v>
      </c>
      <c r="Y31" s="26">
        <v>374708.15</v>
      </c>
      <c r="Z31" s="26">
        <v>290281.67000000004</v>
      </c>
      <c r="AA31" s="26">
        <v>81216.78</v>
      </c>
      <c r="AB31" s="111" t="s">
        <v>37</v>
      </c>
      <c r="AC31" s="25" t="s">
        <v>37</v>
      </c>
      <c r="AD31" s="25" t="s">
        <v>37</v>
      </c>
      <c r="AE31" s="25" t="s">
        <v>37</v>
      </c>
      <c r="AF31" s="25" t="s">
        <v>37</v>
      </c>
      <c r="AG31" s="25">
        <v>8.5000000000000006E-3</v>
      </c>
      <c r="AH31" s="99">
        <v>5.92361676E-2</v>
      </c>
      <c r="AI31" s="99">
        <v>0.17923616759999997</v>
      </c>
      <c r="AJ31" s="99">
        <v>0.37923616759999995</v>
      </c>
      <c r="AK31" s="99">
        <v>0.6492</v>
      </c>
      <c r="AL31" s="100">
        <f t="shared" si="5"/>
        <v>0.81923616860000004</v>
      </c>
      <c r="AM31" s="111" t="s">
        <v>37</v>
      </c>
      <c r="AN31" s="25" t="s">
        <v>37</v>
      </c>
      <c r="AO31" s="25" t="s">
        <v>37</v>
      </c>
      <c r="AP31" s="25" t="s">
        <v>37</v>
      </c>
      <c r="AQ31" s="25" t="s">
        <v>37</v>
      </c>
      <c r="AR31" s="25">
        <v>2.9818721799999997E-3</v>
      </c>
      <c r="AS31" s="101">
        <v>0.15090000000000001</v>
      </c>
      <c r="AT31" s="101">
        <v>0.4405</v>
      </c>
      <c r="AU31" s="101">
        <v>0.42920000000000003</v>
      </c>
      <c r="AV31" s="96">
        <v>0.64729999999999999</v>
      </c>
      <c r="AW31" s="101">
        <f>'Anexo 2'!I31</f>
        <v>0.83420000000000005</v>
      </c>
      <c r="AX31" s="261">
        <v>2</v>
      </c>
      <c r="AY31" s="102"/>
      <c r="AZ31" s="102"/>
      <c r="BA31" s="103"/>
    </row>
    <row r="32" spans="1:53" s="6" customFormat="1" ht="34.799999999999997" customHeight="1">
      <c r="A32" s="42" t="s">
        <v>68</v>
      </c>
      <c r="B32" s="43" t="s">
        <v>69</v>
      </c>
      <c r="C32" s="20" t="str">
        <f>'Anexo 1'!C32</f>
        <v xml:space="preserve">MOPT </v>
      </c>
      <c r="D32" s="25">
        <f>+'Anexo 1'!E32</f>
        <v>225000000</v>
      </c>
      <c r="E32" s="27">
        <f>'Anexo 2'!E32</f>
        <v>11854567.699999999</v>
      </c>
      <c r="F32" s="25" t="s">
        <v>37</v>
      </c>
      <c r="G32" s="25" t="s">
        <v>37</v>
      </c>
      <c r="H32" s="25" t="s">
        <v>37</v>
      </c>
      <c r="I32" s="25" t="s">
        <v>37</v>
      </c>
      <c r="J32" s="25" t="s">
        <v>37</v>
      </c>
      <c r="K32" s="25" t="s">
        <v>37</v>
      </c>
      <c r="L32" s="26" t="s">
        <v>37</v>
      </c>
      <c r="M32" s="26" t="s">
        <v>37</v>
      </c>
      <c r="N32" s="26">
        <v>0</v>
      </c>
      <c r="O32" s="26">
        <v>8347875.3099999996</v>
      </c>
      <c r="P32" s="97">
        <f>'Anexo 2'!F32</f>
        <v>3506692.39</v>
      </c>
      <c r="Q32" s="25" t="s">
        <v>37</v>
      </c>
      <c r="R32" s="25" t="s">
        <v>37</v>
      </c>
      <c r="S32" s="25" t="s">
        <v>37</v>
      </c>
      <c r="T32" s="25" t="s">
        <v>37</v>
      </c>
      <c r="U32" s="25" t="s">
        <v>37</v>
      </c>
      <c r="V32" s="25" t="s">
        <v>37</v>
      </c>
      <c r="W32" s="25" t="s">
        <v>37</v>
      </c>
      <c r="X32" s="26" t="s">
        <v>37</v>
      </c>
      <c r="Y32" s="26">
        <f>303125+571875</f>
        <v>875000</v>
      </c>
      <c r="Z32" s="26">
        <v>1120335.03</v>
      </c>
      <c r="AA32" s="26">
        <v>545408.04</v>
      </c>
      <c r="AB32" s="111" t="s">
        <v>37</v>
      </c>
      <c r="AC32" s="25" t="s">
        <v>37</v>
      </c>
      <c r="AD32" s="25" t="s">
        <v>37</v>
      </c>
      <c r="AE32" s="25" t="s">
        <v>37</v>
      </c>
      <c r="AF32" s="25" t="s">
        <v>37</v>
      </c>
      <c r="AG32" s="25" t="s">
        <v>37</v>
      </c>
      <c r="AH32" s="99" t="s">
        <v>37</v>
      </c>
      <c r="AI32" s="99" t="s">
        <v>37</v>
      </c>
      <c r="AJ32" s="99">
        <v>0</v>
      </c>
      <c r="AK32" s="99">
        <v>3.7100000000000001E-2</v>
      </c>
      <c r="AL32" s="100">
        <f t="shared" si="5"/>
        <v>5.2686967555555554E-2</v>
      </c>
      <c r="AM32" s="111" t="s">
        <v>37</v>
      </c>
      <c r="AN32" s="25" t="s">
        <v>37</v>
      </c>
      <c r="AO32" s="25" t="s">
        <v>37</v>
      </c>
      <c r="AP32" s="25" t="s">
        <v>37</v>
      </c>
      <c r="AQ32" s="25" t="s">
        <v>37</v>
      </c>
      <c r="AR32" s="25" t="s">
        <v>37</v>
      </c>
      <c r="AS32" s="101" t="s">
        <v>37</v>
      </c>
      <c r="AT32" s="101" t="s">
        <v>37</v>
      </c>
      <c r="AU32" s="101">
        <v>3.8899999999999997E-2</v>
      </c>
      <c r="AV32" s="96">
        <v>0.14910000000000001</v>
      </c>
      <c r="AW32" s="101">
        <f>'Anexo 2'!I32</f>
        <v>0.1774</v>
      </c>
      <c r="AX32" s="260">
        <v>1</v>
      </c>
      <c r="AY32" s="102"/>
      <c r="AZ32" s="102"/>
      <c r="BA32" s="103"/>
    </row>
    <row r="33" spans="1:53" s="6" customFormat="1" ht="43.2" customHeight="1">
      <c r="A33" s="42" t="s">
        <v>71</v>
      </c>
      <c r="B33" s="43" t="s">
        <v>267</v>
      </c>
      <c r="C33" s="20" t="str">
        <f>'Anexo 1'!C33</f>
        <v>ICE</v>
      </c>
      <c r="D33" s="25">
        <f>+'Anexo 1'!E33</f>
        <v>200000000</v>
      </c>
      <c r="E33" s="27">
        <f>'Anexo 2'!E33</f>
        <v>0</v>
      </c>
      <c r="F33" s="25" t="s">
        <v>37</v>
      </c>
      <c r="G33" s="25" t="s">
        <v>37</v>
      </c>
      <c r="H33" s="25" t="s">
        <v>37</v>
      </c>
      <c r="I33" s="25" t="s">
        <v>37</v>
      </c>
      <c r="J33" s="25" t="s">
        <v>37</v>
      </c>
      <c r="K33" s="25" t="s">
        <v>37</v>
      </c>
      <c r="L33" s="25" t="s">
        <v>37</v>
      </c>
      <c r="M33" s="25" t="s">
        <v>37</v>
      </c>
      <c r="N33" s="25" t="s">
        <v>37</v>
      </c>
      <c r="O33" s="25" t="s">
        <v>37</v>
      </c>
      <c r="P33" s="419">
        <f>'Anexo 2'!F33</f>
        <v>0</v>
      </c>
      <c r="Q33" s="25" t="s">
        <v>37</v>
      </c>
      <c r="R33" s="25" t="s">
        <v>37</v>
      </c>
      <c r="S33" s="25" t="s">
        <v>37</v>
      </c>
      <c r="T33" s="25" t="s">
        <v>37</v>
      </c>
      <c r="U33" s="25" t="s">
        <v>37</v>
      </c>
      <c r="V33" s="25" t="s">
        <v>37</v>
      </c>
      <c r="W33" s="25" t="s">
        <v>37</v>
      </c>
      <c r="X33" s="26" t="s">
        <v>37</v>
      </c>
      <c r="Y33" s="26" t="s">
        <v>37</v>
      </c>
      <c r="Z33" s="26" t="s">
        <v>37</v>
      </c>
      <c r="AA33" s="26">
        <v>0</v>
      </c>
      <c r="AB33" s="98" t="s">
        <v>37</v>
      </c>
      <c r="AC33" s="99" t="s">
        <v>37</v>
      </c>
      <c r="AD33" s="99" t="s">
        <v>37</v>
      </c>
      <c r="AE33" s="99" t="s">
        <v>37</v>
      </c>
      <c r="AF33" s="99" t="s">
        <v>37</v>
      </c>
      <c r="AG33" s="99" t="s">
        <v>37</v>
      </c>
      <c r="AH33" s="99" t="s">
        <v>37</v>
      </c>
      <c r="AI33" s="99" t="s">
        <v>37</v>
      </c>
      <c r="AJ33" s="99" t="s">
        <v>37</v>
      </c>
      <c r="AK33" s="99" t="s">
        <v>37</v>
      </c>
      <c r="AL33" s="100">
        <f t="shared" si="5"/>
        <v>0</v>
      </c>
      <c r="AM33" s="98" t="s">
        <v>37</v>
      </c>
      <c r="AN33" s="99" t="s">
        <v>37</v>
      </c>
      <c r="AO33" s="99" t="s">
        <v>37</v>
      </c>
      <c r="AP33" s="99" t="s">
        <v>37</v>
      </c>
      <c r="AQ33" s="99" t="s">
        <v>37</v>
      </c>
      <c r="AR33" s="99" t="s">
        <v>37</v>
      </c>
      <c r="AS33" s="101" t="s">
        <v>37</v>
      </c>
      <c r="AT33" s="101" t="s">
        <v>37</v>
      </c>
      <c r="AU33" s="101" t="s">
        <v>37</v>
      </c>
      <c r="AV33" s="96" t="s">
        <v>37</v>
      </c>
      <c r="AW33" s="101">
        <f>'Anexo 2'!I33</f>
        <v>0.2452</v>
      </c>
      <c r="AX33" s="261">
        <v>1</v>
      </c>
      <c r="AY33" s="102"/>
      <c r="AZ33" s="102"/>
      <c r="BA33" s="103"/>
    </row>
    <row r="34" spans="1:53" s="35" customFormat="1" ht="13.95" customHeight="1">
      <c r="A34" s="31"/>
      <c r="B34" s="32"/>
      <c r="C34" s="7"/>
      <c r="D34" s="33">
        <f t="shared" ref="D34:E34" si="6">SUM(D28:D33)</f>
        <v>1100000000</v>
      </c>
      <c r="E34" s="34">
        <f t="shared" si="6"/>
        <v>533278184.56</v>
      </c>
      <c r="F34" s="33">
        <f>SUM(F28:F33)</f>
        <v>5000000</v>
      </c>
      <c r="G34" s="33">
        <f t="shared" ref="G34:J34" si="7">SUM(G28:G33)</f>
        <v>45000000</v>
      </c>
      <c r="H34" s="33">
        <f t="shared" si="7"/>
        <v>120000000</v>
      </c>
      <c r="I34" s="33">
        <f t="shared" si="7"/>
        <v>0</v>
      </c>
      <c r="J34" s="33">
        <f t="shared" si="7"/>
        <v>15000000</v>
      </c>
      <c r="K34" s="33">
        <f>SUM(K28:K33)</f>
        <v>55850000</v>
      </c>
      <c r="L34" s="33">
        <f t="shared" ref="L34" si="8">SUM(L28:L33)</f>
        <v>95073616.760000005</v>
      </c>
      <c r="M34" s="33">
        <f t="shared" ref="M34" si="9">SUM(M28:M33)</f>
        <v>35000000</v>
      </c>
      <c r="N34" s="33">
        <f t="shared" ref="N34" si="10">SUM(N28:N33)</f>
        <v>58000000</v>
      </c>
      <c r="O34" s="33">
        <f t="shared" ref="O34" si="11">SUM(O28:O33)</f>
        <v>73847875.310000002</v>
      </c>
      <c r="P34" s="34">
        <f>SUM(P28:P33)</f>
        <v>30506692.390000001</v>
      </c>
      <c r="Q34" s="33">
        <f>SUM(Q28:Q33)</f>
        <v>2564979.5999999996</v>
      </c>
      <c r="R34" s="33">
        <f t="shared" ref="R34:Z34" si="12">SUM(R28:R33)</f>
        <v>2216372.12</v>
      </c>
      <c r="S34" s="33">
        <f t="shared" si="12"/>
        <v>2035068.5</v>
      </c>
      <c r="T34" s="33">
        <f t="shared" si="12"/>
        <v>1480567.95</v>
      </c>
      <c r="U34" s="33">
        <f t="shared" si="12"/>
        <v>1400817.42</v>
      </c>
      <c r="V34" s="33">
        <f t="shared" si="12"/>
        <v>2707669.7299999995</v>
      </c>
      <c r="W34" s="33">
        <f t="shared" si="12"/>
        <v>1995587</v>
      </c>
      <c r="X34" s="37">
        <f t="shared" si="12"/>
        <v>1695033.24</v>
      </c>
      <c r="Y34" s="37">
        <f t="shared" si="12"/>
        <v>2323179.44</v>
      </c>
      <c r="Z34" s="37">
        <f t="shared" si="12"/>
        <v>2262779.5700000003</v>
      </c>
      <c r="AA34" s="37">
        <f>SUM(AA28:AA33)</f>
        <v>990446.74</v>
      </c>
      <c r="AB34" s="111"/>
      <c r="AC34" s="25"/>
      <c r="AD34" s="25"/>
      <c r="AE34" s="25"/>
      <c r="AF34" s="25"/>
      <c r="AG34" s="107"/>
      <c r="AL34" s="100"/>
      <c r="AM34" s="98"/>
      <c r="AN34" s="99"/>
      <c r="AO34" s="99"/>
      <c r="AP34" s="99"/>
      <c r="AQ34" s="99"/>
      <c r="AR34" s="99"/>
      <c r="AS34" s="108"/>
      <c r="AT34" s="108"/>
      <c r="AU34" s="108"/>
      <c r="AV34" s="321"/>
      <c r="AW34" s="101"/>
      <c r="AX34" s="262"/>
      <c r="AY34" s="102"/>
      <c r="AZ34" s="102"/>
      <c r="BA34" s="103"/>
    </row>
    <row r="35" spans="1:53" s="6" customFormat="1" ht="13.95" customHeight="1">
      <c r="A35" s="44"/>
      <c r="B35" s="38"/>
      <c r="C35" s="20"/>
      <c r="D35" s="25"/>
      <c r="E35" s="27"/>
      <c r="F35" s="25"/>
      <c r="G35" s="25"/>
      <c r="H35" s="25"/>
      <c r="I35" s="25"/>
      <c r="K35" s="25"/>
      <c r="L35" s="26"/>
      <c r="M35" s="26"/>
      <c r="N35" s="26"/>
      <c r="O35" s="26"/>
      <c r="P35" s="110"/>
      <c r="Q35" s="25"/>
      <c r="R35" s="25"/>
      <c r="S35" s="25"/>
      <c r="T35" s="25"/>
      <c r="U35" s="25"/>
      <c r="V35" s="25"/>
      <c r="X35" s="67"/>
      <c r="Y35" s="67"/>
      <c r="Z35" s="67"/>
      <c r="AA35" s="26"/>
      <c r="AB35" s="98"/>
      <c r="AC35" s="99"/>
      <c r="AD35" s="99"/>
      <c r="AE35" s="99"/>
      <c r="AF35" s="99"/>
      <c r="AG35" s="99"/>
      <c r="AL35" s="100"/>
      <c r="AM35" s="98"/>
      <c r="AN35" s="99"/>
      <c r="AO35" s="99"/>
      <c r="AP35" s="99"/>
      <c r="AQ35" s="99"/>
      <c r="AR35" s="99"/>
      <c r="AS35" s="101"/>
      <c r="AT35" s="101"/>
      <c r="AU35" s="101"/>
      <c r="AV35" s="96"/>
      <c r="AW35" s="101"/>
      <c r="AX35" s="262"/>
      <c r="AY35" s="102"/>
      <c r="AZ35" s="102"/>
      <c r="BA35" s="103"/>
    </row>
    <row r="36" spans="1:53" s="6" customFormat="1" ht="22.2" customHeight="1">
      <c r="A36" s="36" t="s">
        <v>75</v>
      </c>
      <c r="B36" s="38"/>
      <c r="C36" s="20"/>
      <c r="D36" s="25"/>
      <c r="E36" s="27"/>
      <c r="F36" s="25"/>
      <c r="G36" s="25"/>
      <c r="H36" s="25"/>
      <c r="I36" s="25"/>
      <c r="K36" s="25"/>
      <c r="L36" s="26"/>
      <c r="M36" s="26"/>
      <c r="N36" s="26"/>
      <c r="O36" s="26"/>
      <c r="P36" s="110"/>
      <c r="Q36" s="25"/>
      <c r="R36" s="25"/>
      <c r="S36" s="25"/>
      <c r="T36" s="25"/>
      <c r="U36" s="25"/>
      <c r="V36" s="25"/>
      <c r="X36" s="67"/>
      <c r="Y36" s="67"/>
      <c r="Z36" s="67"/>
      <c r="AA36" s="26"/>
      <c r="AB36" s="98"/>
      <c r="AC36" s="99"/>
      <c r="AD36" s="99"/>
      <c r="AE36" s="99"/>
      <c r="AF36" s="99"/>
      <c r="AG36" s="99"/>
      <c r="AL36" s="100"/>
      <c r="AM36" s="98"/>
      <c r="AN36" s="99"/>
      <c r="AO36" s="99"/>
      <c r="AP36" s="99"/>
      <c r="AQ36" s="99"/>
      <c r="AR36" s="99"/>
      <c r="AS36" s="101"/>
      <c r="AT36" s="101"/>
      <c r="AU36" s="101"/>
      <c r="AV36" s="96"/>
      <c r="AW36" s="101"/>
      <c r="AX36" s="262"/>
      <c r="AY36" s="102"/>
      <c r="AZ36" s="102"/>
      <c r="BA36" s="103"/>
    </row>
    <row r="37" spans="1:53" s="6" customFormat="1" ht="28.95" customHeight="1">
      <c r="A37" s="23" t="s">
        <v>76</v>
      </c>
      <c r="B37" s="30" t="s">
        <v>209</v>
      </c>
      <c r="C37" s="20" t="str">
        <f>'Anexo 1'!C37</f>
        <v>MH</v>
      </c>
      <c r="D37" s="25">
        <f>+'Anexo 1'!E37</f>
        <v>126640000</v>
      </c>
      <c r="E37" s="27">
        <f>'Anexo 2'!E37</f>
        <v>30220307.959999997</v>
      </c>
      <c r="F37" s="25" t="s">
        <v>37</v>
      </c>
      <c r="G37" s="25" t="s">
        <v>37</v>
      </c>
      <c r="H37" s="25" t="s">
        <v>37</v>
      </c>
      <c r="I37" s="25" t="s">
        <v>37</v>
      </c>
      <c r="J37" s="25">
        <v>0</v>
      </c>
      <c r="K37" s="25">
        <v>3238550</v>
      </c>
      <c r="L37" s="26">
        <v>2114200</v>
      </c>
      <c r="M37" s="26">
        <v>3947150.02</v>
      </c>
      <c r="N37" s="26">
        <v>5587431.1100000003</v>
      </c>
      <c r="O37" s="26">
        <v>9397922.8100000005</v>
      </c>
      <c r="P37" s="97">
        <f>'Anexo 2'!F37</f>
        <v>5935054.0199999996</v>
      </c>
      <c r="Q37" s="25" t="s">
        <v>37</v>
      </c>
      <c r="R37" s="25" t="s">
        <v>37</v>
      </c>
      <c r="S37" s="25" t="s">
        <v>37</v>
      </c>
      <c r="T37" s="25" t="s">
        <v>37</v>
      </c>
      <c r="U37" s="25" t="s">
        <v>37</v>
      </c>
      <c r="V37" s="25">
        <v>561781.87</v>
      </c>
      <c r="W37" s="25">
        <v>379666.23</v>
      </c>
      <c r="X37" s="26">
        <v>373438.26</v>
      </c>
      <c r="Y37" s="26">
        <f>183298.28+181444.57</f>
        <v>364742.85</v>
      </c>
      <c r="Z37" s="82">
        <v>326950.96999999997</v>
      </c>
      <c r="AA37" s="26">
        <v>144952.24</v>
      </c>
      <c r="AB37" s="98" t="s">
        <v>37</v>
      </c>
      <c r="AC37" s="99" t="s">
        <v>37</v>
      </c>
      <c r="AD37" s="99" t="s">
        <v>37</v>
      </c>
      <c r="AE37" s="99" t="s">
        <v>37</v>
      </c>
      <c r="AF37" s="99">
        <v>0</v>
      </c>
      <c r="AG37" s="99">
        <v>2.0675114913176709E-2</v>
      </c>
      <c r="AH37" s="99">
        <v>3.4172305924412665E-2</v>
      </c>
      <c r="AI37" s="99">
        <v>5.9371169688457605E-2</v>
      </c>
      <c r="AJ37" s="99">
        <v>9.5041695160878445E-2</v>
      </c>
      <c r="AK37" s="99">
        <v>0.17150000000000001</v>
      </c>
      <c r="AL37" s="100">
        <f t="shared" ref="AL37:AL39" si="13">E37/D37</f>
        <v>0.23863161686670875</v>
      </c>
      <c r="AM37" s="98" t="s">
        <v>37</v>
      </c>
      <c r="AN37" s="99" t="s">
        <v>37</v>
      </c>
      <c r="AO37" s="99" t="s">
        <v>37</v>
      </c>
      <c r="AP37" s="99" t="s">
        <v>37</v>
      </c>
      <c r="AQ37" s="99">
        <v>0</v>
      </c>
      <c r="AR37" s="99">
        <v>6.3E-3</v>
      </c>
      <c r="AS37" s="101">
        <v>4.9200000000000001E-2</v>
      </c>
      <c r="AT37" s="101">
        <v>8.1900000000000001E-2</v>
      </c>
      <c r="AU37" s="101">
        <v>0.23569999999999999</v>
      </c>
      <c r="AV37" s="96">
        <v>0.50380000000000003</v>
      </c>
      <c r="AW37" s="101">
        <f>'Anexo 2'!I37</f>
        <v>0.52270000000000005</v>
      </c>
      <c r="AX37" s="261">
        <v>3</v>
      </c>
      <c r="AY37" s="102"/>
      <c r="AZ37" s="102"/>
      <c r="BA37" s="103"/>
    </row>
    <row r="38" spans="1:53" s="6" customFormat="1" ht="61.2" customHeight="1">
      <c r="A38" s="46" t="s">
        <v>79</v>
      </c>
      <c r="B38" s="24" t="s">
        <v>268</v>
      </c>
      <c r="C38" s="20" t="str">
        <f>'Anexo 1'!C38</f>
        <v>CNE</v>
      </c>
      <c r="D38" s="25">
        <f>+'Anexo 1'!E38</f>
        <v>160000000</v>
      </c>
      <c r="E38" s="27" t="str">
        <f>'Anexo 2'!E38</f>
        <v>N/A</v>
      </c>
      <c r="F38" s="25" t="s">
        <v>37</v>
      </c>
      <c r="G38" s="25" t="s">
        <v>37</v>
      </c>
      <c r="H38" s="25" t="s">
        <v>37</v>
      </c>
      <c r="I38" s="25" t="s">
        <v>37</v>
      </c>
      <c r="J38" s="25" t="s">
        <v>37</v>
      </c>
      <c r="K38" s="25" t="s">
        <v>37</v>
      </c>
      <c r="L38" s="26" t="s">
        <v>37</v>
      </c>
      <c r="M38" s="26" t="s">
        <v>37</v>
      </c>
      <c r="N38" s="26" t="s">
        <v>37</v>
      </c>
      <c r="O38" s="26" t="s">
        <v>37</v>
      </c>
      <c r="P38" s="97" t="str">
        <f>'Anexo 2'!F38</f>
        <v>N/A</v>
      </c>
      <c r="Q38" s="25" t="s">
        <v>37</v>
      </c>
      <c r="R38" s="25" t="s">
        <v>37</v>
      </c>
      <c r="S38" s="25" t="s">
        <v>37</v>
      </c>
      <c r="T38" s="25" t="s">
        <v>37</v>
      </c>
      <c r="U38" s="25" t="s">
        <v>37</v>
      </c>
      <c r="V38" s="25" t="s">
        <v>37</v>
      </c>
      <c r="W38" s="25" t="s">
        <v>37</v>
      </c>
      <c r="X38" s="26" t="s">
        <v>37</v>
      </c>
      <c r="Y38" s="26" t="s">
        <v>37</v>
      </c>
      <c r="Z38" s="26" t="s">
        <v>37</v>
      </c>
      <c r="AA38" s="26">
        <v>0</v>
      </c>
      <c r="AB38" s="98" t="s">
        <v>37</v>
      </c>
      <c r="AC38" s="99" t="s">
        <v>37</v>
      </c>
      <c r="AD38" s="99" t="s">
        <v>37</v>
      </c>
      <c r="AE38" s="99" t="s">
        <v>37</v>
      </c>
      <c r="AF38" s="99" t="s">
        <v>37</v>
      </c>
      <c r="AG38" s="99" t="s">
        <v>37</v>
      </c>
      <c r="AH38" s="99" t="s">
        <v>37</v>
      </c>
      <c r="AI38" s="99" t="s">
        <v>37</v>
      </c>
      <c r="AJ38" s="99">
        <v>0</v>
      </c>
      <c r="AK38" s="99">
        <v>0</v>
      </c>
      <c r="AL38" s="100" t="s">
        <v>37</v>
      </c>
      <c r="AM38" s="98" t="s">
        <v>37</v>
      </c>
      <c r="AN38" s="99" t="s">
        <v>37</v>
      </c>
      <c r="AO38" s="99" t="s">
        <v>37</v>
      </c>
      <c r="AP38" s="99" t="s">
        <v>37</v>
      </c>
      <c r="AQ38" s="99" t="s">
        <v>37</v>
      </c>
      <c r="AR38" s="99" t="s">
        <v>37</v>
      </c>
      <c r="AS38" s="101" t="s">
        <v>37</v>
      </c>
      <c r="AT38" s="101" t="s">
        <v>37</v>
      </c>
      <c r="AU38" s="101" t="s">
        <v>37</v>
      </c>
      <c r="AV38" s="96">
        <v>0</v>
      </c>
      <c r="AW38" s="101" t="str">
        <f>'Anexo 2'!I38</f>
        <v>N/A</v>
      </c>
      <c r="AX38" s="105" t="s">
        <v>37</v>
      </c>
      <c r="AY38" s="102"/>
      <c r="AZ38" s="102"/>
      <c r="BA38" s="103"/>
    </row>
    <row r="39" spans="1:53" s="6" customFormat="1" ht="43.95" customHeight="1">
      <c r="A39" s="46" t="s">
        <v>82</v>
      </c>
      <c r="B39" s="24" t="s">
        <v>264</v>
      </c>
      <c r="C39" s="20" t="str">
        <f>'Anexo 1'!C39</f>
        <v>CNE</v>
      </c>
      <c r="D39" s="25">
        <f>+'Anexo 1'!E39</f>
        <v>350000000</v>
      </c>
      <c r="E39" s="27">
        <f>'Anexo 2'!E39</f>
        <v>0</v>
      </c>
      <c r="F39" s="25" t="s">
        <v>37</v>
      </c>
      <c r="G39" s="25" t="s">
        <v>37</v>
      </c>
      <c r="H39" s="25" t="s">
        <v>37</v>
      </c>
      <c r="I39" s="25" t="s">
        <v>37</v>
      </c>
      <c r="J39" s="25" t="s">
        <v>37</v>
      </c>
      <c r="K39" s="25" t="s">
        <v>37</v>
      </c>
      <c r="L39" s="26" t="s">
        <v>37</v>
      </c>
      <c r="M39" s="26" t="s">
        <v>37</v>
      </c>
      <c r="N39" s="26" t="s">
        <v>37</v>
      </c>
      <c r="O39" s="26" t="s">
        <v>37</v>
      </c>
      <c r="P39" s="97">
        <f>'Anexo 2'!F39</f>
        <v>0</v>
      </c>
      <c r="Q39" s="25" t="s">
        <v>37</v>
      </c>
      <c r="R39" s="25" t="s">
        <v>37</v>
      </c>
      <c r="S39" s="25" t="s">
        <v>37</v>
      </c>
      <c r="T39" s="25" t="s">
        <v>37</v>
      </c>
      <c r="U39" s="25" t="s">
        <v>37</v>
      </c>
      <c r="V39" s="25" t="s">
        <v>37</v>
      </c>
      <c r="W39" s="25" t="s">
        <v>37</v>
      </c>
      <c r="X39" s="26" t="s">
        <v>37</v>
      </c>
      <c r="Y39" s="26" t="s">
        <v>37</v>
      </c>
      <c r="Z39" s="26" t="s">
        <v>37</v>
      </c>
      <c r="AA39" s="26">
        <v>0</v>
      </c>
      <c r="AB39" s="98" t="s">
        <v>37</v>
      </c>
      <c r="AC39" s="99" t="s">
        <v>37</v>
      </c>
      <c r="AD39" s="99" t="s">
        <v>37</v>
      </c>
      <c r="AE39" s="99" t="s">
        <v>37</v>
      </c>
      <c r="AF39" s="99" t="s">
        <v>37</v>
      </c>
      <c r="AG39" s="99" t="s">
        <v>37</v>
      </c>
      <c r="AH39" s="99" t="s">
        <v>37</v>
      </c>
      <c r="AI39" s="99" t="s">
        <v>37</v>
      </c>
      <c r="AJ39" s="99" t="s">
        <v>37</v>
      </c>
      <c r="AK39" s="99" t="s">
        <v>37</v>
      </c>
      <c r="AL39" s="100">
        <f t="shared" si="13"/>
        <v>0</v>
      </c>
      <c r="AM39" s="98" t="s">
        <v>37</v>
      </c>
      <c r="AN39" s="99" t="s">
        <v>37</v>
      </c>
      <c r="AO39" s="99" t="s">
        <v>37</v>
      </c>
      <c r="AP39" s="99" t="s">
        <v>37</v>
      </c>
      <c r="AQ39" s="99" t="s">
        <v>37</v>
      </c>
      <c r="AR39" s="99" t="s">
        <v>37</v>
      </c>
      <c r="AS39" s="101" t="s">
        <v>37</v>
      </c>
      <c r="AT39" s="101" t="s">
        <v>37</v>
      </c>
      <c r="AU39" s="101" t="s">
        <v>37</v>
      </c>
      <c r="AV39" s="96" t="s">
        <v>37</v>
      </c>
      <c r="AW39" s="101">
        <f>'Anexo 2'!I39</f>
        <v>0</v>
      </c>
      <c r="AX39" s="261">
        <v>1</v>
      </c>
      <c r="AY39" s="102"/>
      <c r="AZ39" s="102"/>
      <c r="BA39" s="103"/>
    </row>
    <row r="40" spans="1:53" s="35" customFormat="1" ht="13.95" customHeight="1">
      <c r="A40" s="31"/>
      <c r="B40" s="32"/>
      <c r="C40" s="7"/>
      <c r="D40" s="33">
        <f>SUM(D37:D39)</f>
        <v>636640000</v>
      </c>
      <c r="E40" s="34">
        <f t="shared" ref="E40:AA40" si="14">SUM(E37:E39)</f>
        <v>30220307.959999997</v>
      </c>
      <c r="F40" s="33">
        <f>SUM(F37:F39)</f>
        <v>0</v>
      </c>
      <c r="G40" s="33">
        <f t="shared" ref="G40:O40" si="15">SUM(G37:G39)</f>
        <v>0</v>
      </c>
      <c r="H40" s="33">
        <f t="shared" si="15"/>
        <v>0</v>
      </c>
      <c r="I40" s="33">
        <f t="shared" si="15"/>
        <v>0</v>
      </c>
      <c r="J40" s="33">
        <f t="shared" si="15"/>
        <v>0</v>
      </c>
      <c r="K40" s="33">
        <f t="shared" si="15"/>
        <v>3238550</v>
      </c>
      <c r="L40" s="33">
        <f t="shared" si="15"/>
        <v>2114200</v>
      </c>
      <c r="M40" s="33">
        <f t="shared" si="15"/>
        <v>3947150.02</v>
      </c>
      <c r="N40" s="33">
        <f t="shared" si="15"/>
        <v>5587431.1100000003</v>
      </c>
      <c r="O40" s="33">
        <f t="shared" si="15"/>
        <v>9397922.8100000005</v>
      </c>
      <c r="P40" s="34">
        <f>SUM(P37:P39)</f>
        <v>5935054.0199999996</v>
      </c>
      <c r="Q40" s="33">
        <f t="shared" si="14"/>
        <v>0</v>
      </c>
      <c r="R40" s="33">
        <f t="shared" si="14"/>
        <v>0</v>
      </c>
      <c r="S40" s="33">
        <f t="shared" si="14"/>
        <v>0</v>
      </c>
      <c r="T40" s="33">
        <f t="shared" si="14"/>
        <v>0</v>
      </c>
      <c r="U40" s="33">
        <f t="shared" si="14"/>
        <v>0</v>
      </c>
      <c r="V40" s="33">
        <f t="shared" si="14"/>
        <v>561781.87</v>
      </c>
      <c r="W40" s="33">
        <f t="shared" si="14"/>
        <v>379666.23</v>
      </c>
      <c r="X40" s="37">
        <f t="shared" si="14"/>
        <v>373438.26</v>
      </c>
      <c r="Y40" s="37">
        <f t="shared" si="14"/>
        <v>364742.85</v>
      </c>
      <c r="Z40" s="37">
        <f t="shared" si="14"/>
        <v>326950.96999999997</v>
      </c>
      <c r="AA40" s="37">
        <f t="shared" si="14"/>
        <v>144952.24</v>
      </c>
      <c r="AB40" s="106"/>
      <c r="AC40" s="107"/>
      <c r="AD40" s="107"/>
      <c r="AE40" s="107"/>
      <c r="AF40" s="107"/>
      <c r="AG40" s="107"/>
      <c r="AL40" s="100"/>
      <c r="AM40" s="98"/>
      <c r="AN40" s="99"/>
      <c r="AO40" s="99"/>
      <c r="AP40" s="99"/>
      <c r="AQ40" s="99"/>
      <c r="AR40" s="99"/>
      <c r="AS40" s="108"/>
      <c r="AT40" s="108"/>
      <c r="AU40" s="108"/>
      <c r="AV40" s="321"/>
      <c r="AW40" s="101"/>
      <c r="AX40" s="262"/>
      <c r="AY40" s="102"/>
      <c r="AZ40" s="102"/>
      <c r="BA40" s="103"/>
    </row>
    <row r="41" spans="1:53" s="6" customFormat="1" ht="13.95" customHeight="1">
      <c r="A41" s="44"/>
      <c r="B41" s="68"/>
      <c r="C41" s="20"/>
      <c r="D41" s="25"/>
      <c r="E41" s="27"/>
      <c r="F41" s="25"/>
      <c r="G41" s="25"/>
      <c r="H41" s="25"/>
      <c r="I41" s="25"/>
      <c r="K41" s="25"/>
      <c r="L41" s="26"/>
      <c r="M41" s="26"/>
      <c r="N41" s="26"/>
      <c r="O41" s="26"/>
      <c r="P41" s="110"/>
      <c r="Q41" s="25"/>
      <c r="R41" s="25"/>
      <c r="S41" s="25"/>
      <c r="T41" s="25"/>
      <c r="U41" s="25"/>
      <c r="V41" s="25"/>
      <c r="X41" s="67"/>
      <c r="Y41" s="67"/>
      <c r="Z41" s="67"/>
      <c r="AA41" s="26"/>
      <c r="AB41" s="98"/>
      <c r="AC41" s="99"/>
      <c r="AD41" s="99"/>
      <c r="AE41" s="99"/>
      <c r="AF41" s="99"/>
      <c r="AG41" s="99"/>
      <c r="AL41" s="100"/>
      <c r="AM41" s="98"/>
      <c r="AN41" s="99"/>
      <c r="AO41" s="99"/>
      <c r="AP41" s="99"/>
      <c r="AQ41" s="99"/>
      <c r="AR41" s="99"/>
      <c r="AS41" s="101"/>
      <c r="AT41" s="101"/>
      <c r="AU41" s="101"/>
      <c r="AV41" s="96"/>
      <c r="AW41" s="101"/>
      <c r="AX41" s="262"/>
      <c r="AY41" s="102"/>
      <c r="AZ41" s="102"/>
      <c r="BA41" s="103"/>
    </row>
    <row r="42" spans="1:53" s="6" customFormat="1" ht="24.6" customHeight="1">
      <c r="A42" s="36" t="s">
        <v>83</v>
      </c>
      <c r="B42" s="67"/>
      <c r="C42" s="20"/>
      <c r="D42" s="25"/>
      <c r="E42" s="27"/>
      <c r="F42" s="25"/>
      <c r="G42" s="25"/>
      <c r="H42" s="25"/>
      <c r="I42" s="25"/>
      <c r="K42" s="25"/>
      <c r="L42" s="26"/>
      <c r="M42" s="26"/>
      <c r="N42" s="26"/>
      <c r="O42" s="26"/>
      <c r="P42" s="110"/>
      <c r="Q42" s="25"/>
      <c r="R42" s="25"/>
      <c r="S42" s="25"/>
      <c r="T42" s="25"/>
      <c r="U42" s="25"/>
      <c r="V42" s="25"/>
      <c r="X42" s="67"/>
      <c r="Y42" s="67"/>
      <c r="Z42" s="67"/>
      <c r="AA42" s="26"/>
      <c r="AB42" s="98"/>
      <c r="AC42" s="99"/>
      <c r="AD42" s="99"/>
      <c r="AE42" s="99"/>
      <c r="AF42" s="99"/>
      <c r="AG42" s="99"/>
      <c r="AL42" s="100"/>
      <c r="AM42" s="98"/>
      <c r="AN42" s="99"/>
      <c r="AO42" s="99"/>
      <c r="AP42" s="99"/>
      <c r="AQ42" s="99"/>
      <c r="AR42" s="99"/>
      <c r="AS42" s="101"/>
      <c r="AT42" s="101"/>
      <c r="AU42" s="101"/>
      <c r="AV42" s="96"/>
      <c r="AW42" s="101"/>
      <c r="AX42" s="262"/>
      <c r="AY42" s="102"/>
      <c r="AZ42" s="102"/>
      <c r="BA42" s="103"/>
    </row>
    <row r="43" spans="1:53" s="6" customFormat="1" ht="28.95" customHeight="1">
      <c r="A43" s="31" t="s">
        <v>84</v>
      </c>
      <c r="B43" s="420" t="s">
        <v>269</v>
      </c>
      <c r="C43" s="20" t="str">
        <f>'Anexo 1'!C43</f>
        <v>ICE</v>
      </c>
      <c r="D43" s="25">
        <f>+'Anexo 1'!E43</f>
        <v>160003693.67150947</v>
      </c>
      <c r="E43" s="27">
        <f>'Anexo 2'!E43</f>
        <v>41311218.431420833</v>
      </c>
      <c r="F43" s="111" t="s">
        <v>37</v>
      </c>
      <c r="G43" s="25">
        <v>0</v>
      </c>
      <c r="H43" s="25">
        <f>17318639/P79</f>
        <v>106615.60576212755</v>
      </c>
      <c r="I43" s="25">
        <f>1216372948/P79</f>
        <v>7488136.8382171877</v>
      </c>
      <c r="J43" s="25">
        <f>1118131105/P79</f>
        <v>6883348.34400394</v>
      </c>
      <c r="K43" s="25">
        <f>1399114822/P79</f>
        <v>8613117.5941886231</v>
      </c>
      <c r="L43" s="25">
        <f>549543611/P79</f>
        <v>3383055.9652794879</v>
      </c>
      <c r="M43" s="25">
        <f>1191255844/P79</f>
        <v>7333512.9524747599</v>
      </c>
      <c r="N43" s="25">
        <f>754003013/P79</f>
        <v>4641732.4119674955</v>
      </c>
      <c r="O43" s="26">
        <f>(28295782+402356216)/P79</f>
        <v>2651145.0258557005</v>
      </c>
      <c r="P43" s="97">
        <f>'Anexo 2'!F43</f>
        <v>210553.69367150948</v>
      </c>
      <c r="Q43" s="25" t="s">
        <v>37</v>
      </c>
      <c r="R43" s="25">
        <v>0</v>
      </c>
      <c r="S43" s="25">
        <v>3273322.4019999998</v>
      </c>
      <c r="T43" s="25">
        <v>235399.253</v>
      </c>
      <c r="U43" s="25">
        <v>344548.27</v>
      </c>
      <c r="V43" s="26">
        <v>204064.986</v>
      </c>
      <c r="W43" s="25">
        <v>164612.24900000001</v>
      </c>
      <c r="X43" s="26">
        <v>149433.86199999999</v>
      </c>
      <c r="Y43" s="26">
        <v>127791.245</v>
      </c>
      <c r="Z43" s="26">
        <v>129728.13500000001</v>
      </c>
      <c r="AA43" s="26">
        <v>59376.483999999997</v>
      </c>
      <c r="AB43" s="98" t="s">
        <v>37</v>
      </c>
      <c r="AC43" s="99" t="s">
        <v>37</v>
      </c>
      <c r="AD43" s="99">
        <v>6.663321534377284E-4</v>
      </c>
      <c r="AE43" s="99">
        <v>4.7466106998576431E-2</v>
      </c>
      <c r="AF43" s="99">
        <v>9.0486041014197216E-2</v>
      </c>
      <c r="AG43" s="99">
        <v>0.14431678327113232</v>
      </c>
      <c r="AH43" s="99">
        <v>0.16546039494440384</v>
      </c>
      <c r="AI43" s="99">
        <v>0.21129379281289679</v>
      </c>
      <c r="AJ43" s="99">
        <v>0.24030395067523375</v>
      </c>
      <c r="AK43" s="99">
        <v>0.25690000000000002</v>
      </c>
      <c r="AL43" s="100">
        <f t="shared" ref="AL43" si="16">E43/D43</f>
        <v>0.25818915478434845</v>
      </c>
      <c r="AM43" s="98" t="s">
        <v>37</v>
      </c>
      <c r="AN43" s="99">
        <v>2.5000000000000001E-3</v>
      </c>
      <c r="AO43" s="99">
        <v>1.6477200000000001E-2</v>
      </c>
      <c r="AP43" s="99">
        <v>0.10839093399999999</v>
      </c>
      <c r="AQ43" s="99">
        <v>0.16761234999999997</v>
      </c>
      <c r="AR43" s="99">
        <v>0.2567179544</v>
      </c>
      <c r="AS43" s="101">
        <v>0.3014</v>
      </c>
      <c r="AT43" s="101">
        <v>0.35139999999999999</v>
      </c>
      <c r="AU43" s="101">
        <v>0.42599999999999999</v>
      </c>
      <c r="AV43" s="96">
        <v>0.50829999999999997</v>
      </c>
      <c r="AW43" s="101">
        <f>'Anexo 2'!I43</f>
        <v>0.51219999999999999</v>
      </c>
      <c r="AX43" s="261">
        <v>2</v>
      </c>
      <c r="AY43" s="102"/>
      <c r="AZ43" s="102"/>
      <c r="BA43" s="103"/>
    </row>
    <row r="44" spans="1:53" s="6" customFormat="1" ht="13.95" customHeight="1">
      <c r="A44" s="31"/>
      <c r="B44" s="67"/>
      <c r="C44" s="20"/>
      <c r="D44" s="33">
        <f t="shared" ref="D44:R44" si="17">SUM(D43:D43)</f>
        <v>160003693.67150947</v>
      </c>
      <c r="E44" s="34">
        <f t="shared" si="17"/>
        <v>41311218.431420833</v>
      </c>
      <c r="F44" s="33">
        <f>SUM(F43:F43)</f>
        <v>0</v>
      </c>
      <c r="G44" s="33">
        <f t="shared" ref="G44:O44" si="18">SUM(G43:G43)</f>
        <v>0</v>
      </c>
      <c r="H44" s="33">
        <f t="shared" si="18"/>
        <v>106615.60576212755</v>
      </c>
      <c r="I44" s="33">
        <f t="shared" si="18"/>
        <v>7488136.8382171877</v>
      </c>
      <c r="J44" s="33">
        <f t="shared" si="18"/>
        <v>6883348.34400394</v>
      </c>
      <c r="K44" s="33">
        <f t="shared" si="18"/>
        <v>8613117.5941886231</v>
      </c>
      <c r="L44" s="33">
        <f t="shared" si="18"/>
        <v>3383055.9652794879</v>
      </c>
      <c r="M44" s="33">
        <f t="shared" si="18"/>
        <v>7333512.9524747599</v>
      </c>
      <c r="N44" s="33">
        <f t="shared" si="18"/>
        <v>4641732.4119674955</v>
      </c>
      <c r="O44" s="33">
        <f t="shared" si="18"/>
        <v>2651145.0258557005</v>
      </c>
      <c r="P44" s="34">
        <f>SUM(P43:P43)</f>
        <v>210553.69367150948</v>
      </c>
      <c r="Q44" s="33">
        <f t="shared" si="17"/>
        <v>0</v>
      </c>
      <c r="R44" s="33">
        <f t="shared" si="17"/>
        <v>0</v>
      </c>
      <c r="S44" s="33">
        <f>SUM(S43:S43)</f>
        <v>3273322.4019999998</v>
      </c>
      <c r="T44" s="33">
        <f t="shared" ref="T44:Z44" si="19">SUM(T43:T43)</f>
        <v>235399.253</v>
      </c>
      <c r="U44" s="33">
        <f t="shared" si="19"/>
        <v>344548.27</v>
      </c>
      <c r="V44" s="33">
        <f t="shared" si="19"/>
        <v>204064.986</v>
      </c>
      <c r="W44" s="33">
        <f t="shared" si="19"/>
        <v>164612.24900000001</v>
      </c>
      <c r="X44" s="37">
        <f t="shared" si="19"/>
        <v>149433.86199999999</v>
      </c>
      <c r="Y44" s="37">
        <f t="shared" si="19"/>
        <v>127791.245</v>
      </c>
      <c r="Z44" s="37">
        <f t="shared" si="19"/>
        <v>129728.13500000001</v>
      </c>
      <c r="AA44" s="37">
        <f>SUM(AA43:AA43)</f>
        <v>59376.483999999997</v>
      </c>
      <c r="AB44" s="106"/>
      <c r="AC44" s="107"/>
      <c r="AD44" s="107"/>
      <c r="AE44" s="107"/>
      <c r="AF44" s="107"/>
      <c r="AG44" s="107"/>
      <c r="AL44" s="113"/>
      <c r="AM44" s="98"/>
      <c r="AN44" s="99"/>
      <c r="AO44" s="99"/>
      <c r="AP44" s="99"/>
      <c r="AQ44" s="99"/>
      <c r="AR44" s="99"/>
      <c r="AS44" s="101"/>
      <c r="AT44" s="101"/>
      <c r="AU44" s="101"/>
      <c r="AV44" s="96"/>
      <c r="AW44" s="101"/>
      <c r="AX44" s="262"/>
      <c r="AY44" s="102"/>
      <c r="AZ44" s="102"/>
      <c r="BA44" s="103"/>
    </row>
    <row r="45" spans="1:53" s="67" customFormat="1" ht="13.95" customHeight="1">
      <c r="A45" s="114"/>
      <c r="C45" s="62"/>
      <c r="D45" s="37"/>
      <c r="E45" s="109"/>
      <c r="F45" s="37"/>
      <c r="G45" s="37"/>
      <c r="H45" s="37"/>
      <c r="I45" s="37"/>
      <c r="K45" s="37"/>
      <c r="L45" s="37"/>
      <c r="M45" s="37"/>
      <c r="N45" s="37"/>
      <c r="O45" s="37"/>
      <c r="P45" s="109"/>
      <c r="Q45" s="37"/>
      <c r="R45" s="37"/>
      <c r="S45" s="33"/>
      <c r="T45" s="33"/>
      <c r="U45" s="33"/>
      <c r="V45" s="33"/>
      <c r="AA45" s="37"/>
      <c r="AB45" s="106"/>
      <c r="AC45" s="107"/>
      <c r="AD45" s="107"/>
      <c r="AE45" s="107"/>
      <c r="AF45" s="107"/>
      <c r="AG45" s="107"/>
      <c r="AH45" s="107"/>
      <c r="AI45" s="107"/>
      <c r="AJ45" s="107"/>
      <c r="AK45" s="107"/>
      <c r="AL45" s="115"/>
      <c r="AM45" s="98"/>
      <c r="AN45" s="99"/>
      <c r="AO45" s="99"/>
      <c r="AP45" s="99"/>
      <c r="AQ45" s="99"/>
      <c r="AR45" s="99"/>
      <c r="AS45" s="6"/>
      <c r="AT45" s="6"/>
      <c r="AU45" s="6"/>
      <c r="AW45" s="101"/>
      <c r="AX45" s="262"/>
      <c r="AY45" s="102"/>
      <c r="AZ45" s="116"/>
      <c r="BA45" s="103"/>
    </row>
    <row r="46" spans="1:53" s="67" customFormat="1" ht="22.2" customHeight="1">
      <c r="A46" s="36" t="s">
        <v>87</v>
      </c>
      <c r="C46" s="62"/>
      <c r="D46" s="37"/>
      <c r="E46" s="109"/>
      <c r="F46" s="37"/>
      <c r="G46" s="37"/>
      <c r="H46" s="37"/>
      <c r="I46" s="37"/>
      <c r="K46" s="37"/>
      <c r="L46" s="37"/>
      <c r="M46" s="37"/>
      <c r="N46" s="37"/>
      <c r="O46" s="37"/>
      <c r="P46" s="109"/>
      <c r="Q46" s="37"/>
      <c r="R46" s="37"/>
      <c r="S46" s="33"/>
      <c r="T46" s="33"/>
      <c r="U46" s="33"/>
      <c r="V46" s="33"/>
      <c r="AA46" s="37"/>
      <c r="AB46" s="106"/>
      <c r="AC46" s="107"/>
      <c r="AD46" s="107"/>
      <c r="AE46" s="107"/>
      <c r="AF46" s="107"/>
      <c r="AG46" s="107"/>
      <c r="AH46" s="107"/>
      <c r="AI46" s="107"/>
      <c r="AJ46" s="107"/>
      <c r="AK46" s="107"/>
      <c r="AL46" s="115"/>
      <c r="AM46" s="98"/>
      <c r="AN46" s="99"/>
      <c r="AO46" s="99"/>
      <c r="AP46" s="99"/>
      <c r="AQ46" s="99"/>
      <c r="AR46" s="99"/>
      <c r="AS46" s="6"/>
      <c r="AT46" s="6"/>
      <c r="AU46" s="6"/>
      <c r="AW46" s="101"/>
      <c r="AX46" s="262"/>
      <c r="AY46" s="102"/>
      <c r="AZ46" s="116"/>
      <c r="BA46" s="103"/>
    </row>
    <row r="47" spans="1:53" s="67" customFormat="1" ht="28.8" customHeight="1">
      <c r="A47" s="114" t="s">
        <v>88</v>
      </c>
      <c r="B47" s="117" t="s">
        <v>265</v>
      </c>
      <c r="C47" s="20" t="str">
        <f>'Anexo 1'!C47</f>
        <v xml:space="preserve">CONAVI </v>
      </c>
      <c r="D47" s="25">
        <f>+'Anexo 1'!E47</f>
        <v>170000000</v>
      </c>
      <c r="E47" s="27">
        <f>'Anexo 2'!E47</f>
        <v>0</v>
      </c>
      <c r="F47" s="26" t="s">
        <v>37</v>
      </c>
      <c r="G47" s="26" t="s">
        <v>37</v>
      </c>
      <c r="H47" s="26" t="s">
        <v>37</v>
      </c>
      <c r="I47" s="26" t="s">
        <v>37</v>
      </c>
      <c r="J47" s="69" t="s">
        <v>37</v>
      </c>
      <c r="K47" s="26" t="s">
        <v>37</v>
      </c>
      <c r="L47" s="26" t="s">
        <v>37</v>
      </c>
      <c r="M47" s="26" t="s">
        <v>37</v>
      </c>
      <c r="N47" s="26" t="s">
        <v>37</v>
      </c>
      <c r="O47" s="26" t="s">
        <v>37</v>
      </c>
      <c r="P47" s="97">
        <f>'Anexo 2'!F47</f>
        <v>0</v>
      </c>
      <c r="Q47" s="26" t="s">
        <v>37</v>
      </c>
      <c r="R47" s="26" t="s">
        <v>37</v>
      </c>
      <c r="S47" s="25" t="s">
        <v>37</v>
      </c>
      <c r="T47" s="25" t="s">
        <v>37</v>
      </c>
      <c r="U47" s="25" t="s">
        <v>37</v>
      </c>
      <c r="V47" s="25" t="s">
        <v>37</v>
      </c>
      <c r="W47" s="69" t="s">
        <v>37</v>
      </c>
      <c r="X47" s="69" t="s">
        <v>37</v>
      </c>
      <c r="Y47" s="69" t="s">
        <v>37</v>
      </c>
      <c r="Z47" s="69" t="s">
        <v>37</v>
      </c>
      <c r="AA47" s="26">
        <v>0</v>
      </c>
      <c r="AB47" s="98" t="s">
        <v>37</v>
      </c>
      <c r="AC47" s="99" t="s">
        <v>37</v>
      </c>
      <c r="AD47" s="99" t="s">
        <v>37</v>
      </c>
      <c r="AE47" s="99" t="s">
        <v>37</v>
      </c>
      <c r="AF47" s="99" t="s">
        <v>37</v>
      </c>
      <c r="AG47" s="99" t="s">
        <v>37</v>
      </c>
      <c r="AH47" s="99" t="s">
        <v>37</v>
      </c>
      <c r="AI47" s="99" t="s">
        <v>37</v>
      </c>
      <c r="AJ47" s="99" t="s">
        <v>37</v>
      </c>
      <c r="AK47" s="99" t="s">
        <v>37</v>
      </c>
      <c r="AL47" s="100">
        <f t="shared" ref="AL47" si="20">E47/D47</f>
        <v>0</v>
      </c>
      <c r="AM47" s="98" t="s">
        <v>37</v>
      </c>
      <c r="AN47" s="99" t="s">
        <v>37</v>
      </c>
      <c r="AO47" s="99" t="s">
        <v>37</v>
      </c>
      <c r="AP47" s="99" t="s">
        <v>37</v>
      </c>
      <c r="AQ47" s="99" t="s">
        <v>37</v>
      </c>
      <c r="AR47" s="99" t="s">
        <v>37</v>
      </c>
      <c r="AS47" s="101" t="s">
        <v>37</v>
      </c>
      <c r="AT47" s="101" t="s">
        <v>37</v>
      </c>
      <c r="AU47" s="101" t="s">
        <v>37</v>
      </c>
      <c r="AV47" s="96" t="s">
        <v>37</v>
      </c>
      <c r="AW47" s="101">
        <f>'Anexo 2'!I47</f>
        <v>0</v>
      </c>
      <c r="AX47" s="260">
        <v>1</v>
      </c>
      <c r="AY47" s="102"/>
      <c r="AZ47" s="116"/>
      <c r="BA47" s="103"/>
    </row>
    <row r="48" spans="1:53" s="67" customFormat="1" ht="13.95" customHeight="1">
      <c r="A48" s="114"/>
      <c r="C48" s="62"/>
      <c r="D48" s="33">
        <f t="shared" ref="D48:AA48" si="21">SUM(D47:D47)</f>
        <v>170000000</v>
      </c>
      <c r="E48" s="109">
        <f t="shared" si="21"/>
        <v>0</v>
      </c>
      <c r="F48" s="37">
        <f t="shared" si="21"/>
        <v>0</v>
      </c>
      <c r="G48" s="37">
        <f t="shared" si="21"/>
        <v>0</v>
      </c>
      <c r="H48" s="37">
        <f t="shared" si="21"/>
        <v>0</v>
      </c>
      <c r="I48" s="37">
        <f t="shared" si="21"/>
        <v>0</v>
      </c>
      <c r="J48" s="37">
        <f t="shared" si="21"/>
        <v>0</v>
      </c>
      <c r="K48" s="37">
        <f t="shared" si="21"/>
        <v>0</v>
      </c>
      <c r="L48" s="37">
        <f t="shared" si="21"/>
        <v>0</v>
      </c>
      <c r="M48" s="37">
        <f t="shared" si="21"/>
        <v>0</v>
      </c>
      <c r="N48" s="37">
        <f t="shared" si="21"/>
        <v>0</v>
      </c>
      <c r="O48" s="37">
        <f t="shared" si="21"/>
        <v>0</v>
      </c>
      <c r="P48" s="109">
        <f t="shared" si="21"/>
        <v>0</v>
      </c>
      <c r="Q48" s="37">
        <f t="shared" si="21"/>
        <v>0</v>
      </c>
      <c r="R48" s="37">
        <f t="shared" si="21"/>
        <v>0</v>
      </c>
      <c r="S48" s="33">
        <f t="shared" si="21"/>
        <v>0</v>
      </c>
      <c r="T48" s="33">
        <f t="shared" si="21"/>
        <v>0</v>
      </c>
      <c r="U48" s="33">
        <f t="shared" si="21"/>
        <v>0</v>
      </c>
      <c r="V48" s="33">
        <f t="shared" si="21"/>
        <v>0</v>
      </c>
      <c r="W48" s="33">
        <f t="shared" si="21"/>
        <v>0</v>
      </c>
      <c r="X48" s="37">
        <f t="shared" si="21"/>
        <v>0</v>
      </c>
      <c r="Y48" s="37">
        <f t="shared" si="21"/>
        <v>0</v>
      </c>
      <c r="Z48" s="37">
        <f t="shared" si="21"/>
        <v>0</v>
      </c>
      <c r="AA48" s="37">
        <f t="shared" si="21"/>
        <v>0</v>
      </c>
      <c r="AB48" s="106"/>
      <c r="AC48" s="107"/>
      <c r="AD48" s="107"/>
      <c r="AE48" s="107"/>
      <c r="AF48" s="107"/>
      <c r="AG48" s="107"/>
      <c r="AH48" s="107"/>
      <c r="AI48" s="107"/>
      <c r="AJ48" s="107"/>
      <c r="AK48" s="107"/>
      <c r="AL48" s="115"/>
      <c r="AM48" s="98"/>
      <c r="AN48" s="99"/>
      <c r="AO48" s="99"/>
      <c r="AP48" s="99"/>
      <c r="AQ48" s="99"/>
      <c r="AR48" s="99"/>
      <c r="AS48" s="6"/>
      <c r="AT48" s="6"/>
      <c r="AU48" s="6"/>
      <c r="AV48" s="6"/>
      <c r="AW48" s="101"/>
      <c r="AX48" s="262"/>
      <c r="AY48" s="118"/>
      <c r="AZ48" s="71"/>
      <c r="BA48" s="119"/>
    </row>
    <row r="49" spans="1:89" ht="13.95" customHeight="1">
      <c r="A49" s="120"/>
      <c r="B49" s="199"/>
      <c r="C49" s="121"/>
      <c r="D49" s="122"/>
      <c r="E49" s="123"/>
      <c r="F49" s="33"/>
      <c r="G49" s="33"/>
      <c r="H49" s="33"/>
      <c r="I49" s="33"/>
      <c r="K49" s="33"/>
      <c r="L49" s="33"/>
      <c r="M49" s="33"/>
      <c r="N49" s="33"/>
      <c r="O49" s="33"/>
      <c r="P49" s="34"/>
      <c r="Q49" s="33"/>
      <c r="R49" s="33"/>
      <c r="S49" s="33"/>
      <c r="T49" s="33"/>
      <c r="U49" s="33"/>
      <c r="V49" s="33"/>
      <c r="X49" s="67"/>
      <c r="Y49" s="67"/>
      <c r="Z49" s="67"/>
      <c r="AA49" s="37"/>
      <c r="AB49" s="106"/>
      <c r="AC49" s="107"/>
      <c r="AD49" s="107"/>
      <c r="AE49" s="107"/>
      <c r="AF49" s="107"/>
      <c r="AG49" s="107"/>
      <c r="AH49" s="107"/>
      <c r="AI49" s="107"/>
      <c r="AJ49" s="107"/>
      <c r="AK49" s="107"/>
      <c r="AL49" s="115"/>
      <c r="AM49" s="98"/>
      <c r="AN49" s="99"/>
      <c r="AO49" s="99"/>
      <c r="AP49" s="99"/>
      <c r="AQ49" s="99"/>
      <c r="AR49" s="99"/>
      <c r="AS49" s="6"/>
      <c r="AT49" s="6"/>
      <c r="AU49" s="6"/>
      <c r="AV49" s="6"/>
      <c r="AW49" s="101"/>
      <c r="AX49" s="262"/>
      <c r="AY49" s="118"/>
      <c r="BA49" s="119"/>
    </row>
    <row r="50" spans="1:89" s="6" customFormat="1" ht="18.600000000000001" customHeight="1">
      <c r="A50" s="31" t="s">
        <v>89</v>
      </c>
      <c r="B50" s="49"/>
      <c r="C50" s="57"/>
      <c r="D50" s="33">
        <f t="shared" ref="D50:E50" si="22">D21+D25+D34+D40+D44+D48</f>
        <v>5042414893.9615097</v>
      </c>
      <c r="E50" s="34">
        <f t="shared" si="22"/>
        <v>1113737035.8214209</v>
      </c>
      <c r="F50" s="33">
        <f>F21+F25+F34+F40+F44+F48</f>
        <v>5200000</v>
      </c>
      <c r="G50" s="33">
        <f t="shared" ref="G50:O50" si="23">G21+G25+G34+G40+G44+G48</f>
        <v>48000000</v>
      </c>
      <c r="H50" s="33">
        <f t="shared" si="23"/>
        <v>120106615.60576212</v>
      </c>
      <c r="I50" s="33">
        <f t="shared" si="23"/>
        <v>13988136.838217188</v>
      </c>
      <c r="J50" s="33">
        <f t="shared" si="23"/>
        <v>22383348.344003938</v>
      </c>
      <c r="K50" s="33">
        <f t="shared" si="23"/>
        <v>78169329.08418864</v>
      </c>
      <c r="L50" s="33">
        <f t="shared" si="23"/>
        <v>110545710.7252795</v>
      </c>
      <c r="M50" s="33">
        <f t="shared" si="23"/>
        <v>51980662.972474761</v>
      </c>
      <c r="N50" s="33">
        <f t="shared" si="23"/>
        <v>175518439.10196748</v>
      </c>
      <c r="O50" s="33">
        <f t="shared" si="23"/>
        <v>427592492.94585574</v>
      </c>
      <c r="P50" s="34">
        <f>P21+P25+P34+P40+P44+P48</f>
        <v>60252300.103671506</v>
      </c>
      <c r="Q50" s="33">
        <f>Q21+Q25+Q34+Q40+Q44+Q48</f>
        <v>2895396.2699999996</v>
      </c>
      <c r="R50" s="33">
        <f t="shared" ref="R50:Z50" si="24">R21+R25+R34+R40+R44+R48</f>
        <v>2546536.0100000002</v>
      </c>
      <c r="S50" s="33">
        <f t="shared" si="24"/>
        <v>5630538.1219999995</v>
      </c>
      <c r="T50" s="33">
        <f t="shared" si="24"/>
        <v>2148721.3529999997</v>
      </c>
      <c r="U50" s="33">
        <f t="shared" si="24"/>
        <v>2282843.66</v>
      </c>
      <c r="V50" s="33">
        <f t="shared" si="24"/>
        <v>4007906.2059999998</v>
      </c>
      <c r="W50" s="33">
        <f t="shared" si="24"/>
        <v>3599408.2590000001</v>
      </c>
      <c r="X50" s="37">
        <f t="shared" si="24"/>
        <v>3815319.662</v>
      </c>
      <c r="Y50" s="37">
        <f t="shared" si="24"/>
        <v>5241180.0049999999</v>
      </c>
      <c r="Z50" s="37">
        <f t="shared" si="24"/>
        <v>6838841.3849999998</v>
      </c>
      <c r="AA50" s="37">
        <f>AA21+AA25+AA34+AA40+AA44+AA48</f>
        <v>3104625.0640000002</v>
      </c>
      <c r="AB50" s="106"/>
      <c r="AC50" s="107"/>
      <c r="AD50" s="107"/>
      <c r="AE50" s="107"/>
      <c r="AF50" s="107"/>
      <c r="AG50" s="107"/>
      <c r="AH50" s="107"/>
      <c r="AI50" s="107"/>
      <c r="AJ50" s="107"/>
      <c r="AK50" s="107"/>
      <c r="AL50" s="115"/>
      <c r="AM50" s="98"/>
      <c r="AN50" s="99"/>
      <c r="AO50" s="99"/>
      <c r="AP50" s="99"/>
      <c r="AQ50" s="99"/>
      <c r="AR50" s="99"/>
      <c r="AW50" s="101"/>
      <c r="AX50" s="262"/>
      <c r="AY50" s="118"/>
      <c r="AZ50" s="124"/>
      <c r="BA50" s="119"/>
    </row>
    <row r="51" spans="1:89" s="142" customFormat="1" ht="13.95" customHeight="1" thickBot="1">
      <c r="A51" s="125"/>
      <c r="B51" s="126"/>
      <c r="C51" s="127"/>
      <c r="D51" s="128"/>
      <c r="E51" s="129"/>
      <c r="F51" s="130"/>
      <c r="G51" s="130"/>
      <c r="H51" s="130"/>
      <c r="I51" s="130"/>
      <c r="J51" s="130"/>
      <c r="K51" s="130"/>
      <c r="L51" s="130"/>
      <c r="M51" s="130"/>
      <c r="N51" s="130"/>
      <c r="O51" s="130"/>
      <c r="P51" s="131"/>
      <c r="Q51" s="130"/>
      <c r="R51" s="130"/>
      <c r="S51" s="130"/>
      <c r="T51" s="130"/>
      <c r="U51" s="130"/>
      <c r="V51" s="130"/>
      <c r="W51" s="130"/>
      <c r="X51" s="421"/>
      <c r="Y51" s="421"/>
      <c r="Z51" s="421"/>
      <c r="AA51" s="421"/>
      <c r="AB51" s="132"/>
      <c r="AC51" s="133"/>
      <c r="AD51" s="134"/>
      <c r="AE51" s="134"/>
      <c r="AF51" s="134"/>
      <c r="AG51" s="134"/>
      <c r="AH51" s="134"/>
      <c r="AI51" s="133"/>
      <c r="AJ51" s="133"/>
      <c r="AK51" s="133"/>
      <c r="AL51" s="135"/>
      <c r="AM51" s="136"/>
      <c r="AN51" s="134"/>
      <c r="AO51" s="134"/>
      <c r="AP51" s="137"/>
      <c r="AQ51" s="137"/>
      <c r="AR51" s="137"/>
      <c r="AS51" s="138"/>
      <c r="AT51" s="138"/>
      <c r="AU51" s="138"/>
      <c r="AV51" s="138"/>
      <c r="AW51" s="138"/>
      <c r="AX51" s="263"/>
      <c r="AY51" s="118"/>
      <c r="AZ51" s="139"/>
      <c r="BA51" s="140"/>
      <c r="BB51" s="141"/>
      <c r="BC51" s="141"/>
      <c r="BD51" s="141"/>
      <c r="BE51" s="141"/>
      <c r="BF51" s="141"/>
      <c r="BG51" s="141"/>
      <c r="BH51" s="141"/>
      <c r="BI51" s="141"/>
      <c r="BJ51" s="141"/>
      <c r="BK51" s="141"/>
      <c r="BL51" s="141"/>
      <c r="BM51" s="141"/>
      <c r="BN51" s="141"/>
      <c r="BO51" s="141"/>
      <c r="BP51" s="141"/>
      <c r="BQ51" s="141"/>
      <c r="BR51" s="141"/>
      <c r="BS51" s="141"/>
      <c r="BT51" s="141"/>
      <c r="BU51" s="141"/>
      <c r="BV51" s="141"/>
      <c r="BW51" s="141"/>
      <c r="BX51" s="141"/>
      <c r="BY51" s="141"/>
      <c r="BZ51" s="141"/>
      <c r="CA51" s="141"/>
      <c r="CB51" s="141"/>
      <c r="CC51" s="141"/>
      <c r="CD51" s="141"/>
      <c r="CE51" s="141"/>
      <c r="CF51" s="141"/>
      <c r="CG51" s="141"/>
      <c r="CH51" s="141"/>
      <c r="CI51" s="141"/>
      <c r="CJ51" s="141"/>
      <c r="CK51" s="141"/>
    </row>
    <row r="52" spans="1:89" s="121" customFormat="1" ht="13.95" customHeight="1">
      <c r="A52" s="143"/>
      <c r="B52" s="143"/>
      <c r="C52" s="143"/>
      <c r="E52" s="144"/>
      <c r="F52" s="143"/>
      <c r="G52" s="143"/>
      <c r="H52" s="56"/>
      <c r="I52" s="56"/>
      <c r="J52" s="56"/>
      <c r="K52" s="56"/>
      <c r="L52" s="145"/>
      <c r="M52" s="58"/>
      <c r="N52" s="58"/>
      <c r="O52" s="58"/>
      <c r="P52" s="58"/>
      <c r="Q52" s="56"/>
      <c r="R52" s="56"/>
      <c r="S52" s="56"/>
      <c r="T52" s="56"/>
      <c r="U52" s="56"/>
      <c r="V52" s="56"/>
      <c r="W52" s="56"/>
      <c r="X52" s="66"/>
      <c r="Y52" s="66"/>
      <c r="Z52" s="66"/>
      <c r="AA52" s="422"/>
      <c r="AB52" s="56"/>
      <c r="AC52" s="56"/>
      <c r="AD52" s="143"/>
      <c r="AE52" s="143"/>
      <c r="AF52" s="143"/>
      <c r="AG52" s="143"/>
      <c r="AH52" s="143"/>
      <c r="AI52" s="143"/>
      <c r="AJ52" s="143"/>
      <c r="AK52" s="143"/>
      <c r="AL52" s="143"/>
      <c r="AS52" s="62"/>
      <c r="AT52" s="62"/>
      <c r="AU52" s="57"/>
      <c r="AV52" s="57"/>
      <c r="AW52" s="57"/>
      <c r="AX52" s="264"/>
      <c r="AY52" s="147"/>
      <c r="AZ52" s="147"/>
      <c r="BA52" s="148"/>
      <c r="BB52" s="62"/>
      <c r="BC52" s="62"/>
      <c r="BD52" s="62"/>
      <c r="BE52" s="62"/>
      <c r="BF52" s="62"/>
      <c r="BG52" s="62"/>
      <c r="BH52" s="62"/>
      <c r="BI52" s="62"/>
      <c r="BJ52" s="62"/>
      <c r="BK52" s="62"/>
      <c r="BL52" s="62"/>
      <c r="BM52" s="62"/>
      <c r="BN52" s="62"/>
      <c r="BO52" s="62"/>
      <c r="BP52" s="62"/>
      <c r="BQ52" s="62"/>
      <c r="BR52" s="62"/>
      <c r="BS52" s="62"/>
      <c r="BT52" s="62"/>
      <c r="BU52" s="62"/>
      <c r="BV52" s="62"/>
      <c r="BW52" s="62"/>
      <c r="BX52" s="62"/>
      <c r="BY52" s="62"/>
      <c r="BZ52" s="62"/>
      <c r="CA52" s="62"/>
      <c r="CB52" s="62"/>
      <c r="CC52" s="62"/>
      <c r="CD52" s="62"/>
      <c r="CE52" s="62"/>
      <c r="CF52" s="62"/>
      <c r="CG52" s="62"/>
      <c r="CH52" s="62"/>
      <c r="CI52" s="62"/>
      <c r="CJ52" s="62"/>
      <c r="CK52" s="62"/>
    </row>
    <row r="53" spans="1:89" s="121" customFormat="1" ht="25.8" customHeight="1">
      <c r="A53" s="35" t="s">
        <v>90</v>
      </c>
      <c r="B53" s="143"/>
      <c r="C53" s="143"/>
      <c r="E53" s="144"/>
      <c r="H53" s="57"/>
      <c r="I53" s="57"/>
      <c r="J53" s="149"/>
      <c r="K53" s="149"/>
      <c r="L53" s="149"/>
      <c r="M53" s="150"/>
      <c r="N53" s="150"/>
      <c r="O53" s="150"/>
      <c r="P53" s="150"/>
      <c r="Q53" s="151"/>
      <c r="R53" s="151"/>
      <c r="S53" s="151"/>
      <c r="T53" s="151"/>
      <c r="U53" s="151"/>
      <c r="V53" s="151"/>
      <c r="W53" s="151"/>
      <c r="X53" s="151"/>
      <c r="Y53" s="151"/>
      <c r="Z53" s="151"/>
      <c r="AA53" s="151"/>
      <c r="AB53" s="56"/>
      <c r="AC53" s="56"/>
      <c r="AD53" s="143"/>
      <c r="AE53" s="143"/>
      <c r="AF53" s="143"/>
      <c r="AG53" s="143"/>
      <c r="AH53" s="143"/>
      <c r="AI53" s="143"/>
      <c r="AJ53" s="143"/>
      <c r="AK53" s="143"/>
      <c r="AL53" s="143"/>
      <c r="AS53" s="62"/>
      <c r="AT53" s="62"/>
      <c r="AU53" s="57"/>
      <c r="AV53" s="57"/>
      <c r="AW53" s="57"/>
      <c r="AX53" s="146"/>
      <c r="AY53" s="147"/>
      <c r="AZ53" s="147"/>
      <c r="BA53" s="148"/>
      <c r="BB53" s="62"/>
      <c r="BC53" s="62"/>
      <c r="BD53" s="62"/>
      <c r="BE53" s="62"/>
      <c r="BF53" s="62"/>
      <c r="BG53" s="62"/>
      <c r="BH53" s="62"/>
      <c r="BI53" s="62"/>
      <c r="BJ53" s="62"/>
      <c r="BK53" s="62"/>
      <c r="BL53" s="62"/>
      <c r="BM53" s="62"/>
      <c r="BN53" s="62"/>
      <c r="BO53" s="62"/>
      <c r="BP53" s="62"/>
      <c r="BQ53" s="62"/>
      <c r="BR53" s="62"/>
      <c r="BS53" s="62"/>
      <c r="BT53" s="62"/>
      <c r="BU53" s="62"/>
      <c r="BV53" s="62"/>
      <c r="BW53" s="62"/>
      <c r="BX53" s="62"/>
      <c r="BY53" s="62"/>
      <c r="BZ53" s="62"/>
      <c r="CA53" s="62"/>
      <c r="CB53" s="62"/>
      <c r="CC53" s="62"/>
      <c r="CD53" s="62"/>
      <c r="CE53" s="62"/>
      <c r="CF53" s="62"/>
      <c r="CG53" s="62"/>
      <c r="CH53" s="62"/>
      <c r="CI53" s="62"/>
      <c r="CJ53" s="62"/>
      <c r="CK53" s="62"/>
    </row>
    <row r="54" spans="1:89" s="62" customFormat="1" ht="13.95" customHeight="1">
      <c r="A54" s="57"/>
      <c r="H54" s="152"/>
      <c r="I54" s="152"/>
      <c r="J54" s="152"/>
      <c r="K54" s="152"/>
      <c r="L54" s="152"/>
      <c r="M54" s="153"/>
      <c r="N54" s="153"/>
      <c r="O54" s="153"/>
      <c r="P54" s="153"/>
      <c r="Q54" s="152"/>
      <c r="R54" s="152"/>
      <c r="S54" s="152"/>
      <c r="T54" s="152"/>
      <c r="U54" s="152"/>
      <c r="V54" s="152"/>
      <c r="W54" s="152"/>
      <c r="X54" s="152"/>
      <c r="Y54" s="152"/>
      <c r="Z54" s="152"/>
      <c r="AA54" s="152"/>
      <c r="AX54" s="146"/>
      <c r="AY54" s="147"/>
      <c r="AZ54" s="147"/>
      <c r="BA54" s="148"/>
    </row>
    <row r="55" spans="1:89" s="62" customFormat="1" ht="22.95" customHeight="1">
      <c r="A55" s="60" t="s">
        <v>196</v>
      </c>
      <c r="B55" s="61"/>
      <c r="M55" s="154"/>
      <c r="N55" s="154"/>
      <c r="O55" s="154"/>
      <c r="P55" s="154"/>
      <c r="AD55" s="155"/>
      <c r="AX55" s="146"/>
      <c r="AY55" s="147"/>
      <c r="AZ55" s="147"/>
      <c r="BA55" s="148"/>
    </row>
    <row r="56" spans="1:89" s="62" customFormat="1" ht="22.95" customHeight="1">
      <c r="A56" s="156" t="s">
        <v>210</v>
      </c>
      <c r="B56" s="65"/>
      <c r="C56" s="65"/>
      <c r="D56" s="65"/>
      <c r="E56" s="65"/>
      <c r="F56" s="65"/>
      <c r="G56" s="65"/>
      <c r="H56" s="65"/>
      <c r="I56" s="65"/>
      <c r="J56" s="65"/>
      <c r="K56" s="65"/>
      <c r="L56" s="65"/>
      <c r="M56" s="157"/>
      <c r="N56" s="157"/>
      <c r="O56" s="157"/>
      <c r="P56" s="157"/>
      <c r="Q56" s="65"/>
      <c r="R56" s="65"/>
      <c r="S56" s="65"/>
      <c r="T56" s="65"/>
      <c r="U56" s="65"/>
      <c r="V56" s="65"/>
      <c r="W56" s="65"/>
      <c r="X56" s="65"/>
      <c r="Y56" s="65"/>
      <c r="Z56" s="65"/>
      <c r="AA56" s="65"/>
      <c r="AB56" s="65"/>
      <c r="AC56" s="65"/>
      <c r="AD56" s="65"/>
      <c r="AE56" s="65"/>
      <c r="AF56" s="65"/>
      <c r="AG56" s="65"/>
      <c r="AH56" s="65"/>
      <c r="AI56" s="65"/>
      <c r="AJ56" s="65"/>
      <c r="AK56" s="65"/>
      <c r="AL56" s="65"/>
      <c r="AM56" s="65"/>
      <c r="AN56" s="65"/>
      <c r="AO56" s="65"/>
      <c r="AP56" s="65"/>
      <c r="AY56" s="147"/>
      <c r="AZ56" s="147"/>
      <c r="BA56" s="148"/>
    </row>
    <row r="57" spans="1:89" s="62" customFormat="1" ht="22.95" customHeight="1">
      <c r="A57" s="156" t="s">
        <v>211</v>
      </c>
      <c r="B57" s="154"/>
      <c r="C57" s="154"/>
      <c r="D57" s="154"/>
      <c r="E57" s="154"/>
      <c r="F57" s="154"/>
      <c r="G57" s="154"/>
      <c r="H57" s="154"/>
      <c r="I57" s="154"/>
      <c r="J57" s="154"/>
      <c r="K57" s="154"/>
      <c r="L57" s="154"/>
      <c r="M57" s="154"/>
      <c r="N57" s="154"/>
      <c r="O57" s="154"/>
      <c r="P57" s="154"/>
      <c r="Q57" s="154"/>
      <c r="R57" s="154"/>
      <c r="S57" s="154"/>
      <c r="T57" s="154"/>
      <c r="U57" s="154"/>
      <c r="V57" s="154"/>
      <c r="W57" s="154"/>
      <c r="X57" s="154"/>
      <c r="Y57" s="154"/>
      <c r="Z57" s="154"/>
      <c r="AA57" s="154"/>
      <c r="AB57" s="154"/>
      <c r="AC57" s="154"/>
      <c r="AD57" s="154"/>
      <c r="AE57" s="154"/>
      <c r="AF57" s="154"/>
      <c r="AG57" s="154"/>
      <c r="AH57" s="154"/>
      <c r="AI57" s="154"/>
      <c r="AJ57" s="154"/>
      <c r="AK57" s="154"/>
      <c r="AL57" s="154"/>
      <c r="AM57" s="154"/>
      <c r="AN57" s="154"/>
      <c r="AO57" s="154"/>
      <c r="AP57" s="154"/>
      <c r="AY57" s="147"/>
      <c r="AZ57" s="147"/>
      <c r="BA57" s="148"/>
    </row>
    <row r="58" spans="1:89" s="62" customFormat="1" ht="22.95" customHeight="1">
      <c r="A58" s="62" t="s">
        <v>257</v>
      </c>
      <c r="B58" s="154"/>
      <c r="C58" s="154"/>
      <c r="D58" s="154"/>
      <c r="E58" s="154"/>
      <c r="F58" s="154"/>
      <c r="G58" s="154"/>
      <c r="H58" s="154"/>
      <c r="I58" s="154"/>
      <c r="J58" s="154"/>
      <c r="K58" s="154"/>
      <c r="L58" s="154"/>
      <c r="M58" s="154"/>
      <c r="N58" s="154"/>
      <c r="O58" s="154"/>
      <c r="P58" s="154"/>
      <c r="Q58" s="154"/>
      <c r="R58" s="154"/>
      <c r="S58" s="154"/>
      <c r="T58" s="154"/>
      <c r="U58" s="154"/>
      <c r="V58" s="154"/>
      <c r="W58" s="154"/>
      <c r="X58" s="154"/>
      <c r="Y58" s="154"/>
      <c r="Z58" s="154"/>
      <c r="AA58" s="154"/>
      <c r="AB58" s="154"/>
      <c r="AC58" s="154"/>
      <c r="AD58" s="154"/>
      <c r="AE58" s="154"/>
      <c r="AF58" s="154"/>
      <c r="AG58" s="154"/>
      <c r="AH58" s="154"/>
      <c r="AI58" s="154"/>
      <c r="AJ58" s="154"/>
      <c r="AK58" s="154"/>
      <c r="AL58" s="154"/>
      <c r="AM58" s="154"/>
      <c r="AN58" s="154"/>
      <c r="AO58" s="154"/>
      <c r="AP58" s="154"/>
      <c r="AY58" s="147"/>
      <c r="AZ58" s="147"/>
      <c r="BA58" s="148"/>
    </row>
    <row r="59" spans="1:89" s="154" customFormat="1" ht="22.95" customHeight="1">
      <c r="A59" s="57" t="s">
        <v>212</v>
      </c>
      <c r="B59" s="158"/>
      <c r="C59" s="158"/>
      <c r="D59" s="158"/>
      <c r="E59" s="158"/>
      <c r="F59" s="65"/>
      <c r="G59" s="65"/>
      <c r="H59" s="65"/>
      <c r="I59" s="65"/>
      <c r="J59" s="65"/>
      <c r="K59" s="65"/>
      <c r="L59" s="65"/>
      <c r="M59" s="65"/>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Y59" s="159"/>
      <c r="AZ59" s="159"/>
      <c r="BA59" s="160"/>
    </row>
    <row r="60" spans="1:89" s="154" customFormat="1" ht="22.95" customHeight="1">
      <c r="A60" s="156" t="s">
        <v>272</v>
      </c>
      <c r="B60" s="158"/>
      <c r="C60" s="158"/>
      <c r="D60" s="158"/>
      <c r="E60" s="158"/>
      <c r="F60" s="65"/>
      <c r="G60" s="65"/>
      <c r="H60" s="65"/>
      <c r="I60" s="65"/>
      <c r="J60" s="65"/>
      <c r="K60" s="65"/>
      <c r="L60" s="65"/>
      <c r="M60" s="65"/>
      <c r="N60" s="65"/>
      <c r="O60" s="65"/>
      <c r="P60" s="65"/>
      <c r="Q60" s="65"/>
      <c r="R60" s="65"/>
      <c r="S60" s="65"/>
      <c r="T60" s="65"/>
      <c r="U60" s="65"/>
      <c r="V60" s="65"/>
      <c r="W60" s="65"/>
      <c r="X60" s="65"/>
      <c r="Y60" s="65"/>
      <c r="Z60" s="65"/>
      <c r="AA60" s="65"/>
      <c r="AB60" s="65"/>
      <c r="AC60" s="65"/>
      <c r="AD60" s="65"/>
      <c r="AE60" s="65"/>
      <c r="AF60" s="65"/>
      <c r="AG60" s="65"/>
      <c r="AH60" s="65"/>
      <c r="AI60" s="65"/>
      <c r="AJ60" s="65"/>
      <c r="AK60" s="65"/>
      <c r="AL60" s="65"/>
      <c r="AM60" s="65"/>
      <c r="AN60" s="65"/>
      <c r="AO60" s="65"/>
      <c r="AP60" s="65"/>
      <c r="AY60" s="159"/>
      <c r="AZ60" s="159"/>
      <c r="BA60" s="160"/>
    </row>
    <row r="61" spans="1:89" s="62" customFormat="1" ht="22.95" customHeight="1">
      <c r="A61" s="156" t="s">
        <v>261</v>
      </c>
      <c r="B61" s="65"/>
      <c r="C61" s="65"/>
      <c r="D61" s="65"/>
      <c r="E61" s="65"/>
      <c r="F61" s="65"/>
      <c r="G61" s="65"/>
      <c r="H61" s="65"/>
      <c r="I61" s="65"/>
      <c r="J61" s="65"/>
      <c r="K61" s="65"/>
      <c r="L61" s="65"/>
      <c r="M61" s="65"/>
      <c r="N61" s="65"/>
      <c r="O61" s="65"/>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c r="AR61" s="65"/>
      <c r="AY61" s="147"/>
      <c r="AZ61" s="147"/>
      <c r="BA61" s="148"/>
    </row>
    <row r="62" spans="1:89" s="62" customFormat="1" ht="18.600000000000001" customHeight="1">
      <c r="A62" s="62" t="s">
        <v>273</v>
      </c>
      <c r="B62" s="65"/>
      <c r="C62" s="65"/>
      <c r="D62" s="65"/>
      <c r="E62" s="65"/>
      <c r="F62" s="65"/>
      <c r="G62" s="65"/>
      <c r="H62" s="65"/>
      <c r="I62" s="65"/>
      <c r="J62" s="65"/>
      <c r="K62" s="65"/>
      <c r="L62" s="65"/>
      <c r="M62" s="65"/>
      <c r="N62" s="65"/>
      <c r="O62" s="65"/>
      <c r="P62" s="65"/>
      <c r="Q62" s="65"/>
      <c r="R62" s="65"/>
      <c r="S62" s="65"/>
      <c r="T62" s="65"/>
      <c r="U62" s="65"/>
      <c r="V62" s="65"/>
      <c r="W62" s="65"/>
      <c r="X62" s="65"/>
      <c r="Y62" s="65"/>
      <c r="Z62" s="65"/>
      <c r="AA62" s="65"/>
      <c r="AB62" s="65"/>
      <c r="AC62" s="65"/>
      <c r="AD62" s="65"/>
      <c r="AE62" s="65"/>
      <c r="AF62" s="65"/>
      <c r="AG62" s="65"/>
      <c r="AH62" s="65"/>
      <c r="AI62" s="65"/>
      <c r="AJ62" s="65"/>
      <c r="AK62" s="65"/>
      <c r="AL62" s="65"/>
      <c r="AM62" s="65"/>
      <c r="AN62" s="65"/>
      <c r="AO62" s="65"/>
      <c r="AP62" s="65"/>
      <c r="AQ62" s="65"/>
      <c r="AR62" s="65"/>
      <c r="AY62" s="147"/>
      <c r="AZ62" s="147"/>
      <c r="BA62" s="148"/>
    </row>
    <row r="63" spans="1:89" s="62" customFormat="1" ht="20.399999999999999" customHeight="1">
      <c r="A63" s="156" t="s">
        <v>270</v>
      </c>
      <c r="AQ63" s="65"/>
      <c r="AR63" s="65"/>
      <c r="AY63" s="147"/>
      <c r="AZ63" s="147"/>
      <c r="BA63" s="148"/>
    </row>
    <row r="64" spans="1:89" s="62" customFormat="1" ht="27" customHeight="1">
      <c r="A64" s="156" t="s">
        <v>271</v>
      </c>
      <c r="AQ64" s="65"/>
      <c r="AR64" s="65"/>
      <c r="AY64" s="147"/>
      <c r="AZ64" s="147"/>
      <c r="BA64" s="148"/>
    </row>
    <row r="65" spans="1:89" s="62" customFormat="1" ht="27" customHeight="1">
      <c r="A65" s="61"/>
      <c r="AQ65" s="65"/>
      <c r="AR65" s="65"/>
      <c r="AY65" s="147"/>
      <c r="AZ65" s="147"/>
      <c r="BA65" s="148"/>
    </row>
    <row r="66" spans="1:89" s="62" customFormat="1" ht="27" customHeight="1">
      <c r="A66" s="61" t="s">
        <v>199</v>
      </c>
      <c r="AQ66" s="65"/>
      <c r="AR66" s="65"/>
      <c r="AY66" s="147"/>
      <c r="AZ66" s="147"/>
      <c r="BA66" s="148"/>
    </row>
    <row r="67" spans="1:89" s="67" customFormat="1" ht="17.25" customHeight="1">
      <c r="A67" s="66" t="s">
        <v>214</v>
      </c>
      <c r="AQ67" s="161"/>
      <c r="AR67" s="161"/>
      <c r="AY67" s="70"/>
      <c r="AZ67" s="71"/>
      <c r="BA67" s="72"/>
    </row>
    <row r="68" spans="1:89" s="67" customFormat="1">
      <c r="A68" s="66" t="s">
        <v>200</v>
      </c>
      <c r="AY68" s="70"/>
      <c r="AZ68" s="71"/>
      <c r="BA68" s="72"/>
    </row>
    <row r="69" spans="1:89" s="67" customFormat="1">
      <c r="A69" s="478"/>
      <c r="B69" s="478"/>
      <c r="C69" s="478"/>
      <c r="D69" s="478"/>
      <c r="E69" s="478"/>
      <c r="F69" s="478"/>
      <c r="G69" s="478"/>
      <c r="H69" s="478"/>
      <c r="I69" s="478"/>
      <c r="J69" s="478"/>
      <c r="K69" s="478"/>
      <c r="L69" s="478"/>
      <c r="M69" s="478"/>
      <c r="N69" s="478"/>
      <c r="O69" s="478"/>
      <c r="P69" s="478"/>
      <c r="Q69" s="478"/>
      <c r="R69" s="478"/>
      <c r="S69" s="478"/>
      <c r="T69" s="478"/>
      <c r="U69" s="478"/>
      <c r="V69" s="478"/>
      <c r="W69" s="478"/>
      <c r="X69" s="478"/>
      <c r="Y69" s="478"/>
      <c r="Z69" s="478"/>
      <c r="AA69" s="478"/>
      <c r="AB69" s="478"/>
      <c r="AC69" s="478"/>
      <c r="AD69" s="478"/>
      <c r="AE69" s="478"/>
      <c r="AF69" s="478"/>
      <c r="AG69" s="478"/>
      <c r="AH69" s="478"/>
      <c r="AI69" s="478"/>
      <c r="AJ69" s="478"/>
      <c r="AK69" s="478"/>
      <c r="AL69" s="478"/>
      <c r="AM69" s="478"/>
      <c r="AN69" s="478"/>
      <c r="AO69" s="478"/>
      <c r="AP69" s="478"/>
      <c r="AQ69" s="161"/>
      <c r="AR69" s="161"/>
      <c r="AY69" s="70"/>
      <c r="AZ69" s="71"/>
      <c r="BA69" s="72"/>
    </row>
    <row r="70" spans="1:89" s="67" customFormat="1">
      <c r="B70" s="68"/>
      <c r="AY70" s="70"/>
      <c r="AZ70" s="71"/>
      <c r="BA70" s="72"/>
    </row>
    <row r="71" spans="1:89" s="67" customFormat="1">
      <c r="B71" s="68"/>
      <c r="AY71" s="70"/>
      <c r="AZ71" s="71"/>
      <c r="BA71" s="72"/>
    </row>
    <row r="72" spans="1:89">
      <c r="AS72" s="3"/>
      <c r="AT72" s="3"/>
      <c r="AU72" s="3"/>
      <c r="AV72" s="3"/>
      <c r="AW72" s="3"/>
      <c r="AX72" s="3"/>
      <c r="AY72" s="162"/>
      <c r="AZ72" s="163"/>
      <c r="BA72" s="164"/>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row>
    <row r="75" spans="1:89" hidden="1"/>
    <row r="76" spans="1:89" hidden="1">
      <c r="D76" s="165" t="s">
        <v>134</v>
      </c>
      <c r="E76" s="166"/>
    </row>
    <row r="77" spans="1:89" hidden="1">
      <c r="A77" s="3"/>
      <c r="B77" s="3"/>
      <c r="F77" s="167">
        <v>2016</v>
      </c>
      <c r="G77" s="167">
        <v>2017</v>
      </c>
      <c r="H77" s="168">
        <v>2018</v>
      </c>
      <c r="I77" s="168">
        <v>2019</v>
      </c>
      <c r="J77" s="168">
        <v>2020</v>
      </c>
      <c r="K77" s="168">
        <v>2021</v>
      </c>
      <c r="L77" s="168">
        <v>2022</v>
      </c>
      <c r="M77" s="168">
        <v>2023</v>
      </c>
      <c r="N77" s="168">
        <v>2024</v>
      </c>
      <c r="O77" s="168" t="s">
        <v>135</v>
      </c>
      <c r="P77" s="168" t="s">
        <v>136</v>
      </c>
      <c r="Q77" s="168"/>
      <c r="S77" s="168"/>
      <c r="T77" s="168"/>
      <c r="U77" s="168"/>
      <c r="V77" s="168"/>
      <c r="W77" s="168"/>
      <c r="X77" s="168"/>
      <c r="Y77" s="168"/>
      <c r="Z77" s="168"/>
      <c r="AA77" s="168"/>
      <c r="AB77" s="3"/>
      <c r="AC77" s="3"/>
      <c r="AS77" s="3"/>
      <c r="AT77" s="3"/>
      <c r="AU77" s="3"/>
      <c r="AV77" s="3"/>
      <c r="AW77" s="3"/>
      <c r="AX77" s="3"/>
      <c r="AY77" s="162"/>
      <c r="AZ77" s="163"/>
      <c r="BA77" s="164"/>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row>
    <row r="78" spans="1:89" hidden="1">
      <c r="A78" s="3"/>
      <c r="B78" s="3"/>
      <c r="D78" s="166"/>
      <c r="E78" s="165" t="s">
        <v>137</v>
      </c>
      <c r="F78" s="169">
        <v>1.0517000000000001</v>
      </c>
      <c r="G78" s="169">
        <v>1.2004999999999999</v>
      </c>
      <c r="H78" s="169">
        <v>1.1445000000000001</v>
      </c>
      <c r="I78" s="170">
        <v>1.1237999999999999</v>
      </c>
      <c r="J78" s="170">
        <v>1.2281</v>
      </c>
      <c r="K78" s="170">
        <v>1.1347</v>
      </c>
      <c r="L78" s="170">
        <v>1.0670999999999999</v>
      </c>
      <c r="M78" s="169">
        <v>1.1052</v>
      </c>
      <c r="N78" s="169"/>
      <c r="O78" s="169">
        <v>1.1740999999999999</v>
      </c>
      <c r="P78" s="171">
        <v>1.1399999999999999</v>
      </c>
      <c r="Q78" s="165" t="s">
        <v>137</v>
      </c>
      <c r="S78" s="172"/>
      <c r="T78" s="172"/>
      <c r="U78" s="172"/>
      <c r="V78" s="172"/>
      <c r="W78" s="172"/>
      <c r="X78" s="172"/>
      <c r="Y78" s="172"/>
      <c r="Z78" s="172"/>
      <c r="AA78" s="172"/>
      <c r="AB78" s="3"/>
      <c r="AC78" s="3"/>
      <c r="AS78" s="3"/>
      <c r="AT78" s="3"/>
      <c r="AU78" s="3"/>
      <c r="AV78" s="3"/>
      <c r="AW78" s="3"/>
      <c r="AX78" s="3"/>
      <c r="AY78" s="163"/>
      <c r="AZ78" s="163"/>
      <c r="BA78" s="173"/>
      <c r="BB78" s="3"/>
      <c r="BC78" s="174"/>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row>
    <row r="79" spans="1:89" hidden="1">
      <c r="A79" s="3"/>
      <c r="B79" s="3"/>
      <c r="D79" s="166"/>
      <c r="E79" s="165" t="s">
        <v>138</v>
      </c>
      <c r="F79" s="169">
        <v>116.96</v>
      </c>
      <c r="G79" s="169">
        <v>112.69</v>
      </c>
      <c r="H79" s="169">
        <v>110.03</v>
      </c>
      <c r="I79" s="169">
        <v>108.5</v>
      </c>
      <c r="J79" s="169">
        <v>103.07</v>
      </c>
      <c r="K79" s="170">
        <v>115.1</v>
      </c>
      <c r="L79" s="170">
        <v>131.85</v>
      </c>
      <c r="M79" s="169">
        <v>141.78</v>
      </c>
      <c r="N79" s="169">
        <v>157.01</v>
      </c>
      <c r="O79" s="169">
        <v>156.83000000000001</v>
      </c>
      <c r="P79" s="171">
        <v>162.44</v>
      </c>
      <c r="Q79" s="165" t="s">
        <v>138</v>
      </c>
      <c r="S79" s="175"/>
      <c r="T79" s="175"/>
      <c r="U79" s="175"/>
      <c r="V79" s="175"/>
      <c r="W79" s="175"/>
      <c r="X79" s="175"/>
      <c r="Y79" s="175"/>
      <c r="Z79" s="175"/>
      <c r="AA79" s="175"/>
      <c r="AB79" s="3"/>
      <c r="AC79" s="3"/>
      <c r="AS79" s="3"/>
      <c r="AT79" s="3"/>
      <c r="AU79" s="3"/>
      <c r="AV79" s="3"/>
      <c r="AW79" s="3"/>
      <c r="AX79" s="3"/>
      <c r="AY79" s="163"/>
      <c r="AZ79" s="163"/>
      <c r="BA79" s="173"/>
      <c r="BB79" s="3"/>
      <c r="BC79" s="174"/>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row>
    <row r="80" spans="1:89" hidden="1">
      <c r="A80" s="3"/>
      <c r="B80" s="3"/>
      <c r="D80" s="166"/>
      <c r="E80" s="165" t="s">
        <v>139</v>
      </c>
      <c r="F80" s="169">
        <v>6.9450000000000003</v>
      </c>
      <c r="G80" s="169">
        <v>6.5068000000000001</v>
      </c>
      <c r="H80" s="169">
        <v>6.8784999999999998</v>
      </c>
      <c r="I80" s="169">
        <v>6.9615</v>
      </c>
      <c r="J80" s="169">
        <v>6.5350999999999999</v>
      </c>
      <c r="K80" s="170">
        <v>6.3525</v>
      </c>
      <c r="L80" s="170">
        <v>6.8962000000000003</v>
      </c>
      <c r="M80" s="169">
        <v>7.1017000000000001</v>
      </c>
      <c r="N80" s="169"/>
      <c r="O80" s="169"/>
      <c r="P80" s="171"/>
      <c r="Q80" s="165" t="s">
        <v>139</v>
      </c>
      <c r="S80" s="172"/>
      <c r="T80" s="172"/>
      <c r="U80" s="172"/>
      <c r="V80" s="172"/>
      <c r="W80" s="172"/>
      <c r="X80" s="172"/>
      <c r="Y80" s="172"/>
      <c r="Z80" s="172"/>
      <c r="AA80" s="172"/>
      <c r="AB80" s="3"/>
      <c r="AC80" s="3"/>
      <c r="AS80" s="3"/>
      <c r="AT80" s="3"/>
      <c r="AU80" s="3"/>
      <c r="AV80" s="3"/>
      <c r="AW80" s="3"/>
      <c r="AX80" s="3"/>
      <c r="AY80" s="163"/>
      <c r="AZ80" s="163"/>
      <c r="BA80" s="173"/>
      <c r="BB80" s="3"/>
      <c r="BC80" s="174"/>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row>
    <row r="81" spans="5:91" hidden="1">
      <c r="E81" s="165" t="s">
        <v>140</v>
      </c>
      <c r="F81" s="169"/>
      <c r="G81" s="169"/>
      <c r="H81" s="169"/>
      <c r="I81" s="169"/>
      <c r="J81" s="169">
        <v>1.4402699999999999</v>
      </c>
      <c r="K81" s="169"/>
      <c r="L81" s="169"/>
      <c r="M81" s="169"/>
      <c r="N81" s="169"/>
      <c r="O81" s="169"/>
      <c r="P81" s="171"/>
      <c r="Q81" s="165" t="s">
        <v>140</v>
      </c>
      <c r="AB81" s="3"/>
      <c r="AC81" s="3"/>
      <c r="AD81" s="6"/>
      <c r="AE81" s="6"/>
      <c r="AS81" s="3"/>
      <c r="AT81" s="3"/>
      <c r="AY81" s="71"/>
      <c r="BA81" s="176"/>
      <c r="BC81" s="177"/>
      <c r="CL81" s="67"/>
      <c r="CM81" s="67"/>
    </row>
    <row r="82" spans="5:91" hidden="1"/>
    <row r="83" spans="5:91" hidden="1"/>
    <row r="84" spans="5:91" hidden="1"/>
  </sheetData>
  <sheetProtection algorithmName="SHA-512" hashValue="Vbua0moAB2enhBG+y+wKGLhbpeM52xz6wMTFYzjC2vJRQ9JrCtozj4LiB8kPvhTbpeuCTo4Au/9YJMwi5IHAtg==" saltValue="FdfzIMyps2m86HbsQWX/Qw==" spinCount="100000" sheet="1" objects="1" scenarios="1"/>
  <sortState xmlns:xlrd2="http://schemas.microsoft.com/office/spreadsheetml/2017/richdata2" ref="A56:A62">
    <sortCondition ref="A56:A62"/>
  </sortState>
  <mergeCells count="29">
    <mergeCell ref="A69:AP69"/>
    <mergeCell ref="AP28:AP29"/>
    <mergeCell ref="AO28:AO29"/>
    <mergeCell ref="AM28:AM29"/>
    <mergeCell ref="AN28:AN29"/>
    <mergeCell ref="C28:C29"/>
    <mergeCell ref="B28:B29"/>
    <mergeCell ref="Q9:AA9"/>
    <mergeCell ref="AB9:AL9"/>
    <mergeCell ref="AM9:AW9"/>
    <mergeCell ref="A5:AX5"/>
    <mergeCell ref="A4:AX4"/>
    <mergeCell ref="A6:AX6"/>
    <mergeCell ref="A7:AX7"/>
    <mergeCell ref="AX9:AX10"/>
    <mergeCell ref="D9:D10"/>
    <mergeCell ref="E9:E10"/>
    <mergeCell ref="A9:A10"/>
    <mergeCell ref="B9:B10"/>
    <mergeCell ref="C9:C10"/>
    <mergeCell ref="F9:P9"/>
    <mergeCell ref="AQ28:AQ29"/>
    <mergeCell ref="AX28:AX29"/>
    <mergeCell ref="AR28:AR29"/>
    <mergeCell ref="AS28:AS29"/>
    <mergeCell ref="AU28:AU29"/>
    <mergeCell ref="AT28:AT29"/>
    <mergeCell ref="AV28:AV29"/>
    <mergeCell ref="AW28:AW29"/>
  </mergeCells>
  <phoneticPr fontId="17" type="noConversion"/>
  <conditionalFormatting sqref="AX13:AX20">
    <cfRule type="iconSet" priority="49">
      <iconSet iconSet="3TrafficLights2" showValue="0" reverse="1">
        <cfvo type="percent" val="0"/>
        <cfvo type="num" val="2"/>
        <cfvo type="num" val="3"/>
      </iconSet>
    </cfRule>
    <cfRule type="cellIs" dxfId="5" priority="50" operator="equal">
      <formula>1</formula>
    </cfRule>
    <cfRule type="iconSet" priority="51">
      <iconSet iconSet="3TrafficLights2">
        <cfvo type="percent" val="0"/>
        <cfvo type="percent" val="33"/>
        <cfvo type="percent" val="67"/>
      </iconSet>
    </cfRule>
  </conditionalFormatting>
  <conditionalFormatting sqref="AX24">
    <cfRule type="iconSet" priority="1">
      <iconSet iconSet="3TrafficLights2" showValue="0" reverse="1">
        <cfvo type="percent" val="0"/>
        <cfvo type="num" val="2"/>
        <cfvo type="num" val="3"/>
      </iconSet>
    </cfRule>
    <cfRule type="cellIs" dxfId="4" priority="2" operator="equal">
      <formula>1</formula>
    </cfRule>
    <cfRule type="iconSet" priority="3">
      <iconSet iconSet="3TrafficLights2">
        <cfvo type="percent" val="0"/>
        <cfvo type="percent" val="33"/>
        <cfvo type="percent" val="67"/>
      </iconSet>
    </cfRule>
  </conditionalFormatting>
  <conditionalFormatting sqref="AX28 AX30:AX33">
    <cfRule type="cellIs" dxfId="3" priority="8" operator="equal">
      <formula>1</formula>
    </cfRule>
  </conditionalFormatting>
  <conditionalFormatting sqref="AX30:AX33 AX28">
    <cfRule type="iconSet" priority="60">
      <iconSet iconSet="3TrafficLights2" showValue="0" reverse="1">
        <cfvo type="percent" val="0"/>
        <cfvo type="num" val="2"/>
        <cfvo type="num" val="3"/>
      </iconSet>
    </cfRule>
    <cfRule type="iconSet" priority="61">
      <iconSet iconSet="3TrafficLights2">
        <cfvo type="percent" val="0"/>
        <cfvo type="percent" val="33"/>
        <cfvo type="percent" val="67"/>
      </iconSet>
    </cfRule>
  </conditionalFormatting>
  <conditionalFormatting sqref="AX37:AX39">
    <cfRule type="iconSet" priority="28">
      <iconSet iconSet="3TrafficLights2" showValue="0" reverse="1">
        <cfvo type="percent" val="0"/>
        <cfvo type="num" val="2"/>
        <cfvo type="num" val="3"/>
      </iconSet>
    </cfRule>
    <cfRule type="cellIs" dxfId="2" priority="29" operator="equal">
      <formula>1</formula>
    </cfRule>
    <cfRule type="iconSet" priority="30">
      <iconSet iconSet="3TrafficLights2">
        <cfvo type="percent" val="0"/>
        <cfvo type="percent" val="33"/>
        <cfvo type="percent" val="67"/>
      </iconSet>
    </cfRule>
  </conditionalFormatting>
  <conditionalFormatting sqref="AX43">
    <cfRule type="iconSet" priority="13">
      <iconSet iconSet="3TrafficLights2" showValue="0" reverse="1">
        <cfvo type="percent" val="0"/>
        <cfvo type="num" val="2"/>
        <cfvo type="num" val="3"/>
      </iconSet>
    </cfRule>
    <cfRule type="cellIs" dxfId="1" priority="14" operator="equal">
      <formula>1</formula>
    </cfRule>
    <cfRule type="iconSet" priority="15">
      <iconSet iconSet="3TrafficLights2">
        <cfvo type="percent" val="0"/>
        <cfvo type="percent" val="33"/>
        <cfvo type="percent" val="67"/>
      </iconSet>
    </cfRule>
  </conditionalFormatting>
  <conditionalFormatting sqref="AX47">
    <cfRule type="cellIs" dxfId="0" priority="4" operator="equal">
      <formula>1</formula>
    </cfRule>
    <cfRule type="iconSet" priority="5">
      <iconSet iconSet="3TrafficLights2" showValue="0" reverse="1">
        <cfvo type="percent" val="0"/>
        <cfvo type="num" val="2"/>
        <cfvo type="num" val="3"/>
      </iconSet>
    </cfRule>
    <cfRule type="iconSet" priority="6">
      <iconSet iconSet="3TrafficLights2">
        <cfvo type="percent" val="0"/>
        <cfvo type="percent" val="33"/>
        <cfvo type="percent" val="67"/>
      </iconSet>
    </cfRule>
  </conditionalFormatting>
  <printOptions horizontalCentered="1" verticalCentered="1"/>
  <pageMargins left="0.19685039370078741" right="0.15748031496062992" top="0.19685039370078741" bottom="0.19685039370078741" header="0" footer="0"/>
  <pageSetup scale="20" orientation="landscape" r:id="rId1"/>
  <headerFooter alignWithMargins="0"/>
  <ignoredErrors>
    <ignoredError sqref="AR51:AS51 AR49:AR50 AM41:AR42 A50:C50 AM52:AS54 AM55:AP55 A44:D44 Q51:W55 A51:E52 Q41:W42 K51:K55 AB49:AH55 A42:A43 E43 AM49:AQ51 AJ44 P49:W49 A69:E69 K68:K72 F68:H72 V68:W72 Q68:T72 AH68:AH72 AB68:AF72 AM68:AP72 J68:J72 B70:E72 N26:N27 B53:E54 A49:K49 B55:J55 F51:J53 C41:K42 P26:P27 G54:J54 N35:N36 P41:P42 N49 P35:P36 AM44:AR44 N45 A45:K45 P45:W45 AM45:AQ45 AB44:AH45 AR45 B68:E68" unlockedFormula="1"/>
    <ignoredError sqref="AS26:AS27 AS34:AS36 AS40 AS21" numberStoredAsText="1"/>
    <ignoredError sqref="A26:A27 AM26:AR27 A4 AM40:AR40 A21 AM11:AS12 AX11:AX12 AB11:AH12 Q11:W12 A7 A6 A34:A37 A40 Q26:W27 AM34:AR36 Q35:W36 A13:A16 E13:E16 E37 A11:K12 D35:K36 Q37:U37 C26:K27 C21 C34:C36 C40 A30:A31 E28:E29 AM21:AR21 E30:E31" numberStoredAsText="1" unlockedFormula="1"/>
    <ignoredError sqref="N41:N42" formula="1" unlocked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4"/>
  <dimension ref="A1:X206"/>
  <sheetViews>
    <sheetView showGridLines="0" zoomScale="70" zoomScaleNormal="70" zoomScaleSheetLayoutView="55" workbookViewId="0">
      <selection activeCell="J44" sqref="J44"/>
    </sheetView>
  </sheetViews>
  <sheetFormatPr baseColWidth="10" defaultColWidth="11" defaultRowHeight="17.399999999999999"/>
  <cols>
    <col min="1" max="1" width="33.44140625" style="6" customWidth="1"/>
    <col min="2" max="2" width="79.6640625" style="6" customWidth="1"/>
    <col min="3" max="3" width="25.44140625" style="178" customWidth="1"/>
    <col min="4" max="4" width="29.33203125" style="179" customWidth="1"/>
    <col min="5" max="5" width="22.88671875" style="180" bestFit="1" customWidth="1"/>
    <col min="6" max="6" width="24.109375" style="180" bestFit="1" customWidth="1"/>
    <col min="7" max="7" width="24.88671875" style="180" bestFit="1" customWidth="1"/>
    <col min="8" max="8" width="22.88671875" style="180" bestFit="1" customWidth="1"/>
    <col min="9" max="9" width="24.21875" style="6" bestFit="1" customWidth="1"/>
    <col min="10" max="10" width="25" style="6" customWidth="1"/>
    <col min="11" max="11" width="24.21875" style="6" bestFit="1" customWidth="1"/>
    <col min="12" max="13" width="20.77734375" style="6" customWidth="1"/>
    <col min="14" max="14" width="27.6640625" style="6" customWidth="1"/>
    <col min="15" max="15" width="26.109375" style="6" customWidth="1"/>
    <col min="16" max="16" width="19.6640625" style="6" customWidth="1"/>
    <col min="17" max="17" width="18.44140625" style="6" customWidth="1"/>
    <col min="18" max="18" width="23.21875" style="207" customWidth="1"/>
    <col min="19" max="22" width="0" style="67" hidden="1" customWidth="1"/>
    <col min="23" max="23" width="18" style="6" hidden="1" customWidth="1"/>
    <col min="24" max="24" width="18" style="6" customWidth="1"/>
    <col min="25" max="16384" width="11" style="6"/>
  </cols>
  <sheetData>
    <row r="1" spans="1:24" ht="23.4" customHeight="1"/>
    <row r="2" spans="1:24" ht="23.4" customHeight="1"/>
    <row r="3" spans="1:24" ht="23.4" customHeight="1"/>
    <row r="4" spans="1:24" s="67" customFormat="1" ht="23.4" customHeight="1">
      <c r="A4" s="482" t="s">
        <v>141</v>
      </c>
      <c r="B4" s="482"/>
      <c r="C4" s="482"/>
      <c r="D4" s="482"/>
      <c r="E4" s="482"/>
      <c r="F4" s="482"/>
      <c r="G4" s="482"/>
      <c r="H4" s="482"/>
      <c r="I4" s="482"/>
      <c r="J4" s="482"/>
      <c r="K4" s="482"/>
      <c r="L4" s="482"/>
      <c r="M4" s="482"/>
      <c r="N4" s="482"/>
      <c r="O4" s="482"/>
      <c r="P4" s="482"/>
      <c r="Q4" s="482"/>
      <c r="R4" s="207"/>
    </row>
    <row r="5" spans="1:24" s="67" customFormat="1" ht="18.600000000000001" customHeight="1">
      <c r="A5" s="483" t="s">
        <v>14</v>
      </c>
      <c r="B5" s="483"/>
      <c r="C5" s="483"/>
      <c r="D5" s="483"/>
      <c r="E5" s="483"/>
      <c r="F5" s="483"/>
      <c r="G5" s="483"/>
      <c r="H5" s="483"/>
      <c r="I5" s="483"/>
      <c r="J5" s="483"/>
      <c r="K5" s="483"/>
      <c r="L5" s="483"/>
      <c r="M5" s="483"/>
      <c r="N5" s="483"/>
      <c r="O5" s="483"/>
      <c r="P5" s="483"/>
      <c r="Q5" s="483"/>
      <c r="R5" s="207"/>
    </row>
    <row r="6" spans="1:24" s="67" customFormat="1" ht="18.600000000000001" customHeight="1">
      <c r="A6" s="482" t="s">
        <v>18</v>
      </c>
      <c r="B6" s="482"/>
      <c r="C6" s="482"/>
      <c r="D6" s="482"/>
      <c r="E6" s="482"/>
      <c r="F6" s="482"/>
      <c r="G6" s="482"/>
      <c r="H6" s="482"/>
      <c r="I6" s="482"/>
      <c r="J6" s="482"/>
      <c r="K6" s="482"/>
      <c r="L6" s="482"/>
      <c r="M6" s="482"/>
      <c r="N6" s="482"/>
      <c r="O6" s="482"/>
      <c r="P6" s="482"/>
      <c r="Q6" s="482"/>
      <c r="R6" s="207"/>
    </row>
    <row r="7" spans="1:24" s="67" customFormat="1" ht="18.600000000000001" customHeight="1">
      <c r="A7" s="482">
        <f>+'Anexo 1'!A7:J7</f>
        <v>46203</v>
      </c>
      <c r="B7" s="482"/>
      <c r="C7" s="482"/>
      <c r="D7" s="482"/>
      <c r="E7" s="482"/>
      <c r="F7" s="482"/>
      <c r="G7" s="482"/>
      <c r="H7" s="482"/>
      <c r="I7" s="482"/>
      <c r="J7" s="482"/>
      <c r="K7" s="482"/>
      <c r="L7" s="482"/>
      <c r="M7" s="482"/>
      <c r="N7" s="482"/>
      <c r="O7" s="482"/>
      <c r="P7" s="482"/>
      <c r="Q7" s="482"/>
      <c r="R7" s="207"/>
    </row>
    <row r="8" spans="1:24" s="67" customFormat="1" ht="0.6" customHeight="1">
      <c r="A8" s="181"/>
      <c r="B8" s="181"/>
      <c r="C8" s="181"/>
      <c r="D8" s="181"/>
      <c r="E8" s="181"/>
      <c r="F8" s="181"/>
      <c r="G8" s="181"/>
      <c r="H8" s="181"/>
      <c r="I8" s="181"/>
      <c r="J8" s="181"/>
      <c r="K8" s="181"/>
      <c r="L8" s="181"/>
      <c r="M8" s="181"/>
      <c r="N8" s="181"/>
      <c r="O8" s="181"/>
      <c r="P8" s="181"/>
      <c r="Q8" s="181"/>
      <c r="R8" s="207"/>
    </row>
    <row r="9" spans="1:24" s="67" customFormat="1" ht="13.95" customHeight="1" thickBot="1">
      <c r="A9" s="182"/>
      <c r="B9" s="182"/>
      <c r="C9" s="182"/>
      <c r="D9" s="182"/>
      <c r="E9" s="182"/>
      <c r="F9" s="182"/>
      <c r="G9" s="182"/>
      <c r="H9" s="182"/>
      <c r="I9" s="182"/>
      <c r="J9" s="182"/>
      <c r="K9" s="182"/>
      <c r="L9" s="182"/>
      <c r="M9" s="182"/>
      <c r="N9" s="182"/>
      <c r="O9" s="182"/>
      <c r="P9" s="182"/>
      <c r="Q9" s="182"/>
      <c r="R9" s="207"/>
    </row>
    <row r="10" spans="1:24" ht="87.6" thickBot="1">
      <c r="A10" s="77" t="s">
        <v>19</v>
      </c>
      <c r="B10" s="77" t="s">
        <v>20</v>
      </c>
      <c r="C10" s="77" t="s">
        <v>21</v>
      </c>
      <c r="D10" s="77" t="s">
        <v>130</v>
      </c>
      <c r="E10" s="77" t="s">
        <v>142</v>
      </c>
      <c r="F10" s="77" t="s">
        <v>143</v>
      </c>
      <c r="G10" s="77" t="s">
        <v>144</v>
      </c>
      <c r="H10" s="77" t="s">
        <v>145</v>
      </c>
      <c r="I10" s="77" t="s">
        <v>146</v>
      </c>
      <c r="J10" s="77" t="s">
        <v>147</v>
      </c>
      <c r="K10" s="77" t="s">
        <v>148</v>
      </c>
      <c r="L10" s="77" t="s">
        <v>149</v>
      </c>
      <c r="M10" s="77" t="s">
        <v>150</v>
      </c>
      <c r="N10" s="77" t="s">
        <v>151</v>
      </c>
      <c r="O10" s="77" t="s">
        <v>152</v>
      </c>
      <c r="P10" s="77" t="s">
        <v>215</v>
      </c>
      <c r="Q10" s="77" t="s">
        <v>153</v>
      </c>
      <c r="R10" s="212"/>
      <c r="S10" s="6"/>
      <c r="T10" s="6"/>
      <c r="U10" s="6"/>
      <c r="V10" s="6"/>
    </row>
    <row r="11" spans="1:24" s="67" customFormat="1" ht="14.4" customHeight="1">
      <c r="A11" s="183"/>
      <c r="C11" s="76"/>
      <c r="D11" s="184"/>
      <c r="E11" s="185"/>
      <c r="F11" s="185"/>
      <c r="G11" s="185"/>
      <c r="H11" s="185"/>
      <c r="I11" s="186"/>
      <c r="J11" s="186"/>
      <c r="K11" s="186"/>
      <c r="L11" s="186"/>
      <c r="M11" s="186"/>
      <c r="N11" s="186"/>
      <c r="O11" s="186"/>
      <c r="P11" s="186"/>
      <c r="Q11" s="187"/>
      <c r="R11" s="207"/>
    </row>
    <row r="12" spans="1:24" s="67" customFormat="1" ht="14.4" customHeight="1">
      <c r="A12" s="188" t="s">
        <v>33</v>
      </c>
      <c r="B12" s="189"/>
      <c r="C12" s="76"/>
      <c r="D12" s="184"/>
      <c r="E12" s="190"/>
      <c r="F12" s="190"/>
      <c r="G12" s="190"/>
      <c r="H12" s="190"/>
      <c r="I12" s="186"/>
      <c r="J12" s="186"/>
      <c r="K12" s="186"/>
      <c r="L12" s="186"/>
      <c r="M12" s="186"/>
      <c r="N12" s="186"/>
      <c r="O12" s="186"/>
      <c r="P12" s="186"/>
      <c r="Q12" s="191"/>
      <c r="R12" s="207"/>
    </row>
    <row r="13" spans="1:24" ht="28.95" customHeight="1">
      <c r="A13" s="23">
        <v>2129</v>
      </c>
      <c r="B13" s="24" t="s">
        <v>34</v>
      </c>
      <c r="C13" s="20" t="str">
        <f>'Anexo 1'!C13</f>
        <v>AyA</v>
      </c>
      <c r="D13" s="25">
        <f>'Anexo 1'!E13</f>
        <v>130000000</v>
      </c>
      <c r="E13" s="25">
        <v>80000000</v>
      </c>
      <c r="F13" s="25">
        <v>117796468.50349963</v>
      </c>
      <c r="G13" s="26">
        <f>130000000+'Anexo 4'!F13</f>
        <v>178814092.71346602</v>
      </c>
      <c r="H13" s="26">
        <v>178814092.71346602</v>
      </c>
      <c r="I13" s="25">
        <f t="shared" ref="I13:I43" si="0">F13-G13</f>
        <v>-61017624.209966391</v>
      </c>
      <c r="J13" s="25">
        <f t="shared" ref="J13:J43" si="1">F13-E13</f>
        <v>37796468.503499627</v>
      </c>
      <c r="K13" s="25">
        <f t="shared" ref="K13:K43" si="2">H13-N13</f>
        <v>-61017624.209966391</v>
      </c>
      <c r="L13" s="25">
        <f t="shared" ref="L13:L43" si="3">F13/G13</f>
        <v>0.65876501519518482</v>
      </c>
      <c r="M13" s="192">
        <f t="shared" ref="M13:M43" si="4">F13/E13</f>
        <v>1.4724558562937453</v>
      </c>
      <c r="N13" s="25">
        <f t="shared" ref="N13:N43" si="5">G13+H13-F13</f>
        <v>239831716.92343241</v>
      </c>
      <c r="O13" s="25">
        <f t="shared" ref="O13:O43" si="6">N13-G13</f>
        <v>61017624.209966391</v>
      </c>
      <c r="P13" s="25">
        <f>((+'Anexo 2'!J13*12)-(('Anexo 2'!L13)*12))/M13</f>
        <v>-31.70548801670558</v>
      </c>
      <c r="Q13" s="27" t="s">
        <v>37</v>
      </c>
      <c r="R13" s="209"/>
      <c r="S13" s="23"/>
      <c r="T13" s="24"/>
      <c r="U13" s="20"/>
      <c r="V13" s="25"/>
      <c r="W13" s="26"/>
      <c r="X13" s="26"/>
    </row>
    <row r="14" spans="1:24" s="67" customFormat="1" ht="43.95" customHeight="1">
      <c r="A14" s="193">
        <v>2164</v>
      </c>
      <c r="B14" s="24" t="s">
        <v>114</v>
      </c>
      <c r="C14" s="20" t="str">
        <f>'Anexo 1'!C14</f>
        <v>AyA</v>
      </c>
      <c r="D14" s="25">
        <f>'Anexo 1'!E14</f>
        <v>154562390.28999999</v>
      </c>
      <c r="E14" s="25">
        <v>95341585.531716377</v>
      </c>
      <c r="F14" s="25">
        <v>78821655.169187576</v>
      </c>
      <c r="G14" s="26">
        <v>71146835.369792417</v>
      </c>
      <c r="H14" s="26">
        <v>212937123.66255394</v>
      </c>
      <c r="I14" s="25">
        <f t="shared" si="0"/>
        <v>7674819.7993951589</v>
      </c>
      <c r="J14" s="25">
        <f t="shared" si="1"/>
        <v>-16519930.362528801</v>
      </c>
      <c r="K14" s="25">
        <f t="shared" si="2"/>
        <v>7674819.799395144</v>
      </c>
      <c r="L14" s="25">
        <f t="shared" si="3"/>
        <v>1.107872961031992</v>
      </c>
      <c r="M14" s="192">
        <f t="shared" si="4"/>
        <v>0.82672901577629765</v>
      </c>
      <c r="N14" s="25">
        <f t="shared" si="5"/>
        <v>205262303.86315879</v>
      </c>
      <c r="O14" s="25">
        <f t="shared" si="6"/>
        <v>134115468.49336638</v>
      </c>
      <c r="P14" s="25">
        <f>((+'Anexo 2'!J14*12)-(('Anexo 2'!L14)*12))/M14</f>
        <v>-45.891368638818001</v>
      </c>
      <c r="Q14" s="27">
        <f t="shared" ref="Q14:Q43" si="7">(H14-F14)/(H14-G14)</f>
        <v>0.94587203473662063</v>
      </c>
      <c r="R14" s="209"/>
      <c r="S14" s="23"/>
      <c r="T14" s="24"/>
      <c r="U14" s="20"/>
      <c r="V14" s="25"/>
      <c r="W14" s="26"/>
      <c r="X14" s="26"/>
    </row>
    <row r="15" spans="1:24" s="67" customFormat="1" ht="28.95" customHeight="1">
      <c r="A15" s="23" t="s">
        <v>39</v>
      </c>
      <c r="B15" s="24" t="s">
        <v>40</v>
      </c>
      <c r="C15" s="20" t="str">
        <f>'Anexo 1'!C15</f>
        <v>AyA</v>
      </c>
      <c r="D15" s="25">
        <f>'Anexo 1'!E15</f>
        <v>111128810</v>
      </c>
      <c r="E15" s="25">
        <v>30295600.395204879</v>
      </c>
      <c r="F15" s="25">
        <v>29362559.548049469</v>
      </c>
      <c r="G15" s="25">
        <v>26176390.357018102</v>
      </c>
      <c r="H15" s="25">
        <v>211961451.92570022</v>
      </c>
      <c r="I15" s="25">
        <f t="shared" si="0"/>
        <v>3186169.1910313666</v>
      </c>
      <c r="J15" s="25">
        <f t="shared" si="1"/>
        <v>-933040.8471554108</v>
      </c>
      <c r="K15" s="25">
        <f t="shared" si="2"/>
        <v>3186169.1910313666</v>
      </c>
      <c r="L15" s="25">
        <f t="shared" si="3"/>
        <v>1.1217191960990576</v>
      </c>
      <c r="M15" s="192">
        <f t="shared" si="4"/>
        <v>0.96920210080064662</v>
      </c>
      <c r="N15" s="25">
        <f t="shared" si="5"/>
        <v>208775282.73466885</v>
      </c>
      <c r="O15" s="25">
        <f t="shared" si="6"/>
        <v>182598892.37765074</v>
      </c>
      <c r="P15" s="25">
        <f>((+'Anexo 2'!J15*12)-(('Anexo 2'!L15)*12))/M15</f>
        <v>-26.662236770910773</v>
      </c>
      <c r="Q15" s="27">
        <f t="shared" si="7"/>
        <v>0.98285024014240518</v>
      </c>
      <c r="R15" s="209"/>
      <c r="S15" s="23"/>
      <c r="T15" s="24"/>
      <c r="U15" s="20"/>
      <c r="V15" s="25"/>
      <c r="W15" s="26"/>
      <c r="X15" s="26"/>
    </row>
    <row r="16" spans="1:24" s="67" customFormat="1" ht="28.2" customHeight="1">
      <c r="A16" s="193">
        <v>2198</v>
      </c>
      <c r="B16" s="24" t="s">
        <v>42</v>
      </c>
      <c r="C16" s="20" t="str">
        <f>'Anexo 1'!C16</f>
        <v>AyA/SENARA</v>
      </c>
      <c r="D16" s="25">
        <f>'Anexo 1'!E16</f>
        <v>55080000</v>
      </c>
      <c r="E16" s="25">
        <v>51008590.459164001</v>
      </c>
      <c r="F16" s="25">
        <v>40715704.081525445</v>
      </c>
      <c r="G16" s="25">
        <v>37598771.096008927</v>
      </c>
      <c r="H16" s="25">
        <v>70952838</v>
      </c>
      <c r="I16" s="25">
        <f t="shared" si="0"/>
        <v>3116932.9855165184</v>
      </c>
      <c r="J16" s="25">
        <f t="shared" si="1"/>
        <v>-10292886.377638556</v>
      </c>
      <c r="K16" s="25">
        <f t="shared" ref="K16" si="8">H16-N16</f>
        <v>3116932.9855165184</v>
      </c>
      <c r="L16" s="25">
        <f t="shared" ref="L16:L17" si="9">F16/G16</f>
        <v>1.0828998633374849</v>
      </c>
      <c r="M16" s="192">
        <f t="shared" ref="M16:M17" si="10">F16/E16</f>
        <v>0.79821268760839914</v>
      </c>
      <c r="N16" s="25">
        <f t="shared" ref="N16" si="11">G16+H16-F16</f>
        <v>67835905.014483482</v>
      </c>
      <c r="O16" s="25">
        <f t="shared" ref="O16" si="12">N16-G16</f>
        <v>30237133.918474555</v>
      </c>
      <c r="P16" s="25">
        <f>((+'Anexo 2'!J16*12)-(('Anexo 2'!L16)*12))/M16</f>
        <v>-60.340288132920705</v>
      </c>
      <c r="Q16" s="27">
        <f t="shared" ref="Q16:Q17" si="13">(H16-F16)/(H16-G16)</f>
        <v>0.90655013691468156</v>
      </c>
      <c r="R16" s="209"/>
      <c r="S16" s="23"/>
      <c r="T16" s="24"/>
      <c r="U16" s="20"/>
      <c r="V16" s="25"/>
      <c r="W16" s="26"/>
      <c r="X16" s="26"/>
    </row>
    <row r="17" spans="1:24" s="67" customFormat="1" ht="33.6" customHeight="1">
      <c r="A17" s="193">
        <v>2220</v>
      </c>
      <c r="B17" s="24" t="s">
        <v>46</v>
      </c>
      <c r="C17" s="20" t="str">
        <f>'Anexo 1'!C17</f>
        <v xml:space="preserve">SENARA </v>
      </c>
      <c r="D17" s="25">
        <f>'Anexo 1'!E17</f>
        <v>425000000</v>
      </c>
      <c r="E17" s="25">
        <v>131172101.89641508</v>
      </c>
      <c r="F17" s="25">
        <v>129814426.78999999</v>
      </c>
      <c r="G17" s="26">
        <v>24520487.599999998</v>
      </c>
      <c r="H17" s="26">
        <v>673842394.79565001</v>
      </c>
      <c r="I17" s="25">
        <f t="shared" si="0"/>
        <v>105293939.19</v>
      </c>
      <c r="J17" s="25">
        <f t="shared" si="1"/>
        <v>-1357675.1064150929</v>
      </c>
      <c r="K17" s="25">
        <f t="shared" si="2"/>
        <v>105293939.18999994</v>
      </c>
      <c r="L17" s="25">
        <f t="shared" si="9"/>
        <v>5.294120937056733</v>
      </c>
      <c r="M17" s="192">
        <f t="shared" si="10"/>
        <v>0.98964966569273072</v>
      </c>
      <c r="N17" s="25">
        <f t="shared" si="5"/>
        <v>568548455.60565007</v>
      </c>
      <c r="O17" s="25">
        <f t="shared" si="6"/>
        <v>544027968.00565004</v>
      </c>
      <c r="P17" s="25">
        <f>((+'Anexo 2'!J17*12)-(('Anexo 2'!L17)*12))/M17</f>
        <v>10.431254644042976</v>
      </c>
      <c r="Q17" s="27">
        <f t="shared" si="13"/>
        <v>0.83784015597940797</v>
      </c>
      <c r="R17" s="209"/>
      <c r="S17" s="23"/>
      <c r="T17" s="24"/>
      <c r="U17" s="20"/>
      <c r="V17" s="25"/>
      <c r="W17" s="26"/>
      <c r="X17" s="25"/>
    </row>
    <row r="18" spans="1:24" s="67" customFormat="1" ht="41.4" customHeight="1">
      <c r="A18" s="194">
        <v>2317</v>
      </c>
      <c r="B18" s="30" t="s">
        <v>49</v>
      </c>
      <c r="C18" s="20" t="str">
        <f>'Anexo 1'!C18</f>
        <v xml:space="preserve">CNE </v>
      </c>
      <c r="D18" s="25">
        <f>'Anexo 1'!E18</f>
        <v>700000000</v>
      </c>
      <c r="E18" s="25">
        <v>207564110.88</v>
      </c>
      <c r="F18" s="25">
        <v>207564110.88</v>
      </c>
      <c r="G18" s="26">
        <v>143293433.47999999</v>
      </c>
      <c r="H18" s="26">
        <v>700000000</v>
      </c>
      <c r="I18" s="26">
        <f t="shared" si="0"/>
        <v>64270677.400000006</v>
      </c>
      <c r="J18" s="25">
        <f t="shared" si="1"/>
        <v>0</v>
      </c>
      <c r="K18" s="25">
        <f t="shared" si="2"/>
        <v>64270677.399999976</v>
      </c>
      <c r="L18" s="25">
        <f t="shared" si="3"/>
        <v>1.4485249312486501</v>
      </c>
      <c r="M18" s="192">
        <f t="shared" si="4"/>
        <v>1</v>
      </c>
      <c r="N18" s="25">
        <f t="shared" si="5"/>
        <v>635729322.60000002</v>
      </c>
      <c r="O18" s="25">
        <f t="shared" si="6"/>
        <v>492435889.12</v>
      </c>
      <c r="P18" s="25">
        <f>((+'Anexo 2'!J18*12)-(('Anexo 2'!L18)*12))/M18</f>
        <v>43.956164383561642</v>
      </c>
      <c r="Q18" s="27">
        <f t="shared" si="7"/>
        <v>0.88455196819078474</v>
      </c>
      <c r="R18" s="209"/>
      <c r="S18" s="29"/>
      <c r="T18" s="30"/>
      <c r="U18" s="20"/>
      <c r="V18" s="25"/>
      <c r="W18" s="25"/>
      <c r="X18" s="25"/>
    </row>
    <row r="19" spans="1:24" s="67" customFormat="1" ht="25.2" customHeight="1">
      <c r="A19" s="194">
        <v>2341</v>
      </c>
      <c r="B19" s="30" t="s">
        <v>51</v>
      </c>
      <c r="C19" s="20" t="str">
        <f>'Anexo 1'!C19</f>
        <v xml:space="preserve">CONAVI </v>
      </c>
      <c r="D19" s="25">
        <f>'Anexo 1'!E19</f>
        <v>600000000</v>
      </c>
      <c r="E19" s="25">
        <v>0</v>
      </c>
      <c r="F19" s="25">
        <v>0</v>
      </c>
      <c r="G19" s="26">
        <v>0</v>
      </c>
      <c r="H19" s="26">
        <v>757320000</v>
      </c>
      <c r="I19" s="26">
        <f t="shared" si="0"/>
        <v>0</v>
      </c>
      <c r="J19" s="25">
        <f>F19-E19</f>
        <v>0</v>
      </c>
      <c r="K19" s="25">
        <f>H19-N19</f>
        <v>0</v>
      </c>
      <c r="L19" s="25" t="s">
        <v>37</v>
      </c>
      <c r="M19" s="192" t="s">
        <v>37</v>
      </c>
      <c r="N19" s="25">
        <f>G19+H19-F19</f>
        <v>757320000</v>
      </c>
      <c r="O19" s="25">
        <f>N19-G19</f>
        <v>757320000</v>
      </c>
      <c r="P19" s="25" t="s">
        <v>37</v>
      </c>
      <c r="Q19" s="27">
        <f>(H19-F19)/(H19-G19)</f>
        <v>1</v>
      </c>
      <c r="R19" s="209"/>
      <c r="S19" s="29"/>
      <c r="T19" s="30"/>
      <c r="U19" s="20"/>
      <c r="V19" s="25"/>
      <c r="W19" s="25"/>
      <c r="X19" s="25"/>
    </row>
    <row r="20" spans="1:24" s="67" customFormat="1" ht="39.6" customHeight="1">
      <c r="A20" s="194">
        <v>2241</v>
      </c>
      <c r="B20" s="30" t="s">
        <v>55</v>
      </c>
      <c r="C20" s="20" t="str">
        <f>'Anexo 1'!C20</f>
        <v xml:space="preserve">INCOFER </v>
      </c>
      <c r="D20" s="25">
        <f>'Anexo 1'!E20</f>
        <v>550000000</v>
      </c>
      <c r="E20" s="25">
        <v>0</v>
      </c>
      <c r="F20" s="25">
        <v>0</v>
      </c>
      <c r="G20" s="26">
        <v>0</v>
      </c>
      <c r="H20" s="26">
        <v>576536890.20000005</v>
      </c>
      <c r="I20" s="26">
        <f>F20-G20</f>
        <v>0</v>
      </c>
      <c r="J20" s="25">
        <f>F20-E20</f>
        <v>0</v>
      </c>
      <c r="K20" s="25">
        <f>H20-N20</f>
        <v>0</v>
      </c>
      <c r="L20" s="25" t="s">
        <v>37</v>
      </c>
      <c r="M20" s="192" t="s">
        <v>37</v>
      </c>
      <c r="N20" s="25">
        <f>G20+H20-F20</f>
        <v>576536890.20000005</v>
      </c>
      <c r="O20" s="25">
        <f>N20-G20</f>
        <v>576536890.20000005</v>
      </c>
      <c r="P20" s="25" t="s">
        <v>37</v>
      </c>
      <c r="Q20" s="27">
        <f>(H20-F20)/(H20-G20)</f>
        <v>1</v>
      </c>
      <c r="R20" s="209"/>
      <c r="S20" s="29"/>
      <c r="T20" s="30"/>
      <c r="U20" s="20"/>
      <c r="V20" s="25"/>
      <c r="W20" s="26"/>
      <c r="X20" s="26"/>
    </row>
    <row r="21" spans="1:24" s="67" customFormat="1" ht="14.4" customHeight="1">
      <c r="A21" s="193"/>
      <c r="B21" s="195"/>
      <c r="C21" s="5"/>
      <c r="D21" s="33">
        <f>SUM(D13:D20)</f>
        <v>2725771200.29</v>
      </c>
      <c r="E21" s="25"/>
      <c r="F21" s="25"/>
      <c r="G21" s="26"/>
      <c r="H21" s="26"/>
      <c r="I21" s="25"/>
      <c r="J21" s="25"/>
      <c r="K21" s="25"/>
      <c r="L21" s="25"/>
      <c r="M21" s="192"/>
      <c r="N21" s="25"/>
      <c r="O21" s="25"/>
      <c r="P21" s="25"/>
      <c r="Q21" s="27"/>
      <c r="R21" s="209"/>
      <c r="S21" s="31"/>
      <c r="T21" s="32"/>
      <c r="U21" s="20"/>
      <c r="V21" s="33"/>
      <c r="W21" s="33"/>
      <c r="X21" s="33"/>
    </row>
    <row r="22" spans="1:24" s="67" customFormat="1" ht="14.4" customHeight="1">
      <c r="A22" s="193"/>
      <c r="B22" s="195"/>
      <c r="C22" s="5"/>
      <c r="D22" s="33"/>
      <c r="E22" s="25"/>
      <c r="F22" s="25"/>
      <c r="G22" s="26"/>
      <c r="H22" s="26"/>
      <c r="I22" s="25"/>
      <c r="J22" s="25"/>
      <c r="K22" s="25"/>
      <c r="L22" s="25"/>
      <c r="M22" s="192"/>
      <c r="N22" s="25"/>
      <c r="O22" s="25"/>
      <c r="P22" s="25"/>
      <c r="Q22" s="27"/>
      <c r="R22" s="209"/>
      <c r="S22" s="31"/>
      <c r="T22" s="32"/>
      <c r="U22" s="20"/>
      <c r="V22" s="33"/>
      <c r="W22" s="33"/>
      <c r="X22" s="33"/>
    </row>
    <row r="23" spans="1:24" s="67" customFormat="1" ht="14.4" customHeight="1">
      <c r="A23" s="193" t="s">
        <v>58</v>
      </c>
      <c r="B23" s="195"/>
      <c r="C23" s="5"/>
      <c r="D23" s="33"/>
      <c r="E23" s="25"/>
      <c r="F23" s="25"/>
      <c r="G23" s="26"/>
      <c r="H23" s="26"/>
      <c r="I23" s="25"/>
      <c r="J23" s="25"/>
      <c r="K23" s="25"/>
      <c r="L23" s="25"/>
      <c r="M23" s="192"/>
      <c r="N23" s="25"/>
      <c r="O23" s="25"/>
      <c r="P23" s="25"/>
      <c r="Q23" s="27"/>
      <c r="R23" s="209"/>
      <c r="S23" s="36"/>
      <c r="T23" s="32"/>
      <c r="U23" s="20"/>
      <c r="V23" s="33"/>
      <c r="W23" s="33"/>
      <c r="X23" s="33"/>
    </row>
    <row r="24" spans="1:24" s="67" customFormat="1" ht="44.4" customHeight="1">
      <c r="A24" s="193">
        <v>97486</v>
      </c>
      <c r="B24" s="24" t="s">
        <v>55</v>
      </c>
      <c r="C24" s="20" t="str">
        <f>'Anexo 1'!C24</f>
        <v xml:space="preserve">INCOFER </v>
      </c>
      <c r="D24" s="25">
        <f>'Anexo 1'!E24</f>
        <v>250000000</v>
      </c>
      <c r="E24" s="25">
        <v>0</v>
      </c>
      <c r="F24" s="25">
        <v>0</v>
      </c>
      <c r="G24" s="26">
        <v>0</v>
      </c>
      <c r="H24" s="26">
        <v>250000000</v>
      </c>
      <c r="I24" s="26">
        <f>F24-G24</f>
        <v>0</v>
      </c>
      <c r="J24" s="25">
        <f>F24-E24</f>
        <v>0</v>
      </c>
      <c r="K24" s="25">
        <f>H24-N24</f>
        <v>0</v>
      </c>
      <c r="L24" s="25" t="s">
        <v>37</v>
      </c>
      <c r="M24" s="192" t="s">
        <v>37</v>
      </c>
      <c r="N24" s="25">
        <f>G24+H24-F24</f>
        <v>250000000</v>
      </c>
      <c r="O24" s="25">
        <f>N24-G24</f>
        <v>250000000</v>
      </c>
      <c r="P24" s="25" t="s">
        <v>37</v>
      </c>
      <c r="Q24" s="27">
        <f>(H24-F24)/(H24-G24)</f>
        <v>1</v>
      </c>
      <c r="R24" s="209"/>
      <c r="S24" s="23"/>
      <c r="T24" s="30"/>
      <c r="U24" s="20"/>
      <c r="V24" s="25"/>
      <c r="W24" s="25"/>
      <c r="X24" s="25"/>
    </row>
    <row r="25" spans="1:24" s="67" customFormat="1" ht="14.4" customHeight="1">
      <c r="A25" s="193"/>
      <c r="B25" s="195"/>
      <c r="C25" s="5"/>
      <c r="D25" s="33">
        <f>SUM(D24)</f>
        <v>250000000</v>
      </c>
      <c r="E25" s="25"/>
      <c r="F25" s="25"/>
      <c r="G25" s="26"/>
      <c r="H25" s="26"/>
      <c r="I25" s="25"/>
      <c r="J25" s="25"/>
      <c r="K25" s="25"/>
      <c r="L25" s="25"/>
      <c r="M25" s="192"/>
      <c r="N25" s="25"/>
      <c r="O25" s="25"/>
      <c r="P25" s="25"/>
      <c r="Q25" s="27"/>
      <c r="R25" s="209"/>
      <c r="S25" s="31"/>
      <c r="T25" s="32"/>
      <c r="U25" s="20"/>
      <c r="V25" s="33"/>
      <c r="W25" s="33"/>
      <c r="X25" s="33"/>
    </row>
    <row r="26" spans="1:24" s="67" customFormat="1" ht="14.4" customHeight="1">
      <c r="A26" s="193"/>
      <c r="B26" s="195"/>
      <c r="C26" s="5"/>
      <c r="D26" s="25"/>
      <c r="E26" s="25"/>
      <c r="F26" s="25"/>
      <c r="G26" s="26"/>
      <c r="H26" s="26"/>
      <c r="I26" s="25"/>
      <c r="J26" s="25"/>
      <c r="K26" s="25"/>
      <c r="L26" s="25"/>
      <c r="M26" s="192"/>
      <c r="N26" s="25"/>
      <c r="O26" s="25"/>
      <c r="P26" s="25"/>
      <c r="Q26" s="27"/>
      <c r="R26" s="209"/>
      <c r="S26" s="31"/>
      <c r="T26" s="32"/>
      <c r="U26" s="20"/>
      <c r="V26" s="33"/>
      <c r="W26" s="37"/>
      <c r="X26" s="37"/>
    </row>
    <row r="27" spans="1:24" s="67" customFormat="1" ht="14.4" customHeight="1">
      <c r="A27" s="196" t="s">
        <v>59</v>
      </c>
      <c r="B27" s="24"/>
      <c r="C27" s="69"/>
      <c r="D27" s="25"/>
      <c r="E27" s="25"/>
      <c r="F27" s="25"/>
      <c r="G27" s="26"/>
      <c r="H27" s="26"/>
      <c r="I27" s="25"/>
      <c r="J27" s="25"/>
      <c r="K27" s="25"/>
      <c r="L27" s="25"/>
      <c r="M27" s="192"/>
      <c r="N27" s="25"/>
      <c r="O27" s="25"/>
      <c r="P27" s="25"/>
      <c r="Q27" s="27"/>
      <c r="R27" s="209"/>
      <c r="S27" s="36"/>
      <c r="T27" s="38"/>
      <c r="U27" s="20"/>
      <c r="V27" s="25"/>
      <c r="W27" s="26"/>
      <c r="X27" s="26"/>
    </row>
    <row r="28" spans="1:24" ht="16.8" customHeight="1">
      <c r="A28" s="41" t="s">
        <v>60</v>
      </c>
      <c r="B28" s="444" t="s">
        <v>61</v>
      </c>
      <c r="C28" s="430" t="str">
        <f>'Anexo 1'!C28</f>
        <v>MOPT</v>
      </c>
      <c r="D28" s="25">
        <f>'Anexo 1'!E28</f>
        <v>400000000</v>
      </c>
      <c r="E28" s="455">
        <v>107000000</v>
      </c>
      <c r="F28" s="455">
        <v>343000000</v>
      </c>
      <c r="G28" s="458">
        <v>320413700.56</v>
      </c>
      <c r="H28" s="458">
        <v>450000000</v>
      </c>
      <c r="I28" s="455">
        <f t="shared" si="0"/>
        <v>22586299.439999998</v>
      </c>
      <c r="J28" s="455">
        <f t="shared" si="1"/>
        <v>236000000</v>
      </c>
      <c r="K28" s="455">
        <f t="shared" si="2"/>
        <v>22586299.440000057</v>
      </c>
      <c r="L28" s="455">
        <f t="shared" si="3"/>
        <v>1.0704910539110064</v>
      </c>
      <c r="M28" s="480">
        <f>F28/E28</f>
        <v>3.2056074766355138</v>
      </c>
      <c r="N28" s="455">
        <f t="shared" si="5"/>
        <v>427413700.55999994</v>
      </c>
      <c r="O28" s="455">
        <f t="shared" si="6"/>
        <v>106999999.99999994</v>
      </c>
      <c r="P28" s="455">
        <f>((+'Anexo 2'!J28*12)-(('Anexo 2'!L28)*12))/M28</f>
        <v>-21.096593314429491</v>
      </c>
      <c r="Q28" s="481">
        <f t="shared" si="7"/>
        <v>0.82570457264691222</v>
      </c>
      <c r="R28" s="209"/>
      <c r="S28" s="398"/>
      <c r="T28" s="444"/>
      <c r="U28" s="430"/>
      <c r="V28" s="25"/>
      <c r="W28" s="26"/>
      <c r="X28" s="26"/>
    </row>
    <row r="29" spans="1:24" ht="16.8" customHeight="1">
      <c r="A29" s="41" t="s">
        <v>63</v>
      </c>
      <c r="B29" s="444"/>
      <c r="C29" s="430"/>
      <c r="D29" s="25">
        <f>'Anexo 1'!E29</f>
        <v>50000000</v>
      </c>
      <c r="E29" s="455"/>
      <c r="F29" s="455"/>
      <c r="G29" s="458"/>
      <c r="H29" s="458"/>
      <c r="I29" s="455"/>
      <c r="J29" s="455">
        <f t="shared" si="1"/>
        <v>0</v>
      </c>
      <c r="K29" s="455">
        <f t="shared" si="2"/>
        <v>0</v>
      </c>
      <c r="L29" s="455" t="e">
        <f t="shared" si="3"/>
        <v>#DIV/0!</v>
      </c>
      <c r="M29" s="480" t="e">
        <f t="shared" si="4"/>
        <v>#DIV/0!</v>
      </c>
      <c r="N29" s="455">
        <f t="shared" si="5"/>
        <v>0</v>
      </c>
      <c r="O29" s="455">
        <f t="shared" si="6"/>
        <v>0</v>
      </c>
      <c r="P29" s="455" t="e">
        <f>((+'Anexo 2'!J29*12)-(('Anexo 2'!L29)*12))/M29</f>
        <v>#DIV/0!</v>
      </c>
      <c r="Q29" s="481"/>
      <c r="R29" s="209"/>
      <c r="S29" s="56"/>
      <c r="T29" s="444"/>
      <c r="U29" s="430"/>
      <c r="V29" s="25"/>
      <c r="W29" s="26"/>
      <c r="X29" s="26"/>
    </row>
    <row r="30" spans="1:24" s="67" customFormat="1" ht="28.95" customHeight="1">
      <c r="A30" s="42" t="str">
        <f>+'Anexo 1'!A30</f>
        <v>4864/OC-CR</v>
      </c>
      <c r="B30" s="30" t="s">
        <v>65</v>
      </c>
      <c r="C30" s="20" t="str">
        <f>'Anexo 1'!C30</f>
        <v>MOPT</v>
      </c>
      <c r="D30" s="25">
        <f>'Anexo 1'!E30</f>
        <v>125000000</v>
      </c>
      <c r="E30" s="25">
        <v>85188556.035307139</v>
      </c>
      <c r="F30" s="25">
        <v>74807679.959126979</v>
      </c>
      <c r="G30" s="26">
        <v>74743114.769126981</v>
      </c>
      <c r="H30" s="26">
        <v>195647917.22</v>
      </c>
      <c r="I30" s="25">
        <f t="shared" si="0"/>
        <v>64565.189999997616</v>
      </c>
      <c r="J30" s="25">
        <f t="shared" si="1"/>
        <v>-10380876.07618016</v>
      </c>
      <c r="K30" s="25">
        <f t="shared" si="2"/>
        <v>64565.189999997616</v>
      </c>
      <c r="L30" s="25">
        <f t="shared" si="3"/>
        <v>1.0008638279284912</v>
      </c>
      <c r="M30" s="192">
        <f t="shared" si="4"/>
        <v>0.87814236372456278</v>
      </c>
      <c r="N30" s="25">
        <f t="shared" si="5"/>
        <v>195583352.03</v>
      </c>
      <c r="O30" s="25">
        <f t="shared" si="6"/>
        <v>120840237.26087302</v>
      </c>
      <c r="P30" s="25">
        <f>((+'Anexo 2'!J30*12)-(('Anexo 2'!L30)*12))/M30</f>
        <v>-10.295706327233722</v>
      </c>
      <c r="Q30" s="27">
        <f t="shared" si="7"/>
        <v>0.99946598324722269</v>
      </c>
      <c r="R30" s="209"/>
      <c r="S30" s="41"/>
      <c r="T30" s="30"/>
      <c r="U30" s="20"/>
      <c r="V30" s="25"/>
      <c r="W30" s="26"/>
      <c r="X30" s="26"/>
    </row>
    <row r="31" spans="1:24" s="67" customFormat="1" ht="14.4" customHeight="1">
      <c r="A31" s="42" t="str">
        <f>+'Anexo 1'!A31</f>
        <v>4871/OC-CR</v>
      </c>
      <c r="B31" s="30" t="s">
        <v>128</v>
      </c>
      <c r="C31" s="20" t="str">
        <f>'Anexo 1'!C31</f>
        <v>MJP</v>
      </c>
      <c r="D31" s="25">
        <f>'Anexo 1'!E31</f>
        <v>100000000</v>
      </c>
      <c r="E31" s="25">
        <v>94923616.75999999</v>
      </c>
      <c r="F31" s="25">
        <v>82725021.530000001</v>
      </c>
      <c r="G31" s="26">
        <v>76719216.580000013</v>
      </c>
      <c r="H31" s="26">
        <v>101281033.37</v>
      </c>
      <c r="I31" s="25">
        <f t="shared" si="0"/>
        <v>6005804.9499999881</v>
      </c>
      <c r="J31" s="25">
        <f t="shared" si="1"/>
        <v>-12198595.229999989</v>
      </c>
      <c r="K31" s="25">
        <f t="shared" si="2"/>
        <v>6005804.9499999881</v>
      </c>
      <c r="L31" s="25">
        <f t="shared" si="3"/>
        <v>1.0782829285507283</v>
      </c>
      <c r="M31" s="192">
        <f t="shared" si="4"/>
        <v>0.87149040832649383</v>
      </c>
      <c r="N31" s="25">
        <f t="shared" si="5"/>
        <v>95275228.420000017</v>
      </c>
      <c r="O31" s="25">
        <f t="shared" si="6"/>
        <v>18556011.840000004</v>
      </c>
      <c r="P31" s="25">
        <f>((+'Anexo 2'!J31*12)-(('Anexo 2'!L31)*12))/M31</f>
        <v>-3.9988179715498657</v>
      </c>
      <c r="Q31" s="27">
        <f t="shared" si="7"/>
        <v>0.75548205569039295</v>
      </c>
      <c r="R31" s="209"/>
      <c r="S31" s="41"/>
      <c r="T31" s="416"/>
      <c r="U31" s="20"/>
      <c r="V31" s="25"/>
      <c r="W31" s="25"/>
      <c r="X31" s="25"/>
    </row>
    <row r="32" spans="1:24" s="67" customFormat="1" ht="28.95" customHeight="1">
      <c r="A32" s="42" t="s">
        <v>68</v>
      </c>
      <c r="B32" s="43" t="s">
        <v>69</v>
      </c>
      <c r="C32" s="20" t="str">
        <f>'Anexo 1'!C32</f>
        <v xml:space="preserve">MOPT </v>
      </c>
      <c r="D32" s="25">
        <f>'Anexo 1'!E32</f>
        <v>225000000</v>
      </c>
      <c r="E32" s="25">
        <f>SUM('Anexo 3'!J32:M32)</f>
        <v>212636070.85000002</v>
      </c>
      <c r="F32" s="25">
        <f>'Anexo 2'!E32</f>
        <v>11854567.699999999</v>
      </c>
      <c r="G32" s="26">
        <v>8420496.3599999994</v>
      </c>
      <c r="H32" s="26">
        <v>225000000</v>
      </c>
      <c r="I32" s="25">
        <f t="shared" si="0"/>
        <v>3434071.34</v>
      </c>
      <c r="J32" s="25">
        <f t="shared" si="1"/>
        <v>-200781503.15000004</v>
      </c>
      <c r="K32" s="25">
        <f t="shared" si="2"/>
        <v>3434071.3399999738</v>
      </c>
      <c r="L32" s="25">
        <f>F32/G32</f>
        <v>1.4078229112850065</v>
      </c>
      <c r="M32" s="192">
        <f t="shared" ref="M32" si="14">F32/E32</f>
        <v>5.5750502032002713E-2</v>
      </c>
      <c r="N32" s="25">
        <f t="shared" si="5"/>
        <v>221565928.66000003</v>
      </c>
      <c r="O32" s="25">
        <f t="shared" si="6"/>
        <v>213145432.30000001</v>
      </c>
      <c r="P32" s="25">
        <f>((+'Anexo 2'!J32*12)-(('Anexo 2'!L32)*12))/M32</f>
        <v>544.30371697877911</v>
      </c>
      <c r="Q32" s="27">
        <f>(H32-F32)/(H32-G32)</f>
        <v>0.98414406126949061</v>
      </c>
      <c r="R32" s="209"/>
      <c r="S32" s="42"/>
      <c r="T32" s="43"/>
      <c r="U32" s="20"/>
      <c r="V32" s="25"/>
      <c r="W32" s="25"/>
      <c r="X32" s="25"/>
    </row>
    <row r="33" spans="1:24" s="67" customFormat="1" ht="28.95" customHeight="1">
      <c r="A33" s="42" t="s">
        <v>71</v>
      </c>
      <c r="B33" s="43" t="s">
        <v>72</v>
      </c>
      <c r="C33" s="20" t="str">
        <f>'Anexo 1'!C33</f>
        <v>ICE</v>
      </c>
      <c r="D33" s="25">
        <f>'Anexo 1'!E33</f>
        <v>200000000</v>
      </c>
      <c r="E33" s="25">
        <v>0</v>
      </c>
      <c r="F33" s="25">
        <v>0</v>
      </c>
      <c r="G33" s="25">
        <v>0</v>
      </c>
      <c r="H33" s="25" t="s">
        <v>154</v>
      </c>
      <c r="I33" s="25">
        <f>F33-G33</f>
        <v>0</v>
      </c>
      <c r="J33" s="25">
        <f>F33-E33</f>
        <v>0</v>
      </c>
      <c r="K33" s="25">
        <f>H33-N33</f>
        <v>0</v>
      </c>
      <c r="L33" s="25" t="s">
        <v>37</v>
      </c>
      <c r="M33" s="192" t="s">
        <v>37</v>
      </c>
      <c r="N33" s="25">
        <f>G33+H33-F33</f>
        <v>315080000</v>
      </c>
      <c r="O33" s="25">
        <f>N33-G33</f>
        <v>315080000</v>
      </c>
      <c r="P33" s="25" t="s">
        <v>37</v>
      </c>
      <c r="Q33" s="27">
        <f>(H33-F33)/(H33-G33)</f>
        <v>1</v>
      </c>
      <c r="R33" s="209"/>
      <c r="S33" s="42"/>
      <c r="T33" s="43"/>
      <c r="U33" s="20"/>
      <c r="V33" s="25"/>
      <c r="W33" s="25"/>
      <c r="X33" s="25"/>
    </row>
    <row r="34" spans="1:24" s="67" customFormat="1" ht="14.4" customHeight="1">
      <c r="A34" s="29"/>
      <c r="B34" s="30"/>
      <c r="C34" s="5"/>
      <c r="D34" s="33">
        <f>SUM(D28:D33)</f>
        <v>1100000000</v>
      </c>
      <c r="E34" s="25"/>
      <c r="F34" s="25"/>
      <c r="G34" s="26"/>
      <c r="H34" s="26"/>
      <c r="I34" s="25"/>
      <c r="J34" s="25"/>
      <c r="K34" s="25"/>
      <c r="L34" s="25"/>
      <c r="M34" s="192"/>
      <c r="N34" s="25"/>
      <c r="O34" s="25"/>
      <c r="P34" s="25"/>
      <c r="Q34" s="27"/>
      <c r="R34" s="209"/>
      <c r="S34" s="31"/>
      <c r="T34" s="32"/>
      <c r="U34" s="7"/>
      <c r="V34" s="33"/>
      <c r="W34" s="33"/>
      <c r="X34" s="33"/>
    </row>
    <row r="35" spans="1:24" s="67" customFormat="1" ht="14.4" customHeight="1">
      <c r="A35" s="197"/>
      <c r="B35" s="24"/>
      <c r="C35" s="69"/>
      <c r="D35" s="25"/>
      <c r="E35" s="25"/>
      <c r="F35" s="25"/>
      <c r="G35" s="26"/>
      <c r="H35" s="26"/>
      <c r="I35" s="25"/>
      <c r="J35" s="25"/>
      <c r="K35" s="25"/>
      <c r="L35" s="25"/>
      <c r="M35" s="192"/>
      <c r="N35" s="25"/>
      <c r="O35" s="25"/>
      <c r="P35" s="25"/>
      <c r="Q35" s="27"/>
      <c r="R35" s="209"/>
      <c r="S35" s="44"/>
      <c r="T35" s="38"/>
      <c r="U35" s="20"/>
      <c r="V35" s="25"/>
      <c r="W35" s="26"/>
      <c r="X35" s="33"/>
    </row>
    <row r="36" spans="1:24" s="67" customFormat="1" ht="14.4" customHeight="1">
      <c r="A36" s="196" t="s">
        <v>75</v>
      </c>
      <c r="B36" s="24"/>
      <c r="C36" s="69"/>
      <c r="D36" s="25"/>
      <c r="E36" s="25"/>
      <c r="F36" s="25"/>
      <c r="G36" s="26"/>
      <c r="H36" s="26"/>
      <c r="I36" s="25"/>
      <c r="J36" s="25"/>
      <c r="K36" s="25"/>
      <c r="L36" s="25"/>
      <c r="M36" s="192"/>
      <c r="N36" s="25"/>
      <c r="O36" s="25"/>
      <c r="P36" s="25"/>
      <c r="Q36" s="27"/>
      <c r="R36" s="209"/>
      <c r="S36" s="36"/>
      <c r="T36" s="38"/>
      <c r="U36" s="20"/>
      <c r="V36" s="25"/>
      <c r="W36" s="26"/>
      <c r="X36" s="33"/>
    </row>
    <row r="37" spans="1:24" s="67" customFormat="1" ht="24" customHeight="1">
      <c r="A37" s="193" t="s">
        <v>76</v>
      </c>
      <c r="B37" s="24" t="s">
        <v>216</v>
      </c>
      <c r="C37" s="20" t="str">
        <f>'Anexo 1'!C37</f>
        <v>MH</v>
      </c>
      <c r="D37" s="25">
        <f>'Anexo 1'!E37</f>
        <v>126640000</v>
      </c>
      <c r="E37" s="25">
        <v>41372384.93</v>
      </c>
      <c r="F37" s="25">
        <v>30220308.147999994</v>
      </c>
      <c r="G37" s="26">
        <v>26906487.780000001</v>
      </c>
      <c r="H37" s="26">
        <v>126640000</v>
      </c>
      <c r="I37" s="25">
        <f t="shared" si="0"/>
        <v>3313820.3679999933</v>
      </c>
      <c r="J37" s="25">
        <f t="shared" si="1"/>
        <v>-11152076.782000005</v>
      </c>
      <c r="K37" s="25">
        <f t="shared" si="2"/>
        <v>3313820.3680000007</v>
      </c>
      <c r="L37" s="25">
        <f t="shared" si="3"/>
        <v>1.1231606441946393</v>
      </c>
      <c r="M37" s="192">
        <f t="shared" si="4"/>
        <v>0.73044636414195696</v>
      </c>
      <c r="N37" s="25">
        <f t="shared" si="5"/>
        <v>123326179.632</v>
      </c>
      <c r="O37" s="25">
        <f t="shared" si="6"/>
        <v>96419691.851999998</v>
      </c>
      <c r="P37" s="25">
        <f>((+'Anexo 2'!J37*12)-(('Anexo 2'!L37)*12))/M37</f>
        <v>6.5263153075874349</v>
      </c>
      <c r="Q37" s="27">
        <f t="shared" si="7"/>
        <v>0.96677325109447554</v>
      </c>
      <c r="R37" s="209"/>
      <c r="S37" s="23"/>
      <c r="T37" s="45"/>
      <c r="U37" s="20"/>
      <c r="V37" s="25"/>
      <c r="W37" s="26"/>
      <c r="X37" s="33"/>
    </row>
    <row r="38" spans="1:24" s="67" customFormat="1" ht="55.8" customHeight="1">
      <c r="A38" s="195" t="s">
        <v>79</v>
      </c>
      <c r="B38" s="24" t="s">
        <v>104</v>
      </c>
      <c r="C38" s="20" t="str">
        <f>'Anexo 1'!C38</f>
        <v>CNE</v>
      </c>
      <c r="D38" s="25">
        <f>'Anexo 1'!E38</f>
        <v>160000000</v>
      </c>
      <c r="E38" s="25" t="s">
        <v>37</v>
      </c>
      <c r="F38" s="25" t="s">
        <v>37</v>
      </c>
      <c r="G38" s="26" t="s">
        <v>37</v>
      </c>
      <c r="H38" s="26" t="s">
        <v>37</v>
      </c>
      <c r="I38" s="26" t="s">
        <v>37</v>
      </c>
      <c r="J38" s="26" t="s">
        <v>37</v>
      </c>
      <c r="K38" s="26" t="s">
        <v>37</v>
      </c>
      <c r="L38" s="26" t="s">
        <v>37</v>
      </c>
      <c r="M38" s="26" t="s">
        <v>37</v>
      </c>
      <c r="N38" s="26" t="s">
        <v>37</v>
      </c>
      <c r="O38" s="26" t="s">
        <v>37</v>
      </c>
      <c r="P38" s="25" t="s">
        <v>37</v>
      </c>
      <c r="Q38" s="27" t="s">
        <v>37</v>
      </c>
      <c r="R38" s="209"/>
      <c r="S38" s="46"/>
      <c r="T38" s="24"/>
      <c r="U38" s="20"/>
      <c r="V38" s="25"/>
      <c r="W38" s="26"/>
      <c r="X38" s="33"/>
    </row>
    <row r="39" spans="1:24" s="67" customFormat="1" ht="27" customHeight="1">
      <c r="A39" s="195" t="s">
        <v>82</v>
      </c>
      <c r="B39" s="24" t="s">
        <v>259</v>
      </c>
      <c r="C39" s="20" t="str">
        <f>'Anexo 1'!C39</f>
        <v>CNE</v>
      </c>
      <c r="D39" s="25">
        <f>'Anexo 1'!E39</f>
        <v>350000000</v>
      </c>
      <c r="E39" s="25">
        <v>0</v>
      </c>
      <c r="F39" s="25">
        <v>0</v>
      </c>
      <c r="G39" s="26">
        <v>0</v>
      </c>
      <c r="H39" s="26">
        <v>368748447.69999999</v>
      </c>
      <c r="I39" s="26">
        <f t="shared" ref="I39" si="15">F39-G39</f>
        <v>0</v>
      </c>
      <c r="J39" s="26">
        <f t="shared" ref="J39" si="16">F39-E39</f>
        <v>0</v>
      </c>
      <c r="K39" s="26">
        <f t="shared" ref="K39" si="17">H39-N39</f>
        <v>0</v>
      </c>
      <c r="L39" s="26" t="s">
        <v>37</v>
      </c>
      <c r="M39" s="417" t="s">
        <v>37</v>
      </c>
      <c r="N39" s="26">
        <f t="shared" ref="N39" si="18">G39+H39-F39</f>
        <v>368748447.69999999</v>
      </c>
      <c r="O39" s="26">
        <f t="shared" ref="O39" si="19">N39-G39</f>
        <v>368748447.69999999</v>
      </c>
      <c r="P39" s="26" t="s">
        <v>37</v>
      </c>
      <c r="Q39" s="110">
        <f>(H39-F39)/(H39-G39)</f>
        <v>1</v>
      </c>
      <c r="R39" s="209"/>
      <c r="S39" s="46"/>
      <c r="T39" s="24"/>
      <c r="U39" s="20"/>
      <c r="V39" s="25"/>
      <c r="W39" s="25"/>
      <c r="X39" s="25"/>
    </row>
    <row r="40" spans="1:24" s="67" customFormat="1" ht="14.4" customHeight="1">
      <c r="A40" s="193"/>
      <c r="B40" s="40"/>
      <c r="C40" s="69"/>
      <c r="D40" s="33">
        <f>SUM(D37:D39)</f>
        <v>636640000</v>
      </c>
      <c r="E40" s="25"/>
      <c r="F40" s="25"/>
      <c r="G40" s="26"/>
      <c r="H40" s="26"/>
      <c r="I40" s="25"/>
      <c r="J40" s="25"/>
      <c r="K40" s="25"/>
      <c r="L40" s="25"/>
      <c r="M40" s="192"/>
      <c r="N40" s="25"/>
      <c r="O40" s="25"/>
      <c r="P40" s="25"/>
      <c r="Q40" s="27"/>
      <c r="R40" s="209"/>
      <c r="S40" s="31"/>
      <c r="T40" s="32"/>
      <c r="U40" s="7"/>
      <c r="V40" s="33"/>
      <c r="W40" s="33"/>
      <c r="X40" s="33"/>
    </row>
    <row r="41" spans="1:24" s="67" customFormat="1" ht="14.4" customHeight="1">
      <c r="A41" s="197"/>
      <c r="B41" s="24"/>
      <c r="C41" s="69"/>
      <c r="D41" s="25"/>
      <c r="E41" s="25"/>
      <c r="F41" s="25"/>
      <c r="G41" s="26"/>
      <c r="H41" s="26"/>
      <c r="I41" s="25"/>
      <c r="J41" s="25"/>
      <c r="K41" s="25"/>
      <c r="L41" s="25"/>
      <c r="M41" s="192"/>
      <c r="N41" s="25"/>
      <c r="O41" s="25"/>
      <c r="P41" s="25"/>
      <c r="Q41" s="27"/>
      <c r="R41" s="209"/>
      <c r="S41" s="44"/>
      <c r="T41" s="38"/>
      <c r="U41" s="20"/>
      <c r="V41" s="25"/>
      <c r="W41" s="26"/>
      <c r="X41" s="26"/>
    </row>
    <row r="42" spans="1:24" s="67" customFormat="1" ht="14.4" customHeight="1">
      <c r="A42" s="196" t="s">
        <v>83</v>
      </c>
      <c r="B42" s="24"/>
      <c r="C42" s="69"/>
      <c r="D42" s="25"/>
      <c r="E42" s="25"/>
      <c r="F42" s="25"/>
      <c r="G42" s="26"/>
      <c r="H42" s="26"/>
      <c r="I42" s="25"/>
      <c r="J42" s="25"/>
      <c r="K42" s="25"/>
      <c r="L42" s="25"/>
      <c r="M42" s="192"/>
      <c r="N42" s="25"/>
      <c r="O42" s="25"/>
      <c r="P42" s="25"/>
      <c r="Q42" s="27"/>
      <c r="R42" s="209"/>
      <c r="S42" s="36"/>
      <c r="T42" s="47"/>
      <c r="U42" s="20"/>
      <c r="V42" s="25"/>
      <c r="W42" s="26"/>
      <c r="X42" s="26"/>
    </row>
    <row r="43" spans="1:24" s="67" customFormat="1" ht="14.4" customHeight="1">
      <c r="A43" s="193" t="s">
        <v>84</v>
      </c>
      <c r="B43" s="156" t="s">
        <v>217</v>
      </c>
      <c r="C43" s="20" t="str">
        <f>'Anexo 1'!C43</f>
        <v>ICE</v>
      </c>
      <c r="D43" s="25">
        <f>'Anexo 1'!E43</f>
        <v>160003693.67150947</v>
      </c>
      <c r="E43" s="25">
        <f>6805726838.87/'Anexo 5'!P79</f>
        <v>41896865.543400638</v>
      </c>
      <c r="F43" s="25">
        <f>6807379558.1/'Anexo 5'!P79</f>
        <v>41907039.879955679</v>
      </c>
      <c r="G43" s="25">
        <f>6807379558.1/'Anexo 5'!P79</f>
        <v>41907039.879955679</v>
      </c>
      <c r="H43" s="25">
        <v>294329017.15126944</v>
      </c>
      <c r="I43" s="25">
        <f t="shared" si="0"/>
        <v>0</v>
      </c>
      <c r="J43" s="25">
        <f t="shared" si="1"/>
        <v>10174.336555041373</v>
      </c>
      <c r="K43" s="25">
        <f t="shared" si="2"/>
        <v>0</v>
      </c>
      <c r="L43" s="25">
        <f t="shared" si="3"/>
        <v>1</v>
      </c>
      <c r="M43" s="192">
        <f t="shared" si="4"/>
        <v>1.0002428424280212</v>
      </c>
      <c r="N43" s="25">
        <f t="shared" si="5"/>
        <v>294329017.15126944</v>
      </c>
      <c r="O43" s="25">
        <f t="shared" si="6"/>
        <v>252421977.27131376</v>
      </c>
      <c r="P43" s="25">
        <f>((+'Anexo 2'!J43*12)-(('Anexo 2'!L43)*12))/M43</f>
        <v>-0.39442476487763106</v>
      </c>
      <c r="Q43" s="27">
        <f t="shared" si="7"/>
        <v>1</v>
      </c>
      <c r="R43" s="209"/>
      <c r="S43" s="31"/>
      <c r="T43" s="47"/>
      <c r="U43" s="20"/>
      <c r="V43" s="25"/>
      <c r="W43" s="25"/>
      <c r="X43" s="25"/>
    </row>
    <row r="44" spans="1:24" s="67" customFormat="1" ht="14.4" customHeight="1">
      <c r="A44" s="193"/>
      <c r="B44" s="24"/>
      <c r="C44" s="69"/>
      <c r="D44" s="33">
        <f>SUM(D43:D43)</f>
        <v>160003693.67150947</v>
      </c>
      <c r="E44" s="25"/>
      <c r="F44" s="25"/>
      <c r="G44" s="26"/>
      <c r="H44" s="26"/>
      <c r="I44" s="25"/>
      <c r="J44" s="25"/>
      <c r="K44" s="25"/>
      <c r="L44" s="25"/>
      <c r="M44" s="192"/>
      <c r="N44" s="25"/>
      <c r="O44" s="25"/>
      <c r="P44" s="25"/>
      <c r="Q44" s="27"/>
      <c r="R44" s="209"/>
    </row>
    <row r="45" spans="1:24" s="67" customFormat="1" ht="14.4" customHeight="1">
      <c r="A45" s="193"/>
      <c r="B45" s="32"/>
      <c r="C45" s="76"/>
      <c r="D45" s="25"/>
      <c r="E45" s="25"/>
      <c r="F45" s="25"/>
      <c r="G45" s="26"/>
      <c r="H45" s="26"/>
      <c r="I45" s="25"/>
      <c r="J45" s="25"/>
      <c r="K45" s="25"/>
      <c r="L45" s="25"/>
      <c r="M45" s="25"/>
      <c r="N45" s="25"/>
      <c r="O45" s="25"/>
      <c r="P45" s="25"/>
      <c r="Q45" s="27"/>
      <c r="R45" s="209"/>
    </row>
    <row r="46" spans="1:24" s="67" customFormat="1" ht="14.4" customHeight="1">
      <c r="A46" s="196" t="s">
        <v>87</v>
      </c>
      <c r="B46" s="32"/>
      <c r="C46" s="76"/>
      <c r="D46" s="25"/>
      <c r="E46" s="25"/>
      <c r="F46" s="25"/>
      <c r="G46" s="26"/>
      <c r="H46" s="26"/>
      <c r="I46" s="25"/>
      <c r="J46" s="25"/>
      <c r="K46" s="25"/>
      <c r="L46" s="25"/>
      <c r="M46" s="25"/>
      <c r="N46" s="25"/>
      <c r="O46" s="25"/>
      <c r="P46" s="25"/>
      <c r="Q46" s="27"/>
      <c r="R46" s="209"/>
    </row>
    <row r="47" spans="1:24" s="67" customFormat="1" ht="33" customHeight="1">
      <c r="A47" s="193" t="s">
        <v>88</v>
      </c>
      <c r="B47" s="24" t="s">
        <v>51</v>
      </c>
      <c r="C47" s="20" t="str">
        <f>'Anexo 1'!C47</f>
        <v xml:space="preserve">CONAVI </v>
      </c>
      <c r="D47" s="25">
        <f>'Anexo 1'!E47</f>
        <v>170000000</v>
      </c>
      <c r="E47" s="25">
        <v>0</v>
      </c>
      <c r="F47" s="25">
        <v>0</v>
      </c>
      <c r="G47" s="26">
        <v>0</v>
      </c>
      <c r="H47" s="26">
        <v>170000000</v>
      </c>
      <c r="I47" s="25">
        <f>F47-G47</f>
        <v>0</v>
      </c>
      <c r="J47" s="25">
        <f>F47-E47</f>
        <v>0</v>
      </c>
      <c r="K47" s="25">
        <f>H47-N47</f>
        <v>0</v>
      </c>
      <c r="L47" s="26" t="s">
        <v>37</v>
      </c>
      <c r="M47" s="26" t="s">
        <v>37</v>
      </c>
      <c r="N47" s="25">
        <f>G47+H47-F47</f>
        <v>170000000</v>
      </c>
      <c r="O47" s="25">
        <f>N47-G47</f>
        <v>170000000</v>
      </c>
      <c r="P47" s="25" t="s">
        <v>37</v>
      </c>
      <c r="Q47" s="27">
        <f t="shared" ref="Q47" si="20">(H47-F47)/(H47-G47)</f>
        <v>1</v>
      </c>
      <c r="R47" s="209"/>
    </row>
    <row r="48" spans="1:24" s="67" customFormat="1" ht="14.4" customHeight="1">
      <c r="A48" s="193"/>
      <c r="B48" s="32"/>
      <c r="C48" s="69"/>
      <c r="D48" s="33">
        <f>SUM(D47:D47)</f>
        <v>170000000</v>
      </c>
      <c r="E48" s="26"/>
      <c r="F48" s="26"/>
      <c r="G48" s="26"/>
      <c r="H48" s="26"/>
      <c r="I48" s="25"/>
      <c r="J48" s="25"/>
      <c r="K48" s="25"/>
      <c r="L48" s="25"/>
      <c r="M48" s="25"/>
      <c r="N48" s="25"/>
      <c r="O48" s="25"/>
      <c r="P48" s="25"/>
      <c r="Q48" s="27"/>
      <c r="R48" s="207"/>
    </row>
    <row r="49" spans="1:22" s="67" customFormat="1" ht="14.4" customHeight="1">
      <c r="A49" s="193"/>
      <c r="B49" s="199"/>
      <c r="C49" s="76"/>
      <c r="D49" s="25"/>
      <c r="E49" s="25"/>
      <c r="F49" s="25"/>
      <c r="G49" s="25"/>
      <c r="H49" s="25"/>
      <c r="I49" s="25"/>
      <c r="J49" s="25"/>
      <c r="K49" s="25"/>
      <c r="L49" s="25"/>
      <c r="M49" s="25"/>
      <c r="N49" s="25"/>
      <c r="O49" s="25"/>
      <c r="P49" s="25"/>
      <c r="Q49" s="27"/>
      <c r="R49" s="207"/>
    </row>
    <row r="50" spans="1:22" s="67" customFormat="1" ht="14.4" customHeight="1">
      <c r="A50" s="193" t="s">
        <v>89</v>
      </c>
      <c r="B50" s="199"/>
      <c r="C50" s="76"/>
      <c r="D50" s="33">
        <f>D21+D25+D34+D40+D44+D48</f>
        <v>5042414893.9615097</v>
      </c>
      <c r="E50" s="25"/>
      <c r="F50" s="25"/>
      <c r="G50" s="25"/>
      <c r="H50" s="25"/>
      <c r="I50" s="25"/>
      <c r="J50" s="25"/>
      <c r="K50" s="25"/>
      <c r="L50" s="25"/>
      <c r="M50" s="25"/>
      <c r="N50" s="25"/>
      <c r="O50" s="25"/>
      <c r="P50" s="25"/>
      <c r="Q50" s="27"/>
      <c r="R50" s="207"/>
    </row>
    <row r="51" spans="1:22" s="67" customFormat="1" ht="14.4" customHeight="1" thickBot="1">
      <c r="A51" s="200"/>
      <c r="B51" s="201"/>
      <c r="C51" s="202"/>
      <c r="D51" s="203"/>
      <c r="E51" s="204"/>
      <c r="F51" s="204"/>
      <c r="G51" s="204"/>
      <c r="H51" s="204"/>
      <c r="I51" s="204"/>
      <c r="J51" s="204"/>
      <c r="K51" s="204"/>
      <c r="L51" s="204"/>
      <c r="M51" s="204"/>
      <c r="N51" s="204"/>
      <c r="O51" s="204"/>
      <c r="P51" s="204"/>
      <c r="Q51" s="205"/>
      <c r="R51" s="207"/>
    </row>
    <row r="52" spans="1:22" s="207" customFormat="1" ht="13.2" customHeight="1">
      <c r="A52" s="66"/>
      <c r="B52" s="66"/>
      <c r="C52" s="69"/>
      <c r="D52" s="206"/>
      <c r="E52" s="25"/>
      <c r="F52" s="25"/>
      <c r="G52" s="25"/>
      <c r="H52" s="25"/>
      <c r="I52" s="25"/>
      <c r="J52" s="25"/>
      <c r="K52" s="25"/>
      <c r="L52" s="25"/>
      <c r="M52" s="25"/>
      <c r="N52" s="25"/>
      <c r="O52" s="25"/>
      <c r="P52" s="25"/>
      <c r="Q52" s="25"/>
    </row>
    <row r="53" spans="1:22" s="207" customFormat="1" ht="13.2" customHeight="1">
      <c r="A53" s="35" t="s">
        <v>90</v>
      </c>
      <c r="C53" s="69"/>
      <c r="D53" s="208"/>
    </row>
    <row r="54" spans="1:22" s="207" customFormat="1" ht="13.2" customHeight="1">
      <c r="A54" s="57"/>
      <c r="C54" s="69"/>
      <c r="D54" s="208"/>
    </row>
    <row r="55" spans="1:22" s="207" customFormat="1" ht="24" customHeight="1">
      <c r="A55" s="60" t="s">
        <v>196</v>
      </c>
      <c r="C55" s="69"/>
      <c r="D55" s="208"/>
      <c r="H55" s="209"/>
    </row>
    <row r="56" spans="1:22" s="207" customFormat="1" ht="24" customHeight="1">
      <c r="A56" s="62" t="s">
        <v>218</v>
      </c>
      <c r="C56" s="69"/>
      <c r="D56" s="208"/>
      <c r="E56" s="210"/>
      <c r="F56" s="210"/>
      <c r="G56" s="210"/>
      <c r="H56" s="210"/>
    </row>
    <row r="57" spans="1:22" s="207" customFormat="1" ht="24" customHeight="1">
      <c r="A57" s="156" t="s">
        <v>219</v>
      </c>
      <c r="C57" s="69"/>
      <c r="D57" s="208"/>
      <c r="E57" s="210"/>
      <c r="F57" s="210"/>
      <c r="G57" s="210"/>
      <c r="H57" s="210"/>
    </row>
    <row r="58" spans="1:22" s="207" customFormat="1" ht="24" customHeight="1">
      <c r="A58" s="211" t="s">
        <v>220</v>
      </c>
      <c r="C58" s="69"/>
      <c r="D58" s="208"/>
      <c r="E58" s="210"/>
      <c r="F58" s="210"/>
      <c r="G58" s="210"/>
      <c r="H58" s="210"/>
    </row>
    <row r="59" spans="1:22" s="207" customFormat="1" ht="13.2" customHeight="1">
      <c r="A59" s="66"/>
      <c r="B59" s="65"/>
      <c r="C59" s="65"/>
      <c r="D59" s="65"/>
      <c r="E59" s="65"/>
      <c r="F59" s="65"/>
      <c r="G59" s="65"/>
      <c r="H59" s="65"/>
      <c r="I59" s="65"/>
      <c r="J59" s="65"/>
      <c r="K59" s="65"/>
      <c r="L59" s="65"/>
    </row>
    <row r="60" spans="1:22" s="212" customFormat="1" ht="13.2" customHeight="1">
      <c r="A60" s="61" t="s">
        <v>199</v>
      </c>
      <c r="C60" s="20"/>
      <c r="D60" s="213"/>
      <c r="R60" s="207"/>
      <c r="S60" s="207"/>
      <c r="T60" s="207"/>
      <c r="U60" s="207"/>
    </row>
    <row r="61" spans="1:22" s="212" customFormat="1" ht="16.95" customHeight="1">
      <c r="A61" s="66" t="s">
        <v>200</v>
      </c>
      <c r="C61" s="20"/>
      <c r="D61" s="214"/>
      <c r="E61" s="215"/>
      <c r="F61" s="215"/>
      <c r="G61" s="215"/>
      <c r="H61" s="215"/>
    </row>
    <row r="62" spans="1:22" ht="19.5" customHeight="1">
      <c r="D62" s="216"/>
      <c r="E62" s="6"/>
      <c r="F62" s="6"/>
      <c r="G62" s="6"/>
      <c r="H62" s="6"/>
      <c r="R62" s="212"/>
      <c r="S62" s="6"/>
      <c r="T62" s="6"/>
      <c r="U62" s="6"/>
      <c r="V62" s="6"/>
    </row>
    <row r="63" spans="1:22">
      <c r="D63" s="216"/>
      <c r="E63" s="6"/>
      <c r="F63" s="6"/>
      <c r="G63" s="6"/>
      <c r="H63" s="6"/>
      <c r="R63" s="212"/>
      <c r="S63" s="6"/>
      <c r="T63" s="6"/>
      <c r="U63" s="6"/>
      <c r="V63" s="6"/>
    </row>
    <row r="64" spans="1:22" s="67" customFormat="1">
      <c r="C64" s="76"/>
      <c r="D64" s="217"/>
      <c r="R64" s="207"/>
    </row>
    <row r="65" spans="3:18" s="67" customFormat="1">
      <c r="C65" s="76"/>
      <c r="D65" s="217"/>
      <c r="R65" s="207"/>
    </row>
    <row r="66" spans="3:18" s="67" customFormat="1">
      <c r="C66" s="76"/>
      <c r="D66" s="217"/>
      <c r="R66" s="207"/>
    </row>
    <row r="67" spans="3:18" s="67" customFormat="1">
      <c r="C67" s="76"/>
      <c r="D67" s="217"/>
      <c r="R67" s="207"/>
    </row>
    <row r="68" spans="3:18" s="67" customFormat="1">
      <c r="C68" s="76"/>
      <c r="D68" s="217"/>
      <c r="R68" s="207"/>
    </row>
    <row r="69" spans="3:18" s="67" customFormat="1">
      <c r="C69" s="76"/>
      <c r="D69" s="217"/>
      <c r="R69" s="207"/>
    </row>
    <row r="70" spans="3:18" s="67" customFormat="1">
      <c r="C70" s="76"/>
      <c r="D70" s="217"/>
      <c r="R70" s="207"/>
    </row>
    <row r="71" spans="3:18" s="67" customFormat="1">
      <c r="C71" s="76"/>
      <c r="D71" s="217"/>
      <c r="R71" s="207"/>
    </row>
    <row r="72" spans="3:18" s="67" customFormat="1">
      <c r="C72" s="76"/>
      <c r="D72" s="217"/>
      <c r="R72" s="207"/>
    </row>
    <row r="73" spans="3:18" s="67" customFormat="1">
      <c r="C73" s="76"/>
      <c r="D73" s="217"/>
      <c r="R73" s="207"/>
    </row>
    <row r="74" spans="3:18" s="67" customFormat="1">
      <c r="C74" s="76"/>
      <c r="D74" s="217"/>
      <c r="R74" s="207"/>
    </row>
    <row r="75" spans="3:18" s="67" customFormat="1">
      <c r="C75" s="76"/>
      <c r="D75" s="217"/>
      <c r="R75" s="207"/>
    </row>
    <row r="76" spans="3:18" s="67" customFormat="1">
      <c r="C76" s="76"/>
      <c r="D76" s="217"/>
      <c r="R76" s="207"/>
    </row>
    <row r="77" spans="3:18" s="67" customFormat="1">
      <c r="C77" s="76"/>
      <c r="D77" s="217"/>
      <c r="R77" s="207"/>
    </row>
    <row r="78" spans="3:18" s="67" customFormat="1">
      <c r="C78" s="76"/>
      <c r="D78" s="217"/>
      <c r="R78" s="207"/>
    </row>
    <row r="79" spans="3:18" s="67" customFormat="1">
      <c r="C79" s="76"/>
      <c r="D79" s="217"/>
      <c r="R79" s="207"/>
    </row>
    <row r="80" spans="3:18" s="67" customFormat="1">
      <c r="C80" s="76"/>
      <c r="D80" s="217"/>
      <c r="R80" s="207"/>
    </row>
    <row r="81" spans="3:18" s="67" customFormat="1">
      <c r="C81" s="76"/>
      <c r="D81" s="217"/>
      <c r="R81" s="207"/>
    </row>
    <row r="82" spans="3:18" s="67" customFormat="1">
      <c r="C82" s="76"/>
      <c r="D82" s="217"/>
      <c r="R82" s="207"/>
    </row>
    <row r="83" spans="3:18" s="67" customFormat="1">
      <c r="C83" s="76"/>
      <c r="D83" s="217"/>
      <c r="R83" s="207"/>
    </row>
    <row r="84" spans="3:18" s="67" customFormat="1">
      <c r="C84" s="76"/>
      <c r="D84" s="217"/>
      <c r="R84" s="207"/>
    </row>
    <row r="85" spans="3:18" s="67" customFormat="1">
      <c r="C85" s="76"/>
      <c r="D85" s="217"/>
      <c r="R85" s="207"/>
    </row>
    <row r="86" spans="3:18" s="67" customFormat="1">
      <c r="C86" s="76"/>
      <c r="D86" s="217"/>
      <c r="R86" s="207"/>
    </row>
    <row r="87" spans="3:18" s="67" customFormat="1">
      <c r="C87" s="76"/>
      <c r="D87" s="217"/>
      <c r="R87" s="207"/>
    </row>
    <row r="88" spans="3:18" s="67" customFormat="1">
      <c r="C88" s="76"/>
      <c r="D88" s="217"/>
      <c r="R88" s="207"/>
    </row>
    <row r="89" spans="3:18" s="67" customFormat="1">
      <c r="C89" s="76"/>
      <c r="D89" s="217"/>
      <c r="R89" s="207"/>
    </row>
    <row r="90" spans="3:18" s="67" customFormat="1">
      <c r="C90" s="76"/>
      <c r="D90" s="217"/>
      <c r="R90" s="207"/>
    </row>
    <row r="91" spans="3:18" s="67" customFormat="1">
      <c r="C91" s="76"/>
      <c r="D91" s="217"/>
      <c r="R91" s="207"/>
    </row>
    <row r="92" spans="3:18" s="67" customFormat="1">
      <c r="C92" s="76"/>
      <c r="D92" s="217"/>
      <c r="R92" s="207"/>
    </row>
    <row r="93" spans="3:18" s="67" customFormat="1">
      <c r="C93" s="76"/>
      <c r="D93" s="217"/>
      <c r="R93" s="207"/>
    </row>
    <row r="94" spans="3:18" s="67" customFormat="1">
      <c r="C94" s="76"/>
      <c r="D94" s="217"/>
      <c r="R94" s="207"/>
    </row>
    <row r="95" spans="3:18" s="67" customFormat="1">
      <c r="C95" s="76"/>
      <c r="D95" s="217"/>
      <c r="R95" s="207"/>
    </row>
    <row r="96" spans="3:18" s="67" customFormat="1">
      <c r="C96" s="76"/>
      <c r="D96" s="217"/>
      <c r="R96" s="207"/>
    </row>
    <row r="97" spans="3:18" s="67" customFormat="1">
      <c r="C97" s="76"/>
      <c r="D97" s="217"/>
      <c r="R97" s="207"/>
    </row>
    <row r="98" spans="3:18" s="67" customFormat="1">
      <c r="C98" s="76"/>
      <c r="D98" s="217"/>
      <c r="R98" s="207"/>
    </row>
    <row r="99" spans="3:18" s="67" customFormat="1">
      <c r="C99" s="76"/>
      <c r="D99" s="217"/>
      <c r="R99" s="207"/>
    </row>
    <row r="100" spans="3:18" s="67" customFormat="1">
      <c r="C100" s="76"/>
      <c r="D100" s="217"/>
      <c r="R100" s="207"/>
    </row>
    <row r="101" spans="3:18" s="67" customFormat="1">
      <c r="C101" s="76"/>
      <c r="D101" s="217"/>
      <c r="R101" s="207"/>
    </row>
    <row r="102" spans="3:18" s="67" customFormat="1">
      <c r="C102" s="76"/>
      <c r="D102" s="217"/>
      <c r="R102" s="207"/>
    </row>
    <row r="103" spans="3:18" s="67" customFormat="1">
      <c r="C103" s="76"/>
      <c r="D103" s="217"/>
      <c r="R103" s="207"/>
    </row>
    <row r="104" spans="3:18" s="67" customFormat="1">
      <c r="C104" s="76"/>
      <c r="D104" s="217"/>
      <c r="R104" s="207"/>
    </row>
    <row r="105" spans="3:18" s="67" customFormat="1">
      <c r="C105" s="76"/>
      <c r="D105" s="217"/>
      <c r="R105" s="207"/>
    </row>
    <row r="106" spans="3:18" s="67" customFormat="1">
      <c r="C106" s="76"/>
      <c r="D106" s="217"/>
      <c r="R106" s="207"/>
    </row>
    <row r="107" spans="3:18" s="67" customFormat="1">
      <c r="C107" s="76"/>
      <c r="D107" s="217"/>
      <c r="R107" s="207"/>
    </row>
    <row r="108" spans="3:18" s="67" customFormat="1">
      <c r="C108" s="76"/>
      <c r="D108" s="217"/>
      <c r="R108" s="207"/>
    </row>
    <row r="109" spans="3:18" s="67" customFormat="1">
      <c r="C109" s="76"/>
      <c r="D109" s="217"/>
      <c r="R109" s="207"/>
    </row>
    <row r="110" spans="3:18" s="67" customFormat="1">
      <c r="C110" s="76"/>
      <c r="D110" s="217"/>
      <c r="R110" s="207"/>
    </row>
    <row r="111" spans="3:18" s="67" customFormat="1">
      <c r="C111" s="76"/>
      <c r="D111" s="217"/>
      <c r="R111" s="207"/>
    </row>
    <row r="112" spans="3:18" s="67" customFormat="1">
      <c r="C112" s="76"/>
      <c r="D112" s="217"/>
      <c r="R112" s="207"/>
    </row>
    <row r="113" spans="3:18" s="67" customFormat="1">
      <c r="C113" s="76"/>
      <c r="D113" s="217"/>
      <c r="R113" s="207"/>
    </row>
    <row r="114" spans="3:18" s="67" customFormat="1">
      <c r="C114" s="76"/>
      <c r="D114" s="217"/>
      <c r="R114" s="207"/>
    </row>
    <row r="115" spans="3:18" s="67" customFormat="1">
      <c r="C115" s="76"/>
      <c r="D115" s="217"/>
      <c r="R115" s="207"/>
    </row>
    <row r="116" spans="3:18" s="67" customFormat="1">
      <c r="C116" s="76"/>
      <c r="D116" s="217"/>
      <c r="R116" s="207"/>
    </row>
    <row r="117" spans="3:18" s="67" customFormat="1">
      <c r="C117" s="76"/>
      <c r="D117" s="217"/>
      <c r="R117" s="207"/>
    </row>
    <row r="118" spans="3:18" s="67" customFormat="1">
      <c r="C118" s="76"/>
      <c r="D118" s="217"/>
      <c r="R118" s="207"/>
    </row>
    <row r="119" spans="3:18" s="67" customFormat="1">
      <c r="C119" s="76"/>
      <c r="D119" s="217"/>
      <c r="R119" s="207"/>
    </row>
    <row r="120" spans="3:18" s="67" customFormat="1">
      <c r="C120" s="76"/>
      <c r="D120" s="217"/>
      <c r="R120" s="207"/>
    </row>
    <row r="121" spans="3:18" s="67" customFormat="1">
      <c r="C121" s="76"/>
      <c r="D121" s="217"/>
      <c r="R121" s="207"/>
    </row>
    <row r="122" spans="3:18" s="67" customFormat="1">
      <c r="C122" s="76"/>
      <c r="D122" s="217"/>
      <c r="R122" s="207"/>
    </row>
    <row r="123" spans="3:18" s="67" customFormat="1">
      <c r="C123" s="76"/>
      <c r="D123" s="217"/>
      <c r="R123" s="207"/>
    </row>
    <row r="124" spans="3:18" s="67" customFormat="1">
      <c r="C124" s="76"/>
      <c r="D124" s="217"/>
      <c r="R124" s="207"/>
    </row>
    <row r="125" spans="3:18" s="67" customFormat="1">
      <c r="C125" s="76"/>
      <c r="D125" s="217"/>
      <c r="R125" s="207"/>
    </row>
    <row r="126" spans="3:18" s="67" customFormat="1">
      <c r="C126" s="76"/>
      <c r="D126" s="217"/>
      <c r="R126" s="207"/>
    </row>
    <row r="127" spans="3:18" s="67" customFormat="1">
      <c r="C127" s="76"/>
      <c r="D127" s="217"/>
      <c r="R127" s="207"/>
    </row>
    <row r="128" spans="3:18" s="67" customFormat="1">
      <c r="C128" s="76"/>
      <c r="D128" s="217"/>
      <c r="R128" s="207"/>
    </row>
    <row r="129" spans="3:18" s="67" customFormat="1">
      <c r="C129" s="76"/>
      <c r="D129" s="217"/>
      <c r="R129" s="207"/>
    </row>
    <row r="130" spans="3:18" s="67" customFormat="1">
      <c r="C130" s="76"/>
      <c r="D130" s="217"/>
      <c r="R130" s="207"/>
    </row>
    <row r="131" spans="3:18" s="67" customFormat="1">
      <c r="C131" s="76"/>
      <c r="D131" s="217"/>
      <c r="R131" s="207"/>
    </row>
    <row r="132" spans="3:18" s="67" customFormat="1">
      <c r="C132" s="76"/>
      <c r="D132" s="217"/>
      <c r="R132" s="207"/>
    </row>
    <row r="133" spans="3:18" s="67" customFormat="1">
      <c r="C133" s="76"/>
      <c r="D133" s="217"/>
      <c r="R133" s="207"/>
    </row>
    <row r="134" spans="3:18" s="67" customFormat="1">
      <c r="C134" s="76"/>
      <c r="D134" s="217"/>
      <c r="R134" s="207"/>
    </row>
    <row r="135" spans="3:18" s="67" customFormat="1">
      <c r="C135" s="76"/>
      <c r="D135" s="217"/>
      <c r="R135" s="207"/>
    </row>
    <row r="136" spans="3:18" s="67" customFormat="1">
      <c r="C136" s="76"/>
      <c r="D136" s="217"/>
      <c r="R136" s="207"/>
    </row>
    <row r="137" spans="3:18" s="67" customFormat="1">
      <c r="C137" s="76"/>
      <c r="D137" s="217"/>
      <c r="R137" s="207"/>
    </row>
    <row r="138" spans="3:18" s="67" customFormat="1">
      <c r="C138" s="76"/>
      <c r="D138" s="217"/>
      <c r="R138" s="207"/>
    </row>
    <row r="139" spans="3:18" s="67" customFormat="1">
      <c r="C139" s="76"/>
      <c r="D139" s="217"/>
      <c r="R139" s="207"/>
    </row>
    <row r="140" spans="3:18" s="67" customFormat="1">
      <c r="C140" s="76"/>
      <c r="D140" s="217"/>
      <c r="R140" s="207"/>
    </row>
    <row r="141" spans="3:18" s="67" customFormat="1">
      <c r="C141" s="76"/>
      <c r="D141" s="217"/>
      <c r="R141" s="207"/>
    </row>
    <row r="142" spans="3:18" s="67" customFormat="1">
      <c r="C142" s="76"/>
      <c r="D142" s="217"/>
      <c r="R142" s="207"/>
    </row>
    <row r="143" spans="3:18" s="67" customFormat="1">
      <c r="C143" s="76"/>
      <c r="D143" s="217"/>
      <c r="R143" s="207"/>
    </row>
    <row r="144" spans="3:18" s="67" customFormat="1">
      <c r="C144" s="76"/>
      <c r="D144" s="217"/>
      <c r="R144" s="207"/>
    </row>
    <row r="145" spans="3:18" s="67" customFormat="1">
      <c r="C145" s="76"/>
      <c r="D145" s="217"/>
      <c r="R145" s="207"/>
    </row>
    <row r="146" spans="3:18" s="67" customFormat="1">
      <c r="C146" s="76"/>
      <c r="D146" s="217"/>
      <c r="R146" s="207"/>
    </row>
    <row r="147" spans="3:18" s="67" customFormat="1">
      <c r="C147" s="76"/>
      <c r="D147" s="217"/>
      <c r="R147" s="207"/>
    </row>
    <row r="148" spans="3:18" s="67" customFormat="1">
      <c r="C148" s="76"/>
      <c r="D148" s="217"/>
      <c r="R148" s="207"/>
    </row>
    <row r="149" spans="3:18" s="67" customFormat="1">
      <c r="C149" s="76"/>
      <c r="D149" s="217"/>
      <c r="R149" s="207"/>
    </row>
    <row r="150" spans="3:18" s="67" customFormat="1">
      <c r="C150" s="76"/>
      <c r="D150" s="217"/>
      <c r="R150" s="207"/>
    </row>
    <row r="151" spans="3:18" s="67" customFormat="1">
      <c r="C151" s="76"/>
      <c r="D151" s="217"/>
      <c r="R151" s="207"/>
    </row>
    <row r="152" spans="3:18" s="67" customFormat="1">
      <c r="C152" s="76"/>
      <c r="D152" s="217"/>
      <c r="R152" s="207"/>
    </row>
    <row r="153" spans="3:18" s="67" customFormat="1">
      <c r="C153" s="76"/>
      <c r="D153" s="217"/>
      <c r="R153" s="207"/>
    </row>
    <row r="154" spans="3:18" s="67" customFormat="1">
      <c r="C154" s="76"/>
      <c r="D154" s="217"/>
      <c r="R154" s="207"/>
    </row>
    <row r="155" spans="3:18" s="67" customFormat="1">
      <c r="C155" s="76"/>
      <c r="D155" s="217"/>
      <c r="R155" s="207"/>
    </row>
    <row r="156" spans="3:18" s="67" customFormat="1">
      <c r="C156" s="76"/>
      <c r="D156" s="217"/>
      <c r="R156" s="207"/>
    </row>
    <row r="157" spans="3:18" s="67" customFormat="1">
      <c r="C157" s="76"/>
      <c r="D157" s="217"/>
      <c r="E157" s="218"/>
      <c r="F157" s="218"/>
      <c r="G157" s="218"/>
      <c r="H157" s="218"/>
      <c r="R157" s="207"/>
    </row>
    <row r="158" spans="3:18" s="67" customFormat="1">
      <c r="C158" s="76"/>
      <c r="D158" s="217"/>
      <c r="E158" s="218"/>
      <c r="F158" s="218"/>
      <c r="G158" s="218"/>
      <c r="H158" s="218"/>
      <c r="R158" s="207"/>
    </row>
    <row r="159" spans="3:18" s="67" customFormat="1">
      <c r="C159" s="76"/>
      <c r="D159" s="217"/>
      <c r="E159" s="218"/>
      <c r="F159" s="218"/>
      <c r="G159" s="218"/>
      <c r="H159" s="218"/>
      <c r="R159" s="207"/>
    </row>
    <row r="160" spans="3:18" s="67" customFormat="1">
      <c r="C160" s="76"/>
      <c r="D160" s="217"/>
      <c r="E160" s="218"/>
      <c r="F160" s="218"/>
      <c r="G160" s="218"/>
      <c r="H160" s="218"/>
      <c r="R160" s="207"/>
    </row>
    <row r="161" spans="3:18" s="67" customFormat="1">
      <c r="C161" s="76"/>
      <c r="D161" s="217"/>
      <c r="E161" s="218"/>
      <c r="F161" s="218"/>
      <c r="G161" s="218"/>
      <c r="H161" s="218"/>
      <c r="R161" s="207"/>
    </row>
    <row r="162" spans="3:18" s="67" customFormat="1">
      <c r="C162" s="76"/>
      <c r="D162" s="217"/>
      <c r="E162" s="218"/>
      <c r="F162" s="218"/>
      <c r="G162" s="218"/>
      <c r="H162" s="218"/>
      <c r="R162" s="207"/>
    </row>
    <row r="163" spans="3:18" s="67" customFormat="1">
      <c r="C163" s="76"/>
      <c r="D163" s="217"/>
      <c r="E163" s="218"/>
      <c r="F163" s="218"/>
      <c r="G163" s="218"/>
      <c r="H163" s="218"/>
      <c r="R163" s="207"/>
    </row>
    <row r="164" spans="3:18" s="67" customFormat="1">
      <c r="C164" s="76"/>
      <c r="D164" s="217"/>
      <c r="E164" s="218"/>
      <c r="F164" s="218"/>
      <c r="G164" s="218"/>
      <c r="H164" s="218"/>
      <c r="R164" s="207"/>
    </row>
    <row r="165" spans="3:18" s="67" customFormat="1">
      <c r="C165" s="76"/>
      <c r="D165" s="217"/>
      <c r="E165" s="218"/>
      <c r="F165" s="218"/>
      <c r="G165" s="218"/>
      <c r="H165" s="218"/>
      <c r="R165" s="207"/>
    </row>
    <row r="166" spans="3:18" s="67" customFormat="1">
      <c r="C166" s="76"/>
      <c r="D166" s="217"/>
      <c r="E166" s="218"/>
      <c r="F166" s="218"/>
      <c r="G166" s="218"/>
      <c r="H166" s="218"/>
      <c r="R166" s="207"/>
    </row>
    <row r="167" spans="3:18" s="67" customFormat="1">
      <c r="C167" s="76"/>
      <c r="D167" s="217"/>
      <c r="E167" s="218"/>
      <c r="F167" s="218"/>
      <c r="G167" s="218"/>
      <c r="H167" s="218"/>
      <c r="R167" s="207"/>
    </row>
    <row r="168" spans="3:18" s="67" customFormat="1">
      <c r="C168" s="76"/>
      <c r="D168" s="217"/>
      <c r="E168" s="218"/>
      <c r="F168" s="218"/>
      <c r="G168" s="218"/>
      <c r="H168" s="218"/>
      <c r="R168" s="207"/>
    </row>
    <row r="169" spans="3:18" s="67" customFormat="1">
      <c r="C169" s="76"/>
      <c r="D169" s="217"/>
      <c r="E169" s="218"/>
      <c r="F169" s="218"/>
      <c r="G169" s="218"/>
      <c r="H169" s="218"/>
      <c r="R169" s="207"/>
    </row>
    <row r="170" spans="3:18" s="67" customFormat="1">
      <c r="C170" s="76"/>
      <c r="D170" s="217"/>
      <c r="E170" s="218"/>
      <c r="F170" s="218"/>
      <c r="G170" s="218"/>
      <c r="H170" s="218"/>
      <c r="R170" s="207"/>
    </row>
    <row r="171" spans="3:18" s="67" customFormat="1">
      <c r="C171" s="76"/>
      <c r="D171" s="217"/>
      <c r="E171" s="218"/>
      <c r="F171" s="218"/>
      <c r="G171" s="218"/>
      <c r="H171" s="218"/>
      <c r="R171" s="207"/>
    </row>
    <row r="172" spans="3:18" s="67" customFormat="1">
      <c r="C172" s="76"/>
      <c r="D172" s="217"/>
      <c r="E172" s="218"/>
      <c r="F172" s="218"/>
      <c r="G172" s="218"/>
      <c r="H172" s="218"/>
      <c r="R172" s="207"/>
    </row>
    <row r="173" spans="3:18" s="67" customFormat="1">
      <c r="C173" s="76"/>
      <c r="D173" s="217"/>
      <c r="E173" s="218"/>
      <c r="F173" s="218"/>
      <c r="G173" s="218"/>
      <c r="H173" s="218"/>
      <c r="R173" s="207"/>
    </row>
    <row r="174" spans="3:18" s="67" customFormat="1">
      <c r="C174" s="76"/>
      <c r="D174" s="217"/>
      <c r="E174" s="218"/>
      <c r="F174" s="218"/>
      <c r="G174" s="218"/>
      <c r="H174" s="218"/>
      <c r="R174" s="207"/>
    </row>
    <row r="175" spans="3:18" s="67" customFormat="1">
      <c r="C175" s="76"/>
      <c r="D175" s="217"/>
      <c r="E175" s="218"/>
      <c r="F175" s="218"/>
      <c r="G175" s="218"/>
      <c r="H175" s="218"/>
      <c r="R175" s="207"/>
    </row>
    <row r="176" spans="3:18" s="67" customFormat="1">
      <c r="C176" s="76"/>
      <c r="D176" s="217"/>
      <c r="E176" s="218"/>
      <c r="F176" s="218"/>
      <c r="G176" s="218"/>
      <c r="H176" s="218"/>
      <c r="R176" s="207"/>
    </row>
    <row r="177" spans="3:18" s="67" customFormat="1">
      <c r="C177" s="76"/>
      <c r="D177" s="217"/>
      <c r="E177" s="218"/>
      <c r="F177" s="218"/>
      <c r="G177" s="218"/>
      <c r="H177" s="218"/>
      <c r="R177" s="207"/>
    </row>
    <row r="178" spans="3:18" s="67" customFormat="1">
      <c r="C178" s="76"/>
      <c r="D178" s="217"/>
      <c r="E178" s="218"/>
      <c r="F178" s="218"/>
      <c r="G178" s="218"/>
      <c r="H178" s="218"/>
      <c r="R178" s="207"/>
    </row>
    <row r="179" spans="3:18" s="67" customFormat="1">
      <c r="C179" s="76"/>
      <c r="D179" s="217"/>
      <c r="E179" s="218"/>
      <c r="F179" s="218"/>
      <c r="G179" s="218"/>
      <c r="H179" s="218"/>
      <c r="R179" s="207"/>
    </row>
    <row r="180" spans="3:18" s="67" customFormat="1">
      <c r="C180" s="76"/>
      <c r="D180" s="217"/>
      <c r="E180" s="218"/>
      <c r="F180" s="218"/>
      <c r="G180" s="218"/>
      <c r="H180" s="218"/>
      <c r="R180" s="207"/>
    </row>
    <row r="181" spans="3:18" s="67" customFormat="1">
      <c r="C181" s="76"/>
      <c r="D181" s="217"/>
      <c r="E181" s="218"/>
      <c r="F181" s="218"/>
      <c r="G181" s="218"/>
      <c r="H181" s="218"/>
      <c r="R181" s="207"/>
    </row>
    <row r="182" spans="3:18" s="67" customFormat="1">
      <c r="C182" s="76"/>
      <c r="D182" s="217"/>
      <c r="E182" s="218"/>
      <c r="F182" s="218"/>
      <c r="G182" s="218"/>
      <c r="H182" s="218"/>
      <c r="R182" s="207"/>
    </row>
    <row r="183" spans="3:18" s="67" customFormat="1">
      <c r="C183" s="76"/>
      <c r="D183" s="217"/>
      <c r="E183" s="218"/>
      <c r="F183" s="218"/>
      <c r="G183" s="218"/>
      <c r="H183" s="218"/>
      <c r="R183" s="207"/>
    </row>
    <row r="184" spans="3:18" s="67" customFormat="1">
      <c r="C184" s="76"/>
      <c r="D184" s="217"/>
      <c r="E184" s="218"/>
      <c r="F184" s="218"/>
      <c r="G184" s="218"/>
      <c r="H184" s="218"/>
      <c r="R184" s="207"/>
    </row>
    <row r="185" spans="3:18" s="67" customFormat="1">
      <c r="C185" s="76"/>
      <c r="D185" s="217"/>
      <c r="E185" s="218"/>
      <c r="F185" s="218"/>
      <c r="G185" s="218"/>
      <c r="H185" s="218"/>
      <c r="R185" s="207"/>
    </row>
    <row r="186" spans="3:18" s="67" customFormat="1">
      <c r="C186" s="76"/>
      <c r="D186" s="217"/>
      <c r="E186" s="218"/>
      <c r="F186" s="218"/>
      <c r="G186" s="218"/>
      <c r="H186" s="218"/>
      <c r="R186" s="207"/>
    </row>
    <row r="187" spans="3:18" s="67" customFormat="1">
      <c r="C187" s="76"/>
      <c r="D187" s="217"/>
      <c r="E187" s="218"/>
      <c r="F187" s="218"/>
      <c r="G187" s="218"/>
      <c r="H187" s="218"/>
      <c r="R187" s="207"/>
    </row>
    <row r="188" spans="3:18" s="67" customFormat="1">
      <c r="C188" s="76"/>
      <c r="D188" s="217"/>
      <c r="E188" s="218"/>
      <c r="F188" s="218"/>
      <c r="G188" s="218"/>
      <c r="H188" s="218"/>
      <c r="R188" s="207"/>
    </row>
    <row r="189" spans="3:18" s="67" customFormat="1">
      <c r="C189" s="76"/>
      <c r="D189" s="217"/>
      <c r="E189" s="218"/>
      <c r="F189" s="218"/>
      <c r="G189" s="218"/>
      <c r="H189" s="218"/>
      <c r="R189" s="207"/>
    </row>
    <row r="190" spans="3:18" s="67" customFormat="1">
      <c r="C190" s="76"/>
      <c r="D190" s="217"/>
      <c r="E190" s="218"/>
      <c r="F190" s="218"/>
      <c r="G190" s="218"/>
      <c r="H190" s="218"/>
      <c r="R190" s="207"/>
    </row>
    <row r="191" spans="3:18" s="67" customFormat="1">
      <c r="C191" s="76"/>
      <c r="D191" s="217"/>
      <c r="E191" s="218"/>
      <c r="F191" s="218"/>
      <c r="G191" s="218"/>
      <c r="H191" s="218"/>
      <c r="R191" s="207"/>
    </row>
    <row r="192" spans="3:18" s="67" customFormat="1">
      <c r="C192" s="76"/>
      <c r="D192" s="217"/>
      <c r="E192" s="218"/>
      <c r="F192" s="218"/>
      <c r="G192" s="218"/>
      <c r="H192" s="218"/>
      <c r="R192" s="207"/>
    </row>
    <row r="193" spans="3:18" s="67" customFormat="1">
      <c r="C193" s="76"/>
      <c r="D193" s="217"/>
      <c r="E193" s="218"/>
      <c r="F193" s="218"/>
      <c r="G193" s="218"/>
      <c r="H193" s="218"/>
      <c r="R193" s="207"/>
    </row>
    <row r="194" spans="3:18" s="67" customFormat="1">
      <c r="C194" s="76"/>
      <c r="D194" s="217"/>
      <c r="E194" s="218"/>
      <c r="F194" s="218"/>
      <c r="G194" s="218"/>
      <c r="H194" s="218"/>
      <c r="R194" s="207"/>
    </row>
    <row r="195" spans="3:18" s="67" customFormat="1">
      <c r="C195" s="76"/>
      <c r="D195" s="217"/>
      <c r="E195" s="218"/>
      <c r="F195" s="218"/>
      <c r="G195" s="218"/>
      <c r="H195" s="218"/>
      <c r="R195" s="207"/>
    </row>
    <row r="196" spans="3:18" s="67" customFormat="1">
      <c r="C196" s="76"/>
      <c r="D196" s="217"/>
      <c r="E196" s="218"/>
      <c r="F196" s="218"/>
      <c r="G196" s="218"/>
      <c r="H196" s="218"/>
      <c r="R196" s="207"/>
    </row>
    <row r="197" spans="3:18" s="67" customFormat="1">
      <c r="C197" s="76"/>
      <c r="D197" s="217"/>
      <c r="E197" s="218"/>
      <c r="F197" s="218"/>
      <c r="G197" s="218"/>
      <c r="H197" s="218"/>
      <c r="R197" s="207"/>
    </row>
    <row r="198" spans="3:18" s="67" customFormat="1">
      <c r="C198" s="76"/>
      <c r="D198" s="217"/>
      <c r="E198" s="218"/>
      <c r="F198" s="218"/>
      <c r="G198" s="218"/>
      <c r="H198" s="218"/>
      <c r="R198" s="207"/>
    </row>
    <row r="199" spans="3:18" s="67" customFormat="1">
      <c r="C199" s="76"/>
      <c r="D199" s="217"/>
      <c r="E199" s="218"/>
      <c r="F199" s="218"/>
      <c r="G199" s="218"/>
      <c r="H199" s="218"/>
      <c r="R199" s="207"/>
    </row>
    <row r="200" spans="3:18" s="67" customFormat="1">
      <c r="C200" s="76"/>
      <c r="D200" s="217"/>
      <c r="E200" s="218"/>
      <c r="F200" s="218"/>
      <c r="G200" s="218"/>
      <c r="H200" s="218"/>
      <c r="R200" s="207"/>
    </row>
    <row r="201" spans="3:18" s="67" customFormat="1">
      <c r="C201" s="76"/>
      <c r="D201" s="217"/>
      <c r="E201" s="218"/>
      <c r="F201" s="218"/>
      <c r="G201" s="218"/>
      <c r="H201" s="218"/>
      <c r="R201" s="207"/>
    </row>
    <row r="202" spans="3:18" s="67" customFormat="1">
      <c r="C202" s="76"/>
      <c r="D202" s="217"/>
      <c r="E202" s="218"/>
      <c r="F202" s="218"/>
      <c r="G202" s="218"/>
      <c r="H202" s="218"/>
      <c r="R202" s="207"/>
    </row>
    <row r="203" spans="3:18" s="67" customFormat="1">
      <c r="C203" s="76"/>
      <c r="D203" s="217"/>
      <c r="E203" s="218"/>
      <c r="F203" s="218"/>
      <c r="G203" s="218"/>
      <c r="H203" s="218"/>
      <c r="R203" s="207"/>
    </row>
    <row r="204" spans="3:18" s="67" customFormat="1">
      <c r="C204" s="76"/>
      <c r="D204" s="217"/>
      <c r="E204" s="218"/>
      <c r="F204" s="218"/>
      <c r="G204" s="218"/>
      <c r="H204" s="218"/>
      <c r="R204" s="207"/>
    </row>
    <row r="205" spans="3:18" s="67" customFormat="1">
      <c r="C205" s="76"/>
      <c r="D205" s="217"/>
      <c r="E205" s="218"/>
      <c r="F205" s="218"/>
      <c r="G205" s="218"/>
      <c r="H205" s="218"/>
      <c r="R205" s="207"/>
    </row>
    <row r="206" spans="3:18" s="67" customFormat="1">
      <c r="C206" s="76"/>
      <c r="D206" s="217"/>
      <c r="E206" s="218"/>
      <c r="F206" s="218"/>
      <c r="G206" s="218"/>
      <c r="H206" s="218"/>
      <c r="R206" s="207"/>
    </row>
  </sheetData>
  <sheetProtection algorithmName="SHA-512" hashValue="FNlRYA3KFvk6tUyVjDtAiPfDliCo06i3trTsKGGlVpEYfCgQ3JiVIPwSE6LENhpi13mzFh2kh5SdC3oAboMNRw==" saltValue="NgwjZkFf7xK4vAMe+FeSag==" spinCount="100000" sheet="1" objects="1" scenarios="1"/>
  <mergeCells count="21">
    <mergeCell ref="Q28:Q29"/>
    <mergeCell ref="T28:T29"/>
    <mergeCell ref="U28:U29"/>
    <mergeCell ref="B28:B29"/>
    <mergeCell ref="A4:Q4"/>
    <mergeCell ref="A5:Q5"/>
    <mergeCell ref="A6:Q6"/>
    <mergeCell ref="A7:Q7"/>
    <mergeCell ref="E28:E29"/>
    <mergeCell ref="F28:F29"/>
    <mergeCell ref="G28:G29"/>
    <mergeCell ref="H28:H29"/>
    <mergeCell ref="I28:I29"/>
    <mergeCell ref="J28:J29"/>
    <mergeCell ref="K28:K29"/>
    <mergeCell ref="L28:L29"/>
    <mergeCell ref="C28:C29"/>
    <mergeCell ref="M28:M29"/>
    <mergeCell ref="N28:N29"/>
    <mergeCell ref="O28:O29"/>
    <mergeCell ref="P28:P29"/>
  </mergeCells>
  <pageMargins left="0.7" right="0.7" top="0.75" bottom="0.75" header="0.3" footer="0.3"/>
  <pageSetup scale="30" orientation="portrait" r:id="rId1"/>
  <colBreaks count="1" manualBreakCount="1">
    <brk id="17" max="1048575" man="1"/>
  </colBreaks>
  <ignoredErrors>
    <ignoredError sqref="I62:Q62 M59:Q59 A50:B50 I64:Q123 I63:M63 O63:Q63 C49:C50 A63:D123 K55:Q55 B62:D62 E62:H123 B55:G55 A41:A43 E12:F12 B41:D42 D49 B53:R53 A51:D51 M61:Q61 M56:Q56 R50:R51 A45:D45 A44:C44" unlockedFormula="1"/>
    <ignoredError sqref="A40:C40 G12:Q12 A10 A11:Q11 A35:A36 A3:Q4 B26:D27 A12:D12 B35:D36 A6:Q7 B5:Q5 A26:A29 C34 A13:B14 A16:B16 A15 B28 A30:B31 A21:C21" numberStoredAsText="1" unlockedFormula="1"/>
    <ignoredError sqref="R3:R7 R10:R12 G33:H33" numberStoredAsText="1"/>
    <ignoredError sqref="L13:O13 L14:Q15 L49:Q50 L18:Q18 L34:O38 Q34:Q38 L30:Q31 L21:Q21 P34:P37 L40:Q45 P28:P29 L26:Q27 Q28 L28:O29 N20:O20 N33:O33 L46:Q46 L22:Q23 P38 L25:Q25 N24:O24 Q24 N17:O17 Q20 Q33 L32:P32 L48:Q48 N47:O47" evalError="1"/>
    <ignoredError sqref="E32" formulaRange="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68055-EA42-4694-95FA-72169F865DB9}">
  <sheetPr codeName="Hoja5"/>
  <dimension ref="A1:Q103"/>
  <sheetViews>
    <sheetView showGridLines="0" zoomScale="70" zoomScaleNormal="70" zoomScaleSheetLayoutView="55" workbookViewId="0">
      <selection activeCell="B9" sqref="B9"/>
    </sheetView>
  </sheetViews>
  <sheetFormatPr baseColWidth="10" defaultColWidth="11" defaultRowHeight="17.399999999999999"/>
  <cols>
    <col min="1" max="1" width="33.109375" style="219" customWidth="1"/>
    <col min="2" max="2" width="78.88671875" style="220" customWidth="1"/>
    <col min="3" max="3" width="14.21875" style="220" bestFit="1" customWidth="1"/>
    <col min="4" max="4" width="25.6640625" style="220" customWidth="1"/>
    <col min="5" max="6" width="19.44140625" style="221" customWidth="1"/>
    <col min="7" max="7" width="19.6640625" style="221" customWidth="1"/>
    <col min="8" max="8" width="22.33203125" style="221" bestFit="1" customWidth="1"/>
    <col min="9" max="9" width="74" style="220" customWidth="1"/>
    <col min="10" max="10" width="67.88671875" style="220" customWidth="1"/>
    <col min="11" max="11" width="14.44140625" style="222" customWidth="1"/>
    <col min="12" max="12" width="15.44140625" style="222" customWidth="1"/>
    <col min="13" max="13" width="14.6640625" style="222" customWidth="1"/>
    <col min="14" max="14" width="54.6640625" style="220" customWidth="1"/>
    <col min="15" max="15" width="19.21875" style="222" customWidth="1"/>
    <col min="16" max="16" width="16.44140625" style="222" customWidth="1"/>
    <col min="17" max="17" width="22.6640625" style="220" customWidth="1"/>
    <col min="18" max="16384" width="11" style="220"/>
  </cols>
  <sheetData>
    <row r="1" spans="1:17" ht="23.4" customHeight="1"/>
    <row r="2" spans="1:17" ht="23.4" customHeight="1"/>
    <row r="3" spans="1:17" ht="23.4" customHeight="1">
      <c r="A3" s="38"/>
      <c r="B3" s="47"/>
      <c r="C3" s="47"/>
      <c r="D3" s="47"/>
      <c r="E3" s="223"/>
      <c r="F3" s="223"/>
      <c r="G3" s="223"/>
      <c r="H3" s="223"/>
      <c r="I3" s="47"/>
      <c r="J3" s="47"/>
      <c r="K3" s="224"/>
      <c r="L3" s="224"/>
      <c r="M3" s="224"/>
      <c r="N3" s="47"/>
      <c r="O3" s="224"/>
      <c r="P3" s="224"/>
      <c r="Q3" s="47"/>
    </row>
    <row r="4" spans="1:17" ht="23.4" customHeight="1">
      <c r="A4" s="484" t="s">
        <v>155</v>
      </c>
      <c r="B4" s="484"/>
      <c r="C4" s="484"/>
      <c r="D4" s="484"/>
      <c r="E4" s="484"/>
      <c r="F4" s="484"/>
      <c r="G4" s="484"/>
      <c r="H4" s="484"/>
      <c r="I4" s="484"/>
      <c r="J4" s="484"/>
      <c r="K4" s="484"/>
      <c r="L4" s="484"/>
      <c r="M4" s="484"/>
      <c r="N4" s="484"/>
      <c r="O4" s="484"/>
      <c r="P4" s="484"/>
      <c r="Q4" s="225"/>
    </row>
    <row r="5" spans="1:17" ht="18.600000000000001" customHeight="1">
      <c r="A5" s="482" t="s">
        <v>16</v>
      </c>
      <c r="B5" s="482"/>
      <c r="C5" s="482"/>
      <c r="D5" s="482"/>
      <c r="E5" s="482"/>
      <c r="F5" s="482"/>
      <c r="G5" s="482"/>
      <c r="H5" s="482"/>
      <c r="I5" s="482"/>
      <c r="J5" s="482"/>
      <c r="K5" s="482"/>
      <c r="L5" s="482"/>
      <c r="M5" s="482"/>
      <c r="N5" s="482"/>
      <c r="O5" s="482"/>
      <c r="P5" s="482"/>
      <c r="Q5" s="226"/>
    </row>
    <row r="6" spans="1:17" ht="18.600000000000001" customHeight="1">
      <c r="A6" s="482" t="s">
        <v>18</v>
      </c>
      <c r="B6" s="482"/>
      <c r="C6" s="482"/>
      <c r="D6" s="482"/>
      <c r="E6" s="482"/>
      <c r="F6" s="482"/>
      <c r="G6" s="482"/>
      <c r="H6" s="482"/>
      <c r="I6" s="482"/>
      <c r="J6" s="482"/>
      <c r="K6" s="482"/>
      <c r="L6" s="482"/>
      <c r="M6" s="482"/>
      <c r="N6" s="482"/>
      <c r="O6" s="482"/>
      <c r="P6" s="482"/>
      <c r="Q6" s="226"/>
    </row>
    <row r="7" spans="1:17" ht="18.600000000000001" customHeight="1">
      <c r="A7" s="482">
        <v>46203</v>
      </c>
      <c r="B7" s="482"/>
      <c r="C7" s="482"/>
      <c r="D7" s="482"/>
      <c r="E7" s="482"/>
      <c r="F7" s="482"/>
      <c r="G7" s="482"/>
      <c r="H7" s="482"/>
      <c r="I7" s="482"/>
      <c r="J7" s="482"/>
      <c r="K7" s="482"/>
      <c r="L7" s="482"/>
      <c r="M7" s="482"/>
      <c r="N7" s="482"/>
      <c r="O7" s="482"/>
      <c r="P7" s="482"/>
      <c r="Q7" s="226"/>
    </row>
    <row r="8" spans="1:17" s="47" customFormat="1" ht="13.95" customHeight="1">
      <c r="A8" s="38"/>
      <c r="E8" s="221"/>
      <c r="F8" s="223"/>
      <c r="G8" s="223"/>
      <c r="H8" s="223"/>
      <c r="K8" s="224"/>
      <c r="L8" s="224"/>
      <c r="M8" s="224"/>
      <c r="O8" s="224"/>
      <c r="P8" s="224"/>
    </row>
    <row r="9" spans="1:17" ht="113.4" customHeight="1">
      <c r="A9" s="227" t="s">
        <v>19</v>
      </c>
      <c r="B9" s="77" t="s">
        <v>20</v>
      </c>
      <c r="C9" s="77" t="s">
        <v>156</v>
      </c>
      <c r="D9" s="77" t="s">
        <v>21</v>
      </c>
      <c r="E9" s="77" t="s">
        <v>157</v>
      </c>
      <c r="F9" s="77" t="s">
        <v>158</v>
      </c>
      <c r="G9" s="77" t="s">
        <v>159</v>
      </c>
      <c r="H9" s="77" t="s">
        <v>160</v>
      </c>
      <c r="I9" s="77" t="s">
        <v>161</v>
      </c>
      <c r="J9" s="77" t="s">
        <v>162</v>
      </c>
      <c r="K9" s="77" t="s">
        <v>163</v>
      </c>
      <c r="L9" s="77" t="s">
        <v>164</v>
      </c>
      <c r="M9" s="77" t="s">
        <v>165</v>
      </c>
      <c r="N9" s="77" t="s">
        <v>166</v>
      </c>
      <c r="O9" s="77" t="s">
        <v>167</v>
      </c>
      <c r="P9" s="77" t="s">
        <v>168</v>
      </c>
    </row>
    <row r="10" spans="1:17" ht="15.6" customHeight="1">
      <c r="A10" s="41"/>
      <c r="B10" s="228"/>
      <c r="C10" s="229"/>
      <c r="D10" s="229"/>
      <c r="E10" s="230"/>
      <c r="F10" s="231"/>
      <c r="G10" s="231"/>
      <c r="H10" s="231"/>
      <c r="I10" s="231"/>
      <c r="J10" s="232"/>
      <c r="K10" s="233"/>
      <c r="L10" s="233"/>
      <c r="M10" s="233"/>
      <c r="N10" s="233"/>
      <c r="O10" s="233"/>
      <c r="P10" s="234"/>
      <c r="Q10" s="235"/>
    </row>
    <row r="11" spans="1:17" ht="18.600000000000001" customHeight="1">
      <c r="A11" s="236" t="s">
        <v>33</v>
      </c>
      <c r="B11" s="237"/>
      <c r="C11" s="238"/>
      <c r="D11" s="238"/>
      <c r="E11" s="238"/>
      <c r="F11" s="238"/>
      <c r="G11" s="238"/>
      <c r="H11" s="238"/>
      <c r="I11" s="237"/>
      <c r="J11" s="237"/>
      <c r="K11" s="238"/>
      <c r="L11" s="238"/>
      <c r="M11" s="238"/>
      <c r="N11" s="237"/>
      <c r="O11" s="238"/>
      <c r="P11" s="234"/>
      <c r="Q11" s="235"/>
    </row>
    <row r="12" spans="1:17" ht="183" customHeight="1">
      <c r="A12" s="193">
        <v>2129</v>
      </c>
      <c r="B12" s="237" t="s">
        <v>34</v>
      </c>
      <c r="C12" s="238" t="s">
        <v>169</v>
      </c>
      <c r="D12" s="238" t="s">
        <v>35</v>
      </c>
      <c r="E12" s="238" t="s">
        <v>170</v>
      </c>
      <c r="F12" s="238" t="s">
        <v>171</v>
      </c>
      <c r="G12" s="238" t="s">
        <v>118</v>
      </c>
      <c r="H12" s="239">
        <v>106157.21</v>
      </c>
      <c r="I12" s="240" t="s">
        <v>177</v>
      </c>
      <c r="J12" s="240" t="s">
        <v>189</v>
      </c>
      <c r="K12" s="238" t="s">
        <v>172</v>
      </c>
      <c r="L12" s="222" t="s">
        <v>173</v>
      </c>
      <c r="M12" s="238" t="s">
        <v>172</v>
      </c>
      <c r="N12" s="240" t="s">
        <v>175</v>
      </c>
      <c r="O12" s="238" t="s">
        <v>176</v>
      </c>
      <c r="P12" s="234" t="s">
        <v>174</v>
      </c>
      <c r="Q12" s="235"/>
    </row>
    <row r="13" spans="1:17" ht="173.4" customHeight="1">
      <c r="A13" s="23" t="s">
        <v>39</v>
      </c>
      <c r="B13" s="24" t="s">
        <v>40</v>
      </c>
      <c r="C13" s="238" t="s">
        <v>169</v>
      </c>
      <c r="D13" s="238" t="s">
        <v>35</v>
      </c>
      <c r="E13" s="238" t="s">
        <v>179</v>
      </c>
      <c r="F13" s="238" t="s">
        <v>180</v>
      </c>
      <c r="G13" s="238" t="s">
        <v>118</v>
      </c>
      <c r="H13" s="239">
        <v>3617082.4</v>
      </c>
      <c r="I13" s="409" t="s">
        <v>244</v>
      </c>
      <c r="J13" s="240" t="s">
        <v>247</v>
      </c>
      <c r="K13" s="238" t="s">
        <v>246</v>
      </c>
      <c r="L13" s="222" t="s">
        <v>246</v>
      </c>
      <c r="M13" s="238">
        <v>38</v>
      </c>
      <c r="N13" s="240" t="s">
        <v>37</v>
      </c>
      <c r="O13" s="238" t="s">
        <v>245</v>
      </c>
      <c r="P13" s="234" t="s">
        <v>174</v>
      </c>
      <c r="Q13" s="235"/>
    </row>
    <row r="14" spans="1:17" ht="247.2" customHeight="1">
      <c r="A14" s="23">
        <v>2198</v>
      </c>
      <c r="B14" s="24" t="s">
        <v>42</v>
      </c>
      <c r="C14" s="238" t="s">
        <v>169</v>
      </c>
      <c r="D14" s="238" t="s">
        <v>43</v>
      </c>
      <c r="E14" s="238" t="s">
        <v>179</v>
      </c>
      <c r="F14" s="238" t="s">
        <v>187</v>
      </c>
      <c r="G14" s="238" t="s">
        <v>118</v>
      </c>
      <c r="H14" s="239">
        <v>1284140</v>
      </c>
      <c r="I14" s="240" t="s">
        <v>248</v>
      </c>
      <c r="J14" s="240" t="s">
        <v>249</v>
      </c>
      <c r="K14" s="238" t="s">
        <v>172</v>
      </c>
      <c r="L14" s="222" t="s">
        <v>173</v>
      </c>
      <c r="M14" s="238" t="s">
        <v>172</v>
      </c>
      <c r="N14" s="240" t="s">
        <v>253</v>
      </c>
      <c r="O14" s="238" t="s">
        <v>250</v>
      </c>
      <c r="P14" s="234" t="s">
        <v>251</v>
      </c>
      <c r="Q14" s="235"/>
    </row>
    <row r="15" spans="1:17" ht="40.200000000000003" customHeight="1">
      <c r="A15" s="23"/>
      <c r="B15" s="24"/>
      <c r="C15" s="238"/>
      <c r="D15" s="238"/>
      <c r="E15" s="238"/>
      <c r="F15" s="238"/>
      <c r="G15" s="238"/>
      <c r="H15" s="239"/>
      <c r="I15" s="240"/>
      <c r="J15" s="240"/>
      <c r="K15" s="238"/>
      <c r="M15" s="238"/>
      <c r="N15" s="240"/>
      <c r="O15" s="238"/>
      <c r="P15" s="234"/>
      <c r="Q15" s="235"/>
    </row>
    <row r="16" spans="1:17" ht="30.6" customHeight="1">
      <c r="A16" s="236" t="s">
        <v>59</v>
      </c>
      <c r="B16" s="237"/>
      <c r="C16" s="238"/>
      <c r="D16" s="238"/>
      <c r="E16" s="238"/>
      <c r="F16" s="238"/>
      <c r="G16" s="238"/>
      <c r="H16" s="241"/>
      <c r="I16" s="240"/>
      <c r="J16" s="240"/>
      <c r="K16" s="238"/>
      <c r="M16" s="238"/>
      <c r="N16" s="240"/>
      <c r="O16" s="238"/>
      <c r="P16" s="234"/>
      <c r="Q16" s="235"/>
    </row>
    <row r="17" spans="1:17" s="47" customFormat="1" ht="126.6" customHeight="1">
      <c r="A17" s="242" t="s">
        <v>66</v>
      </c>
      <c r="B17" s="43" t="s">
        <v>128</v>
      </c>
      <c r="C17" s="235" t="s">
        <v>59</v>
      </c>
      <c r="D17" s="235" t="s">
        <v>186</v>
      </c>
      <c r="E17" s="224" t="s">
        <v>179</v>
      </c>
      <c r="F17" s="224" t="s">
        <v>187</v>
      </c>
      <c r="G17" s="243" t="s">
        <v>118</v>
      </c>
      <c r="H17" s="239">
        <v>1281033.3700000001</v>
      </c>
      <c r="I17" s="244" t="s">
        <v>252</v>
      </c>
      <c r="J17" s="244" t="s">
        <v>190</v>
      </c>
      <c r="K17" s="224" t="s">
        <v>172</v>
      </c>
      <c r="L17" s="224" t="s">
        <v>172</v>
      </c>
      <c r="M17" s="235" t="s">
        <v>172</v>
      </c>
      <c r="N17" s="244" t="s">
        <v>192</v>
      </c>
      <c r="O17" s="235" t="s">
        <v>184</v>
      </c>
      <c r="P17" s="245" t="s">
        <v>188</v>
      </c>
      <c r="Q17" s="235"/>
    </row>
    <row r="18" spans="1:17" ht="16.2" customHeight="1">
      <c r="A18" s="236"/>
      <c r="B18" s="237"/>
      <c r="C18" s="238"/>
      <c r="D18" s="238"/>
      <c r="E18" s="238"/>
      <c r="F18" s="238"/>
      <c r="G18" s="238"/>
      <c r="H18" s="241"/>
      <c r="I18" s="240"/>
      <c r="J18" s="240"/>
      <c r="K18" s="238"/>
      <c r="M18" s="238"/>
      <c r="N18" s="240"/>
      <c r="O18" s="238"/>
      <c r="P18" s="234"/>
      <c r="Q18" s="235"/>
    </row>
    <row r="19" spans="1:17" ht="30.6" customHeight="1">
      <c r="A19" s="236" t="s">
        <v>75</v>
      </c>
      <c r="B19" s="237"/>
      <c r="C19" s="238"/>
      <c r="D19" s="238"/>
      <c r="E19" s="238"/>
      <c r="F19" s="238"/>
      <c r="G19" s="238"/>
      <c r="H19" s="241"/>
      <c r="I19" s="240"/>
      <c r="J19" s="240"/>
      <c r="K19" s="238"/>
      <c r="M19" s="238"/>
      <c r="N19" s="240"/>
      <c r="O19" s="238"/>
      <c r="P19" s="234"/>
      <c r="Q19" s="235"/>
    </row>
    <row r="20" spans="1:17" s="47" customFormat="1" ht="132" customHeight="1">
      <c r="A20" s="242" t="s">
        <v>76</v>
      </c>
      <c r="B20" s="246" t="s">
        <v>103</v>
      </c>
      <c r="C20" s="235" t="s">
        <v>75</v>
      </c>
      <c r="D20" s="235" t="s">
        <v>178</v>
      </c>
      <c r="E20" s="224" t="s">
        <v>179</v>
      </c>
      <c r="F20" s="224" t="s">
        <v>180</v>
      </c>
      <c r="G20" s="243" t="s">
        <v>181</v>
      </c>
      <c r="H20" s="239">
        <v>15000000</v>
      </c>
      <c r="I20" s="244" t="s">
        <v>191</v>
      </c>
      <c r="J20" s="244" t="s">
        <v>182</v>
      </c>
      <c r="K20" s="224" t="s">
        <v>172</v>
      </c>
      <c r="L20" s="224" t="s">
        <v>172</v>
      </c>
      <c r="M20" s="235" t="s">
        <v>172</v>
      </c>
      <c r="N20" s="244" t="s">
        <v>183</v>
      </c>
      <c r="O20" s="235" t="s">
        <v>184</v>
      </c>
      <c r="P20" s="245" t="s">
        <v>185</v>
      </c>
      <c r="Q20" s="235"/>
    </row>
    <row r="21" spans="1:17" ht="18.600000000000001" customHeight="1">
      <c r="A21" s="193"/>
      <c r="B21" s="237"/>
      <c r="C21" s="238"/>
      <c r="D21" s="238"/>
      <c r="E21" s="238"/>
      <c r="F21" s="238"/>
      <c r="G21" s="238"/>
      <c r="H21" s="241"/>
      <c r="I21" s="240"/>
      <c r="J21" s="240"/>
      <c r="K21" s="238"/>
      <c r="M21" s="238"/>
      <c r="N21" s="240"/>
      <c r="O21" s="238"/>
      <c r="P21" s="234"/>
      <c r="Q21" s="235"/>
    </row>
    <row r="22" spans="1:17" ht="18.600000000000001" customHeight="1">
      <c r="A22" s="247"/>
      <c r="B22" s="248"/>
      <c r="C22" s="249"/>
      <c r="D22" s="249"/>
      <c r="E22" s="250"/>
      <c r="F22" s="250"/>
      <c r="G22" s="250"/>
      <c r="H22" s="249"/>
      <c r="I22" s="251"/>
      <c r="J22" s="251"/>
      <c r="K22" s="252"/>
      <c r="L22" s="252"/>
      <c r="M22" s="249"/>
      <c r="N22" s="253"/>
      <c r="O22" s="249"/>
      <c r="P22" s="254"/>
      <c r="Q22" s="255"/>
    </row>
    <row r="23" spans="1:17" s="47" customFormat="1" ht="13.2" customHeight="1">
      <c r="A23" s="256"/>
      <c r="B23" s="257"/>
      <c r="C23" s="258"/>
      <c r="D23" s="258"/>
      <c r="E23" s="258"/>
      <c r="F23" s="258"/>
      <c r="G23" s="258"/>
      <c r="H23" s="258"/>
      <c r="I23" s="257"/>
      <c r="J23" s="259"/>
      <c r="K23" s="258"/>
      <c r="L23" s="258"/>
      <c r="M23" s="258"/>
      <c r="N23" s="257"/>
      <c r="O23" s="258"/>
      <c r="P23" s="258"/>
    </row>
    <row r="24" spans="1:17" s="47" customFormat="1" ht="19.8" customHeight="1">
      <c r="A24" s="35" t="s">
        <v>90</v>
      </c>
      <c r="B24" s="257"/>
      <c r="C24" s="258"/>
      <c r="D24" s="258"/>
      <c r="E24" s="258"/>
      <c r="F24" s="258"/>
      <c r="G24" s="258"/>
      <c r="H24" s="258"/>
      <c r="I24" s="257"/>
      <c r="J24" s="259"/>
      <c r="K24" s="258"/>
      <c r="L24" s="258"/>
      <c r="M24" s="258"/>
      <c r="N24" s="257"/>
      <c r="O24" s="258"/>
      <c r="P24" s="258"/>
    </row>
    <row r="25" spans="1:17" s="47" customFormat="1" ht="13.2" customHeight="1">
      <c r="A25" s="57"/>
      <c r="B25" s="257"/>
      <c r="C25" s="258"/>
      <c r="D25" s="258"/>
      <c r="E25" s="258"/>
      <c r="F25" s="258"/>
      <c r="G25" s="258"/>
      <c r="H25" s="258"/>
      <c r="I25" s="257"/>
      <c r="J25" s="259"/>
      <c r="K25" s="222"/>
      <c r="L25" s="222"/>
      <c r="M25" s="258"/>
      <c r="N25" s="257"/>
      <c r="O25" s="258"/>
      <c r="P25" s="258"/>
    </row>
    <row r="26" spans="1:17" s="47" customFormat="1" ht="16.95" customHeight="1">
      <c r="A26" s="61" t="s">
        <v>199</v>
      </c>
      <c r="B26" s="257"/>
      <c r="C26" s="258"/>
      <c r="D26" s="258"/>
      <c r="E26" s="258"/>
      <c r="F26" s="258"/>
      <c r="G26" s="258"/>
      <c r="H26" s="258"/>
      <c r="I26" s="257"/>
      <c r="J26" s="257"/>
      <c r="K26" s="222"/>
      <c r="L26" s="222"/>
      <c r="M26" s="258"/>
      <c r="N26" s="257"/>
      <c r="O26" s="258"/>
      <c r="P26" s="258"/>
    </row>
    <row r="27" spans="1:17" s="47" customFormat="1" ht="21" customHeight="1">
      <c r="A27" s="66" t="s">
        <v>200</v>
      </c>
      <c r="B27" s="257"/>
      <c r="C27" s="258"/>
      <c r="D27" s="258"/>
      <c r="E27" s="258"/>
      <c r="F27" s="258"/>
      <c r="G27" s="258"/>
      <c r="H27" s="258"/>
      <c r="I27" s="257"/>
      <c r="J27" s="257"/>
      <c r="K27" s="222"/>
      <c r="L27" s="222"/>
      <c r="M27" s="258"/>
      <c r="N27" s="257"/>
      <c r="O27" s="258"/>
      <c r="P27" s="258"/>
    </row>
    <row r="28" spans="1:17" s="47" customFormat="1" ht="13.2" customHeight="1">
      <c r="A28" s="256"/>
      <c r="B28" s="257"/>
      <c r="C28" s="258"/>
      <c r="D28" s="258"/>
      <c r="E28" s="258"/>
      <c r="F28" s="258"/>
      <c r="G28" s="258"/>
      <c r="H28" s="258"/>
      <c r="I28" s="257"/>
      <c r="J28" s="257"/>
      <c r="K28" s="222"/>
      <c r="L28" s="222"/>
      <c r="M28" s="258"/>
      <c r="N28" s="257"/>
      <c r="O28" s="258"/>
      <c r="P28" s="258"/>
    </row>
    <row r="29" spans="1:17" s="47" customFormat="1">
      <c r="A29" s="256"/>
      <c r="B29" s="257"/>
      <c r="C29" s="258"/>
      <c r="D29" s="258"/>
      <c r="E29" s="258"/>
      <c r="F29" s="258"/>
      <c r="G29" s="258"/>
      <c r="H29" s="258"/>
      <c r="I29" s="257"/>
      <c r="J29" s="257"/>
      <c r="K29" s="222"/>
      <c r="L29" s="222"/>
      <c r="M29" s="258"/>
      <c r="N29" s="257"/>
      <c r="O29" s="258"/>
      <c r="P29" s="258"/>
    </row>
    <row r="30" spans="1:17" s="47" customFormat="1">
      <c r="A30" s="256"/>
      <c r="B30" s="257"/>
      <c r="C30" s="258"/>
      <c r="D30" s="258"/>
      <c r="E30" s="258"/>
      <c r="F30" s="258"/>
      <c r="G30" s="258"/>
      <c r="H30" s="258"/>
      <c r="I30" s="257"/>
      <c r="J30" s="257"/>
      <c r="K30" s="222"/>
      <c r="L30" s="222"/>
      <c r="M30" s="258"/>
      <c r="N30" s="257"/>
      <c r="O30" s="258"/>
      <c r="P30" s="258"/>
    </row>
    <row r="31" spans="1:17" s="47" customFormat="1">
      <c r="A31" s="256"/>
      <c r="B31" s="257"/>
      <c r="C31" s="258"/>
      <c r="D31" s="258"/>
      <c r="E31" s="258"/>
      <c r="F31" s="258"/>
      <c r="G31" s="258"/>
      <c r="H31" s="258"/>
      <c r="I31" s="257"/>
      <c r="J31" s="257"/>
      <c r="K31" s="222"/>
      <c r="L31" s="222"/>
      <c r="M31" s="258"/>
      <c r="N31" s="257"/>
      <c r="O31" s="258"/>
      <c r="P31" s="258"/>
    </row>
    <row r="32" spans="1:17" s="47" customFormat="1">
      <c r="A32" s="256"/>
      <c r="B32" s="257"/>
      <c r="C32" s="258"/>
      <c r="D32" s="258"/>
      <c r="E32" s="258"/>
      <c r="F32" s="258"/>
      <c r="G32" s="258"/>
      <c r="H32" s="258"/>
      <c r="I32" s="257"/>
      <c r="J32" s="257"/>
      <c r="K32" s="222"/>
      <c r="L32" s="222"/>
      <c r="M32" s="258"/>
      <c r="N32" s="257"/>
      <c r="O32" s="258"/>
      <c r="P32" s="258"/>
    </row>
    <row r="33" spans="1:16" s="47" customFormat="1">
      <c r="A33" s="256"/>
      <c r="B33" s="257"/>
      <c r="C33" s="258"/>
      <c r="D33" s="258"/>
      <c r="E33" s="258"/>
      <c r="F33" s="258"/>
      <c r="G33" s="258"/>
      <c r="H33" s="258"/>
      <c r="I33" s="257"/>
      <c r="J33" s="257"/>
      <c r="K33" s="222"/>
      <c r="L33" s="222"/>
      <c r="M33" s="258"/>
      <c r="N33" s="257"/>
      <c r="O33" s="258"/>
      <c r="P33" s="258"/>
    </row>
    <row r="34" spans="1:16" s="47" customFormat="1">
      <c r="A34" s="256"/>
      <c r="B34" s="257"/>
      <c r="C34" s="258"/>
      <c r="D34" s="258"/>
      <c r="E34" s="258"/>
      <c r="F34" s="258"/>
      <c r="G34" s="258"/>
      <c r="H34" s="258"/>
      <c r="I34" s="257"/>
      <c r="J34" s="257"/>
      <c r="K34" s="222"/>
      <c r="L34" s="222"/>
      <c r="M34" s="258"/>
      <c r="N34" s="257"/>
      <c r="O34" s="258"/>
      <c r="P34" s="258"/>
    </row>
    <row r="35" spans="1:16" s="47" customFormat="1">
      <c r="A35" s="256"/>
      <c r="B35" s="257"/>
      <c r="C35" s="258"/>
      <c r="D35" s="258"/>
      <c r="E35" s="258"/>
      <c r="F35" s="258"/>
      <c r="G35" s="258"/>
      <c r="H35" s="258"/>
      <c r="I35" s="257"/>
      <c r="J35" s="257"/>
      <c r="K35" s="222"/>
      <c r="L35" s="222"/>
      <c r="M35" s="258"/>
      <c r="N35" s="257"/>
      <c r="O35" s="258"/>
      <c r="P35" s="258"/>
    </row>
    <row r="36" spans="1:16" s="47" customFormat="1">
      <c r="A36" s="256"/>
      <c r="B36" s="257"/>
      <c r="C36" s="258"/>
      <c r="D36" s="258"/>
      <c r="E36" s="258"/>
      <c r="F36" s="258"/>
      <c r="G36" s="258"/>
      <c r="H36" s="258"/>
      <c r="I36" s="257"/>
      <c r="J36" s="257"/>
      <c r="K36" s="222"/>
      <c r="L36" s="222"/>
      <c r="M36" s="258"/>
      <c r="N36" s="257"/>
      <c r="O36" s="258"/>
      <c r="P36" s="258"/>
    </row>
    <row r="37" spans="1:16" s="47" customFormat="1">
      <c r="A37" s="256"/>
      <c r="B37" s="257"/>
      <c r="C37" s="258"/>
      <c r="D37" s="258"/>
      <c r="E37" s="258"/>
      <c r="F37" s="258"/>
      <c r="G37" s="258"/>
      <c r="H37" s="258"/>
      <c r="I37" s="257"/>
      <c r="J37" s="257"/>
      <c r="K37" s="222"/>
      <c r="L37" s="222"/>
      <c r="M37" s="258"/>
      <c r="N37" s="257"/>
      <c r="O37" s="258"/>
      <c r="P37" s="258"/>
    </row>
    <row r="38" spans="1:16" s="47" customFormat="1">
      <c r="A38" s="38"/>
      <c r="E38" s="223"/>
      <c r="F38" s="223"/>
      <c r="G38" s="223"/>
      <c r="H38" s="223"/>
      <c r="K38" s="224"/>
      <c r="L38" s="222"/>
      <c r="M38" s="222"/>
      <c r="O38" s="224"/>
      <c r="P38" s="224"/>
    </row>
    <row r="39" spans="1:16" s="47" customFormat="1">
      <c r="A39" s="38"/>
      <c r="E39" s="223"/>
      <c r="F39" s="223"/>
      <c r="G39" s="223"/>
      <c r="H39" s="223"/>
      <c r="K39" s="224"/>
      <c r="L39" s="222"/>
      <c r="M39" s="222"/>
      <c r="O39" s="224"/>
      <c r="P39" s="224"/>
    </row>
    <row r="40" spans="1:16" s="47" customFormat="1">
      <c r="A40" s="38"/>
      <c r="E40" s="223"/>
      <c r="F40" s="223"/>
      <c r="G40" s="223"/>
      <c r="H40" s="223"/>
      <c r="K40" s="224"/>
      <c r="L40" s="222"/>
      <c r="M40" s="222"/>
      <c r="O40" s="224"/>
      <c r="P40" s="224"/>
    </row>
    <row r="41" spans="1:16" s="47" customFormat="1">
      <c r="A41" s="38"/>
      <c r="E41" s="223"/>
      <c r="F41" s="223"/>
      <c r="G41" s="223"/>
      <c r="H41" s="223"/>
      <c r="K41" s="224"/>
      <c r="L41" s="222"/>
      <c r="M41" s="222"/>
      <c r="O41" s="224"/>
      <c r="P41" s="224"/>
    </row>
    <row r="42" spans="1:16" s="47" customFormat="1">
      <c r="A42" s="38"/>
      <c r="E42" s="223"/>
      <c r="F42" s="223"/>
      <c r="G42" s="223"/>
      <c r="H42" s="223"/>
      <c r="K42" s="224"/>
      <c r="L42" s="222"/>
      <c r="M42" s="222"/>
      <c r="O42" s="224"/>
      <c r="P42" s="224"/>
    </row>
    <row r="43" spans="1:16" s="47" customFormat="1">
      <c r="A43" s="38"/>
      <c r="E43" s="223"/>
      <c r="F43" s="223"/>
      <c r="G43" s="223"/>
      <c r="H43" s="223"/>
      <c r="K43" s="224"/>
      <c r="L43" s="222"/>
      <c r="M43" s="222"/>
      <c r="O43" s="224"/>
      <c r="P43" s="224"/>
    </row>
    <row r="44" spans="1:16" s="47" customFormat="1">
      <c r="A44" s="38"/>
      <c r="E44" s="223"/>
      <c r="F44" s="223"/>
      <c r="G44" s="223"/>
      <c r="H44" s="223"/>
      <c r="K44" s="224"/>
      <c r="L44" s="222"/>
      <c r="M44" s="222"/>
      <c r="O44" s="224"/>
      <c r="P44" s="224"/>
    </row>
    <row r="45" spans="1:16" s="47" customFormat="1">
      <c r="A45" s="38"/>
      <c r="E45" s="223"/>
      <c r="F45" s="223"/>
      <c r="G45" s="223"/>
      <c r="H45" s="223"/>
      <c r="K45" s="224"/>
      <c r="L45" s="222"/>
      <c r="M45" s="222"/>
      <c r="O45" s="224"/>
      <c r="P45" s="224"/>
    </row>
    <row r="46" spans="1:16" s="47" customFormat="1">
      <c r="A46" s="38"/>
      <c r="E46" s="223"/>
      <c r="F46" s="223"/>
      <c r="G46" s="223"/>
      <c r="H46" s="223"/>
      <c r="K46" s="224"/>
      <c r="L46" s="222"/>
      <c r="M46" s="222"/>
      <c r="O46" s="224"/>
      <c r="P46" s="224"/>
    </row>
    <row r="47" spans="1:16" s="47" customFormat="1">
      <c r="A47" s="38"/>
      <c r="E47" s="223"/>
      <c r="F47" s="223"/>
      <c r="G47" s="223"/>
      <c r="H47" s="223"/>
      <c r="K47" s="224"/>
      <c r="L47" s="224"/>
      <c r="M47" s="224"/>
      <c r="O47" s="224"/>
      <c r="P47" s="224"/>
    </row>
    <row r="48" spans="1:16" s="47" customFormat="1">
      <c r="A48" s="38"/>
      <c r="E48" s="223"/>
      <c r="F48" s="223"/>
      <c r="G48" s="223"/>
      <c r="H48" s="223"/>
      <c r="K48" s="224"/>
      <c r="L48" s="224"/>
      <c r="M48" s="224"/>
      <c r="O48" s="224"/>
      <c r="P48" s="224"/>
    </row>
    <row r="49" spans="1:16" s="47" customFormat="1">
      <c r="A49" s="38"/>
      <c r="E49" s="223"/>
      <c r="F49" s="223"/>
      <c r="G49" s="223"/>
      <c r="H49" s="223"/>
      <c r="K49" s="224"/>
      <c r="L49" s="224"/>
      <c r="M49" s="224"/>
      <c r="O49" s="224"/>
      <c r="P49" s="224"/>
    </row>
    <row r="50" spans="1:16" s="47" customFormat="1">
      <c r="A50" s="38"/>
      <c r="E50" s="223"/>
      <c r="F50" s="223"/>
      <c r="G50" s="223"/>
      <c r="H50" s="223"/>
      <c r="K50" s="224"/>
      <c r="L50" s="224"/>
      <c r="M50" s="224"/>
      <c r="O50" s="224"/>
      <c r="P50" s="224"/>
    </row>
    <row r="51" spans="1:16" s="47" customFormat="1">
      <c r="A51" s="38"/>
      <c r="E51" s="223"/>
      <c r="F51" s="223"/>
      <c r="G51" s="223"/>
      <c r="H51" s="223"/>
      <c r="K51" s="224"/>
      <c r="L51" s="224"/>
      <c r="M51" s="224"/>
      <c r="O51" s="224"/>
      <c r="P51" s="224"/>
    </row>
    <row r="52" spans="1:16" s="47" customFormat="1">
      <c r="A52" s="38"/>
      <c r="E52" s="223"/>
      <c r="F52" s="223"/>
      <c r="G52" s="223"/>
      <c r="H52" s="223"/>
      <c r="K52" s="224"/>
      <c r="L52" s="224"/>
      <c r="M52" s="224"/>
      <c r="O52" s="224"/>
      <c r="P52" s="224"/>
    </row>
    <row r="53" spans="1:16" s="47" customFormat="1">
      <c r="A53" s="38"/>
      <c r="E53" s="223"/>
      <c r="F53" s="223"/>
      <c r="G53" s="223"/>
      <c r="H53" s="223"/>
      <c r="K53" s="224"/>
      <c r="L53" s="224"/>
      <c r="M53" s="224"/>
      <c r="O53" s="224"/>
      <c r="P53" s="224"/>
    </row>
    <row r="54" spans="1:16" s="47" customFormat="1">
      <c r="A54" s="38"/>
      <c r="E54" s="223"/>
      <c r="F54" s="223"/>
      <c r="G54" s="223"/>
      <c r="H54" s="223"/>
      <c r="K54" s="224"/>
      <c r="L54" s="224"/>
      <c r="M54" s="224"/>
      <c r="O54" s="224"/>
      <c r="P54" s="224"/>
    </row>
    <row r="55" spans="1:16" s="47" customFormat="1">
      <c r="A55" s="38"/>
      <c r="E55" s="223"/>
      <c r="F55" s="223"/>
      <c r="G55" s="223"/>
      <c r="H55" s="223"/>
      <c r="K55" s="224"/>
      <c r="L55" s="224"/>
      <c r="M55" s="224"/>
      <c r="O55" s="224"/>
      <c r="P55" s="224"/>
    </row>
    <row r="56" spans="1:16" s="47" customFormat="1">
      <c r="A56" s="38"/>
      <c r="E56" s="223"/>
      <c r="F56" s="223"/>
      <c r="G56" s="223"/>
      <c r="H56" s="223"/>
      <c r="K56" s="224"/>
      <c r="L56" s="224"/>
      <c r="M56" s="224"/>
      <c r="O56" s="224"/>
      <c r="P56" s="224"/>
    </row>
    <row r="57" spans="1:16" s="47" customFormat="1">
      <c r="A57" s="38"/>
      <c r="E57" s="223"/>
      <c r="F57" s="223"/>
      <c r="G57" s="223"/>
      <c r="H57" s="223"/>
      <c r="K57" s="224"/>
      <c r="L57" s="224"/>
      <c r="M57" s="224"/>
      <c r="O57" s="224"/>
      <c r="P57" s="224"/>
    </row>
    <row r="58" spans="1:16" s="47" customFormat="1">
      <c r="A58" s="38"/>
      <c r="E58" s="223"/>
      <c r="F58" s="223"/>
      <c r="G58" s="223"/>
      <c r="H58" s="223"/>
      <c r="K58" s="224"/>
      <c r="L58" s="224"/>
      <c r="M58" s="224"/>
      <c r="O58" s="224"/>
      <c r="P58" s="224"/>
    </row>
    <row r="59" spans="1:16" s="47" customFormat="1">
      <c r="A59" s="38"/>
      <c r="E59" s="223"/>
      <c r="F59" s="223"/>
      <c r="G59" s="223"/>
      <c r="H59" s="223"/>
      <c r="K59" s="224"/>
      <c r="L59" s="224"/>
      <c r="M59" s="224"/>
      <c r="O59" s="224"/>
      <c r="P59" s="224"/>
    </row>
    <row r="60" spans="1:16" s="47" customFormat="1">
      <c r="A60" s="38"/>
      <c r="E60" s="223"/>
      <c r="F60" s="223"/>
      <c r="G60" s="223"/>
      <c r="H60" s="223"/>
      <c r="K60" s="224"/>
      <c r="L60" s="224"/>
      <c r="M60" s="224"/>
      <c r="O60" s="224"/>
      <c r="P60" s="224"/>
    </row>
    <row r="61" spans="1:16" s="47" customFormat="1">
      <c r="A61" s="38"/>
      <c r="E61" s="223"/>
      <c r="F61" s="223"/>
      <c r="G61" s="223"/>
      <c r="H61" s="223"/>
      <c r="K61" s="224"/>
      <c r="L61" s="224"/>
      <c r="M61" s="224"/>
      <c r="O61" s="224"/>
      <c r="P61" s="224"/>
    </row>
    <row r="62" spans="1:16" s="47" customFormat="1">
      <c r="A62" s="38"/>
      <c r="E62" s="223"/>
      <c r="F62" s="223"/>
      <c r="G62" s="223"/>
      <c r="H62" s="223"/>
      <c r="K62" s="224"/>
      <c r="L62" s="224"/>
      <c r="M62" s="224"/>
      <c r="O62" s="224"/>
      <c r="P62" s="224"/>
    </row>
    <row r="63" spans="1:16" s="47" customFormat="1">
      <c r="A63" s="38"/>
      <c r="E63" s="223"/>
      <c r="F63" s="223"/>
      <c r="G63" s="223"/>
      <c r="H63" s="223"/>
      <c r="K63" s="224"/>
      <c r="L63" s="224"/>
      <c r="M63" s="224"/>
      <c r="O63" s="224"/>
      <c r="P63" s="224"/>
    </row>
    <row r="64" spans="1:16" s="47" customFormat="1">
      <c r="A64" s="38"/>
      <c r="E64" s="223"/>
      <c r="F64" s="223"/>
      <c r="G64" s="223"/>
      <c r="H64" s="223"/>
      <c r="K64" s="224"/>
      <c r="L64" s="224"/>
      <c r="M64" s="224"/>
      <c r="O64" s="224"/>
      <c r="P64" s="224"/>
    </row>
    <row r="65" spans="1:16" s="47" customFormat="1">
      <c r="A65" s="38"/>
      <c r="E65" s="223"/>
      <c r="F65" s="223"/>
      <c r="G65" s="223"/>
      <c r="H65" s="223"/>
      <c r="K65" s="224"/>
      <c r="L65" s="224"/>
      <c r="M65" s="224"/>
      <c r="O65" s="224"/>
      <c r="P65" s="224"/>
    </row>
    <row r="66" spans="1:16" s="47" customFormat="1">
      <c r="A66" s="38"/>
      <c r="E66" s="223"/>
      <c r="F66" s="223"/>
      <c r="G66" s="223"/>
      <c r="H66" s="223"/>
      <c r="K66" s="224"/>
      <c r="L66" s="224"/>
      <c r="M66" s="224"/>
      <c r="O66" s="224"/>
      <c r="P66" s="224"/>
    </row>
    <row r="67" spans="1:16" s="47" customFormat="1">
      <c r="A67" s="38"/>
      <c r="E67" s="223"/>
      <c r="F67" s="223"/>
      <c r="G67" s="223"/>
      <c r="H67" s="223"/>
      <c r="K67" s="224"/>
      <c r="L67" s="224"/>
      <c r="M67" s="224"/>
      <c r="O67" s="224"/>
      <c r="P67" s="224"/>
    </row>
    <row r="68" spans="1:16" s="47" customFormat="1">
      <c r="A68" s="38"/>
      <c r="E68" s="223"/>
      <c r="F68" s="223"/>
      <c r="G68" s="223"/>
      <c r="H68" s="223"/>
      <c r="K68" s="224"/>
      <c r="L68" s="224"/>
      <c r="M68" s="224"/>
      <c r="O68" s="224"/>
      <c r="P68" s="224"/>
    </row>
    <row r="69" spans="1:16" s="47" customFormat="1">
      <c r="A69" s="38"/>
      <c r="E69" s="223"/>
      <c r="F69" s="223"/>
      <c r="G69" s="223"/>
      <c r="H69" s="223"/>
      <c r="K69" s="224"/>
      <c r="L69" s="224"/>
      <c r="M69" s="224"/>
      <c r="O69" s="224"/>
      <c r="P69" s="224"/>
    </row>
    <row r="70" spans="1:16" s="47" customFormat="1">
      <c r="A70" s="38"/>
      <c r="E70" s="223"/>
      <c r="F70" s="223"/>
      <c r="G70" s="223"/>
      <c r="H70" s="223"/>
      <c r="K70" s="224"/>
      <c r="L70" s="224"/>
      <c r="M70" s="224"/>
      <c r="O70" s="224"/>
      <c r="P70" s="224"/>
    </row>
    <row r="71" spans="1:16" s="47" customFormat="1">
      <c r="A71" s="38"/>
      <c r="E71" s="223"/>
      <c r="F71" s="223"/>
      <c r="G71" s="223"/>
      <c r="H71" s="223"/>
      <c r="K71" s="224"/>
      <c r="L71" s="224"/>
      <c r="M71" s="224"/>
      <c r="O71" s="224"/>
      <c r="P71" s="224"/>
    </row>
    <row r="72" spans="1:16" s="47" customFormat="1">
      <c r="A72" s="38"/>
      <c r="E72" s="223"/>
      <c r="F72" s="223"/>
      <c r="G72" s="223"/>
      <c r="H72" s="223"/>
      <c r="K72" s="224"/>
      <c r="L72" s="224"/>
      <c r="M72" s="224"/>
      <c r="O72" s="224"/>
      <c r="P72" s="224"/>
    </row>
    <row r="73" spans="1:16" s="47" customFormat="1">
      <c r="A73" s="38"/>
      <c r="E73" s="223"/>
      <c r="F73" s="223"/>
      <c r="G73" s="223"/>
      <c r="H73" s="223"/>
      <c r="K73" s="224"/>
      <c r="L73" s="224"/>
      <c r="M73" s="224"/>
      <c r="O73" s="224"/>
      <c r="P73" s="224"/>
    </row>
    <row r="74" spans="1:16" s="47" customFormat="1">
      <c r="A74" s="38"/>
      <c r="E74" s="223"/>
      <c r="F74" s="223"/>
      <c r="G74" s="223"/>
      <c r="H74" s="223"/>
      <c r="K74" s="224"/>
      <c r="L74" s="224"/>
      <c r="M74" s="224"/>
      <c r="O74" s="224"/>
      <c r="P74" s="224"/>
    </row>
    <row r="75" spans="1:16" s="47" customFormat="1">
      <c r="A75" s="38"/>
      <c r="E75" s="223"/>
      <c r="F75" s="223"/>
      <c r="G75" s="223"/>
      <c r="H75" s="223"/>
      <c r="K75" s="224"/>
      <c r="L75" s="224"/>
      <c r="M75" s="224"/>
      <c r="O75" s="224"/>
      <c r="P75" s="224"/>
    </row>
    <row r="76" spans="1:16" s="47" customFormat="1">
      <c r="A76" s="38"/>
      <c r="E76" s="223"/>
      <c r="F76" s="223"/>
      <c r="G76" s="223"/>
      <c r="H76" s="223"/>
      <c r="K76" s="224"/>
      <c r="L76" s="224"/>
      <c r="M76" s="224"/>
      <c r="O76" s="224"/>
      <c r="P76" s="224"/>
    </row>
    <row r="77" spans="1:16" s="47" customFormat="1">
      <c r="A77" s="38"/>
      <c r="E77" s="223"/>
      <c r="F77" s="223"/>
      <c r="G77" s="223"/>
      <c r="H77" s="223"/>
      <c r="K77" s="224"/>
      <c r="L77" s="224"/>
      <c r="M77" s="224"/>
      <c r="O77" s="224"/>
      <c r="P77" s="224"/>
    </row>
    <row r="78" spans="1:16" s="47" customFormat="1">
      <c r="A78" s="38"/>
      <c r="E78" s="223"/>
      <c r="F78" s="223"/>
      <c r="G78" s="223"/>
      <c r="H78" s="223"/>
      <c r="K78" s="224"/>
      <c r="L78" s="224"/>
      <c r="M78" s="224"/>
      <c r="O78" s="224"/>
      <c r="P78" s="224"/>
    </row>
    <row r="79" spans="1:16" s="47" customFormat="1">
      <c r="A79" s="38"/>
      <c r="E79" s="223"/>
      <c r="F79" s="223"/>
      <c r="G79" s="223"/>
      <c r="H79" s="223"/>
      <c r="K79" s="224"/>
      <c r="L79" s="224"/>
      <c r="M79" s="224"/>
      <c r="O79" s="224"/>
      <c r="P79" s="224"/>
    </row>
    <row r="80" spans="1:16" s="47" customFormat="1">
      <c r="A80" s="38"/>
      <c r="E80" s="223"/>
      <c r="F80" s="223"/>
      <c r="G80" s="223"/>
      <c r="H80" s="223"/>
      <c r="K80" s="224"/>
      <c r="L80" s="224"/>
      <c r="M80" s="224"/>
      <c r="O80" s="224"/>
      <c r="P80" s="224"/>
    </row>
    <row r="81" spans="1:16" s="47" customFormat="1">
      <c r="A81" s="38"/>
      <c r="E81" s="223"/>
      <c r="F81" s="223"/>
      <c r="G81" s="223"/>
      <c r="H81" s="223"/>
      <c r="K81" s="224"/>
      <c r="L81" s="224"/>
      <c r="M81" s="224"/>
      <c r="O81" s="224"/>
      <c r="P81" s="224"/>
    </row>
    <row r="82" spans="1:16" s="47" customFormat="1">
      <c r="A82" s="38"/>
      <c r="E82" s="223"/>
      <c r="F82" s="223"/>
      <c r="G82" s="223"/>
      <c r="H82" s="223"/>
      <c r="K82" s="224"/>
      <c r="L82" s="224"/>
      <c r="M82" s="224"/>
      <c r="O82" s="224"/>
      <c r="P82" s="224"/>
    </row>
    <row r="83" spans="1:16" s="47" customFormat="1">
      <c r="A83" s="38"/>
      <c r="E83" s="223"/>
      <c r="F83" s="223"/>
      <c r="G83" s="223"/>
      <c r="H83" s="223"/>
      <c r="K83" s="224"/>
      <c r="L83" s="224"/>
      <c r="M83" s="224"/>
      <c r="O83" s="224"/>
      <c r="P83" s="224"/>
    </row>
    <row r="84" spans="1:16" s="47" customFormat="1">
      <c r="A84" s="38"/>
      <c r="E84" s="223"/>
      <c r="F84" s="223"/>
      <c r="G84" s="223"/>
      <c r="H84" s="223"/>
      <c r="K84" s="224"/>
      <c r="L84" s="224"/>
      <c r="M84" s="224"/>
      <c r="O84" s="224"/>
      <c r="P84" s="224"/>
    </row>
    <row r="85" spans="1:16" s="47" customFormat="1">
      <c r="A85" s="38"/>
      <c r="E85" s="223"/>
      <c r="F85" s="223"/>
      <c r="G85" s="223"/>
      <c r="H85" s="223"/>
      <c r="K85" s="224"/>
      <c r="L85" s="224"/>
      <c r="M85" s="224"/>
      <c r="O85" s="224"/>
      <c r="P85" s="224"/>
    </row>
    <row r="86" spans="1:16" s="47" customFormat="1">
      <c r="A86" s="38"/>
      <c r="E86" s="223"/>
      <c r="F86" s="223"/>
      <c r="G86" s="223"/>
      <c r="H86" s="223"/>
      <c r="K86" s="224"/>
      <c r="L86" s="224"/>
      <c r="M86" s="224"/>
      <c r="O86" s="224"/>
      <c r="P86" s="224"/>
    </row>
    <row r="87" spans="1:16" s="47" customFormat="1">
      <c r="A87" s="38"/>
      <c r="E87" s="223"/>
      <c r="F87" s="223"/>
      <c r="G87" s="223"/>
      <c r="H87" s="223"/>
      <c r="K87" s="224"/>
      <c r="L87" s="224"/>
      <c r="M87" s="224"/>
      <c r="O87" s="224"/>
      <c r="P87" s="224"/>
    </row>
    <row r="88" spans="1:16" s="47" customFormat="1">
      <c r="A88" s="38"/>
      <c r="E88" s="223"/>
      <c r="F88" s="223"/>
      <c r="G88" s="223"/>
      <c r="H88" s="223"/>
      <c r="K88" s="224"/>
      <c r="L88" s="224"/>
      <c r="M88" s="224"/>
      <c r="O88" s="224"/>
      <c r="P88" s="224"/>
    </row>
    <row r="89" spans="1:16" s="47" customFormat="1">
      <c r="A89" s="38"/>
      <c r="E89" s="223"/>
      <c r="F89" s="223"/>
      <c r="G89" s="223"/>
      <c r="H89" s="223"/>
      <c r="K89" s="224"/>
      <c r="L89" s="224"/>
      <c r="M89" s="224"/>
      <c r="O89" s="224"/>
      <c r="P89" s="224"/>
    </row>
    <row r="90" spans="1:16" s="47" customFormat="1">
      <c r="A90" s="38"/>
      <c r="E90" s="223"/>
      <c r="F90" s="223"/>
      <c r="G90" s="223"/>
      <c r="H90" s="223"/>
      <c r="K90" s="224"/>
      <c r="L90" s="224"/>
      <c r="M90" s="224"/>
      <c r="O90" s="224"/>
      <c r="P90" s="224"/>
    </row>
    <row r="91" spans="1:16" s="47" customFormat="1">
      <c r="A91" s="38"/>
      <c r="E91" s="223"/>
      <c r="F91" s="223"/>
      <c r="G91" s="223"/>
      <c r="H91" s="223"/>
      <c r="K91" s="224"/>
      <c r="L91" s="224"/>
      <c r="M91" s="224"/>
      <c r="O91" s="224"/>
      <c r="P91" s="224"/>
    </row>
    <row r="92" spans="1:16" s="47" customFormat="1">
      <c r="A92" s="38"/>
      <c r="E92" s="223"/>
      <c r="F92" s="223"/>
      <c r="G92" s="223"/>
      <c r="H92" s="223"/>
      <c r="K92" s="224"/>
      <c r="L92" s="224"/>
      <c r="M92" s="224"/>
      <c r="O92" s="224"/>
      <c r="P92" s="224"/>
    </row>
    <row r="93" spans="1:16" s="47" customFormat="1">
      <c r="A93" s="38"/>
      <c r="E93" s="223"/>
      <c r="F93" s="223"/>
      <c r="G93" s="223"/>
      <c r="H93" s="223"/>
      <c r="K93" s="224"/>
      <c r="L93" s="224"/>
      <c r="M93" s="224"/>
      <c r="O93" s="224"/>
      <c r="P93" s="224"/>
    </row>
    <row r="94" spans="1:16" s="47" customFormat="1">
      <c r="A94" s="38"/>
      <c r="E94" s="223"/>
      <c r="F94" s="223"/>
      <c r="G94" s="223"/>
      <c r="H94" s="223"/>
      <c r="K94" s="224"/>
      <c r="L94" s="224"/>
      <c r="M94" s="224"/>
      <c r="O94" s="224"/>
      <c r="P94" s="224"/>
    </row>
    <row r="95" spans="1:16" s="47" customFormat="1">
      <c r="A95" s="38"/>
      <c r="E95" s="223"/>
      <c r="F95" s="223"/>
      <c r="G95" s="223"/>
      <c r="H95" s="223"/>
      <c r="K95" s="224"/>
      <c r="L95" s="224"/>
      <c r="M95" s="224"/>
      <c r="O95" s="224"/>
      <c r="P95" s="224"/>
    </row>
    <row r="96" spans="1:16" s="47" customFormat="1">
      <c r="A96" s="38"/>
      <c r="E96" s="223"/>
      <c r="F96" s="223"/>
      <c r="G96" s="223"/>
      <c r="H96" s="223"/>
      <c r="K96" s="224"/>
      <c r="L96" s="224"/>
      <c r="M96" s="224"/>
      <c r="O96" s="224"/>
      <c r="P96" s="224"/>
    </row>
    <row r="97" spans="1:16" s="47" customFormat="1">
      <c r="A97" s="38"/>
      <c r="E97" s="223"/>
      <c r="F97" s="223"/>
      <c r="G97" s="223"/>
      <c r="H97" s="223"/>
      <c r="K97" s="224"/>
      <c r="L97" s="224"/>
      <c r="M97" s="224"/>
      <c r="O97" s="224"/>
      <c r="P97" s="224"/>
    </row>
    <row r="98" spans="1:16" s="47" customFormat="1">
      <c r="A98" s="38"/>
      <c r="E98" s="223"/>
      <c r="F98" s="223"/>
      <c r="G98" s="223"/>
      <c r="H98" s="223"/>
      <c r="K98" s="224"/>
      <c r="L98" s="224"/>
      <c r="M98" s="224"/>
      <c r="O98" s="224"/>
      <c r="P98" s="224"/>
    </row>
    <row r="99" spans="1:16" s="47" customFormat="1">
      <c r="A99" s="38"/>
      <c r="E99" s="223"/>
      <c r="F99" s="223"/>
      <c r="G99" s="223"/>
      <c r="H99" s="223"/>
      <c r="K99" s="224"/>
      <c r="L99" s="224"/>
      <c r="M99" s="224"/>
      <c r="O99" s="224"/>
      <c r="P99" s="224"/>
    </row>
    <row r="100" spans="1:16" s="47" customFormat="1">
      <c r="A100" s="38"/>
      <c r="E100" s="223"/>
      <c r="F100" s="223"/>
      <c r="G100" s="223"/>
      <c r="H100" s="223"/>
      <c r="K100" s="224"/>
      <c r="L100" s="224"/>
      <c r="M100" s="224"/>
      <c r="O100" s="224"/>
      <c r="P100" s="224"/>
    </row>
    <row r="101" spans="1:16" s="47" customFormat="1">
      <c r="A101" s="38"/>
      <c r="E101" s="223"/>
      <c r="F101" s="223"/>
      <c r="G101" s="223"/>
      <c r="H101" s="223"/>
      <c r="K101" s="224"/>
      <c r="L101" s="224"/>
      <c r="M101" s="224"/>
      <c r="O101" s="224"/>
      <c r="P101" s="224"/>
    </row>
    <row r="102" spans="1:16" s="47" customFormat="1">
      <c r="A102" s="38"/>
      <c r="E102" s="223"/>
      <c r="F102" s="223"/>
      <c r="G102" s="223"/>
      <c r="H102" s="223"/>
      <c r="K102" s="224"/>
      <c r="L102" s="224"/>
      <c r="M102" s="224"/>
      <c r="O102" s="224"/>
      <c r="P102" s="224"/>
    </row>
    <row r="103" spans="1:16" s="47" customFormat="1">
      <c r="A103" s="38"/>
      <c r="E103" s="223"/>
      <c r="F103" s="223"/>
      <c r="G103" s="223"/>
      <c r="H103" s="223"/>
      <c r="K103" s="224"/>
      <c r="L103" s="224"/>
      <c r="M103" s="224"/>
      <c r="O103" s="224"/>
      <c r="P103" s="224"/>
    </row>
  </sheetData>
  <sheetProtection algorithmName="SHA-512" hashValue="DZ1cGbU6AN7hRhMAVEX09ORDs7XJ2qXVZ8USqE9soXrt4xajGi8eToY++q9GidfROl3QbvMfcxGJKwcR0PKUDg==" saltValue="dtDmDWbcBDFxlGklNaEpEw==" spinCount="100000" sheet="1" objects="1" scenarios="1"/>
  <mergeCells count="4">
    <mergeCell ref="A7:P7"/>
    <mergeCell ref="A6:P6"/>
    <mergeCell ref="A5:P5"/>
    <mergeCell ref="A4:P4"/>
  </mergeCells>
  <dataValidations count="4">
    <dataValidation type="list" allowBlank="1" showInputMessage="1" showErrorMessage="1" sqref="F10" xr:uid="{57A283D5-BF90-42DD-BD34-5E7D6969771D}">
      <formula1>$C$42:$C$44</formula1>
    </dataValidation>
    <dataValidation type="list" allowBlank="1" showInputMessage="1" showErrorMessage="1" sqref="G10" xr:uid="{F59FFF57-045C-4611-A377-89F65BE2DDDB}">
      <formula1>$C$33:$C$35</formula1>
    </dataValidation>
    <dataValidation type="list" allowBlank="1" showInputMessage="1" showErrorMessage="1" sqref="H10" xr:uid="{5F746696-25C8-46B8-BC7B-C0D7D1787BD2}">
      <formula1>$C$37:$C$40</formula1>
    </dataValidation>
    <dataValidation type="list" allowBlank="1" showInputMessage="1" showErrorMessage="1" sqref="L10:M10" xr:uid="{847C04B7-8790-458C-A8BF-70AE57880199}">
      <formula1>$C$46:$C$48</formula1>
    </dataValidation>
  </dataValidations>
  <pageMargins left="0.7" right="0.7" top="0.75" bottom="0.75" header="0.3" footer="0.3"/>
  <pageSetup paperSize="9" scale="16" orientation="portrait" r:id="rId1"/>
  <rowBreaks count="1" manualBreakCount="1">
    <brk id="31"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91FB59FC44D313499F2782CAF08B5DF4" ma:contentTypeVersion="13" ma:contentTypeDescription="Crear nuevo documento." ma:contentTypeScope="" ma:versionID="570d75bbb16f5b4327a5d385b965067a">
  <xsd:schema xmlns:xsd="http://www.w3.org/2001/XMLSchema" xmlns:xs="http://www.w3.org/2001/XMLSchema" xmlns:p="http://schemas.microsoft.com/office/2006/metadata/properties" xmlns:ns2="96e873a4-122f-43ec-943b-fa1cdb45e6da" xmlns:ns3="40e36ec7-59a2-4b08-b036-f52709bde58b" targetNamespace="http://schemas.microsoft.com/office/2006/metadata/properties" ma:root="true" ma:fieldsID="d214a18e8708c416c845974015c65e75" ns2:_="" ns3:_="">
    <xsd:import namespace="96e873a4-122f-43ec-943b-fa1cdb45e6da"/>
    <xsd:import namespace="40e36ec7-59a2-4b08-b036-f52709bde58b"/>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e873a4-122f-43ec-943b-fa1cdb45e6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Etiquetas de imagen" ma:readOnly="false" ma:fieldId="{5cf76f15-5ced-4ddc-b409-7134ff3c332f}" ma:taxonomyMulti="true" ma:sspId="37301049-b90b-4ad5-8634-b2f39309c4b7"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0e36ec7-59a2-4b08-b036-f52709bde58b"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d18189a7-65c2-4593-b7f4-e95340724b28}" ma:internalName="TaxCatchAll" ma:showField="CatchAllData" ma:web="40e36ec7-59a2-4b08-b036-f52709bde58b">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6e873a4-122f-43ec-943b-fa1cdb45e6da">
      <Terms xmlns="http://schemas.microsoft.com/office/infopath/2007/PartnerControls"/>
    </lcf76f155ced4ddcb4097134ff3c332f>
    <TaxCatchAll xmlns="40e36ec7-59a2-4b08-b036-f52709bde58b" xsi:nil="true"/>
  </documentManagement>
</p:properties>
</file>

<file path=customXml/itemProps1.xml><?xml version="1.0" encoding="utf-8"?>
<ds:datastoreItem xmlns:ds="http://schemas.openxmlformats.org/officeDocument/2006/customXml" ds:itemID="{F0564107-87A0-40CB-8A84-D9225B4FE081}">
  <ds:schemaRefs>
    <ds:schemaRef ds:uri="http://schemas.microsoft.com/sharepoint/v3/contenttype/forms"/>
  </ds:schemaRefs>
</ds:datastoreItem>
</file>

<file path=customXml/itemProps2.xml><?xml version="1.0" encoding="utf-8"?>
<ds:datastoreItem xmlns:ds="http://schemas.openxmlformats.org/officeDocument/2006/customXml" ds:itemID="{17B451B3-459F-488D-A218-61A9BDEE3C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e873a4-122f-43ec-943b-fa1cdb45e6da"/>
    <ds:schemaRef ds:uri="40e36ec7-59a2-4b08-b036-f52709bde5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3C34E8C-756F-4074-8715-81697614F121}">
  <ds:schemaRefs>
    <ds:schemaRef ds:uri="http://schemas.microsoft.com/office/2006/metadata/properties"/>
    <ds:schemaRef ds:uri="http://purl.org/dc/elements/1.1/"/>
    <ds:schemaRef ds:uri="http://schemas.microsoft.com/office/infopath/2007/PartnerControls"/>
    <ds:schemaRef ds:uri="40e36ec7-59a2-4b08-b036-f52709bde58b"/>
    <ds:schemaRef ds:uri="http://purl.org/dc/dcmitype/"/>
    <ds:schemaRef ds:uri="http://schemas.openxmlformats.org/package/2006/metadata/core-properties"/>
    <ds:schemaRef ds:uri="http://www.w3.org/XML/1998/namespace"/>
    <ds:schemaRef ds:uri="http://schemas.microsoft.com/office/2006/documentManagement/types"/>
    <ds:schemaRef ds:uri="http://purl.org/dc/terms/"/>
    <ds:schemaRef ds:uri="96e873a4-122f-43ec-943b-fa1cdb45e6da"/>
  </ds:schemaRefs>
</ds:datastoreItem>
</file>

<file path=docMetadata/LabelInfo.xml><?xml version="1.0" encoding="utf-8"?>
<clbl:labelList xmlns:clbl="http://schemas.microsoft.com/office/2020/mipLabelMetadata">
  <clbl:label id="{86d7f15d-ee0a-4f85-8d7f-2bc9b89bff51}" enabled="0" method="" siteId="{86d7f15d-ee0a-4f85-8d7f-2bc9b89bff5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11</vt:i4>
      </vt:variant>
    </vt:vector>
  </HeadingPairs>
  <TitlesOfParts>
    <vt:vector size="19" baseType="lpstr">
      <vt:lpstr>Índice</vt:lpstr>
      <vt:lpstr>Anexo 1</vt:lpstr>
      <vt:lpstr>Anexo 2</vt:lpstr>
      <vt:lpstr>Anexo 3</vt:lpstr>
      <vt:lpstr>Anexo 4</vt:lpstr>
      <vt:lpstr>Anexo 5</vt:lpstr>
      <vt:lpstr>Anexo 6</vt:lpstr>
      <vt:lpstr>Anexo 7</vt:lpstr>
      <vt:lpstr>'Anexo 1'!Área_de_impresión</vt:lpstr>
      <vt:lpstr>'Anexo 2'!Área_de_impresión</vt:lpstr>
      <vt:lpstr>'Anexo 3'!Área_de_impresión</vt:lpstr>
      <vt:lpstr>'Anexo 4'!Área_de_impresión</vt:lpstr>
      <vt:lpstr>'Anexo 5'!Área_de_impresión</vt:lpstr>
      <vt:lpstr>'Anexo 6'!Área_de_impresión</vt:lpstr>
      <vt:lpstr>'Anexo 7'!Área_de_impresión</vt:lpstr>
      <vt:lpstr>'Anexo 1'!Títulos_a_imprimir</vt:lpstr>
      <vt:lpstr>'Anexo 2'!Títulos_a_imprimir</vt:lpstr>
      <vt:lpstr>'Anexo 3'!Títulos_a_imprimir</vt:lpstr>
      <vt:lpstr>'Anexo 4'!Títulos_a_imprimir</vt:lpstr>
    </vt:vector>
  </TitlesOfParts>
  <Manager/>
  <Company>Ministerio de Hacienda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gamboanf@hacienda.go.cr</dc:creator>
  <cp:keywords/>
  <dc:description/>
  <cp:lastModifiedBy>Fabio Gamboa Naranjo</cp:lastModifiedBy>
  <cp:revision/>
  <dcterms:created xsi:type="dcterms:W3CDTF">2004-05-21T17:50:07Z</dcterms:created>
  <dcterms:modified xsi:type="dcterms:W3CDTF">2026-09-30T22:39:22Z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0x01010091FB59FC44D313499F2782CAF08B5DF4</vt:lpwstr>
  </property>
  <property fmtid="{D5CDD505-2E9C-101B-9397-08002B2CF9AE}" pid="3" name="MediaServiceImageTags">
    <vt:lpwstr/>
  </property>
</Properties>
</file>