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https://mhaciendacr.sharepoint.com/sites/UCSEP2/Documentos compartidos/General/01. Informes de Seguimiento/2025/Informe I Semestre 2025/Anexos Estadísticos I SEM 2025/"/>
    </mc:Choice>
  </mc:AlternateContent>
  <xr:revisionPtr revIDLastSave="73" documentId="13_ncr:1_{C3492241-D20F-4604-A737-1F43B45205F6}" xr6:coauthVersionLast="47" xr6:coauthVersionMax="47" xr10:uidLastSave="{4EC6FAC6-BEBF-4245-8F72-AD8DD6616F74}"/>
  <bookViews>
    <workbookView xWindow="-108" yWindow="-108" windowWidth="23256" windowHeight="12456" tabRatio="652" activeTab="1" xr2:uid="{00000000-000D-0000-FFFF-FFFF00000000}"/>
  </bookViews>
  <sheets>
    <sheet name="Índice" sheetId="51" r:id="rId1"/>
    <sheet name="Anexo 1" sheetId="46" r:id="rId2"/>
    <sheet name="Anexo 2" sheetId="14" r:id="rId3"/>
    <sheet name="Anexo 3" sheetId="42" r:id="rId4"/>
    <sheet name="Anexo 4" sheetId="16" r:id="rId5"/>
    <sheet name="Anexo 5" sheetId="17" r:id="rId6"/>
    <sheet name="Anexo 6" sheetId="48" r:id="rId7"/>
    <sheet name="Anexo 7" sheetId="50" r:id="rId8"/>
  </sheets>
  <definedNames>
    <definedName name="_xlnm._FilterDatabase" localSheetId="1" hidden="1">'Anexo 1'!$A$10:$N$44</definedName>
    <definedName name="_xlnm.Print_Area" localSheetId="1">'Anexo 1'!$A$4:$J$59</definedName>
    <definedName name="_xlnm.Print_Area" localSheetId="2">'Anexo 2'!$A$4:$O$56</definedName>
    <definedName name="_xlnm.Print_Area" localSheetId="3">'Anexo 3'!$A$4:$O$57</definedName>
    <definedName name="_xlnm.Print_Area" localSheetId="4">'Anexo 4'!$A$4:$K$50</definedName>
    <definedName name="_xlnm.Print_Area" localSheetId="5">'Anexo 5'!$A$4:$AU$57</definedName>
    <definedName name="_xlnm.Print_Area" localSheetId="6">'Anexo 6'!$A$3:$Q$55</definedName>
    <definedName name="_xlnm.Print_Area" localSheetId="7">'Anexo 7'!$A$3:$Q$32</definedName>
    <definedName name="_xlnm.Print_Titles" localSheetId="1">'Anexo 1'!$4:$10</definedName>
    <definedName name="_xlnm.Print_Titles" localSheetId="2">'Anexo 2'!$1:$10</definedName>
    <definedName name="_xlnm.Print_Titles" localSheetId="3">'Anexo 3'!$4:$10</definedName>
    <definedName name="_xlnm.Print_Titles" localSheetId="4">'Anexo 4'!$4:$10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4" l="1"/>
  <c r="N18" i="14"/>
  <c r="L25" i="14"/>
  <c r="L34" i="14"/>
  <c r="L27" i="14"/>
  <c r="L26" i="14"/>
  <c r="L23" i="14"/>
  <c r="L17" i="14"/>
  <c r="L15" i="14"/>
  <c r="L14" i="14"/>
  <c r="H15" i="50"/>
  <c r="O39" i="17" l="1"/>
  <c r="O20" i="17" l="1"/>
  <c r="K23" i="42" l="1"/>
  <c r="L19" i="42" l="1"/>
  <c r="L30" i="48"/>
  <c r="M30" i="48"/>
  <c r="Q14" i="48" l="1"/>
  <c r="E34" i="46"/>
  <c r="AW39" i="17"/>
  <c r="AW35" i="17"/>
  <c r="AW34" i="17"/>
  <c r="AW30" i="17"/>
  <c r="AW29" i="17"/>
  <c r="AW28" i="17"/>
  <c r="AW27" i="17"/>
  <c r="AW26" i="17"/>
  <c r="AW25" i="17"/>
  <c r="AW14" i="17"/>
  <c r="AW15" i="17"/>
  <c r="AW16" i="17"/>
  <c r="AW17" i="17"/>
  <c r="AW18" i="17"/>
  <c r="AW19" i="17"/>
  <c r="AW13" i="17"/>
  <c r="P24" i="17"/>
  <c r="P25" i="17"/>
  <c r="P26" i="17"/>
  <c r="P27" i="17"/>
  <c r="P28" i="17"/>
  <c r="P29" i="17"/>
  <c r="P30" i="17"/>
  <c r="P23" i="17"/>
  <c r="P14" i="17"/>
  <c r="P15" i="17"/>
  <c r="P16" i="17"/>
  <c r="P17" i="17"/>
  <c r="P18" i="17"/>
  <c r="P19" i="17"/>
  <c r="P13" i="17"/>
  <c r="J14" i="16"/>
  <c r="I14" i="16"/>
  <c r="G35" i="42"/>
  <c r="G34" i="42"/>
  <c r="G30" i="42"/>
  <c r="H30" i="42" s="1"/>
  <c r="G29" i="42"/>
  <c r="G28" i="42"/>
  <c r="G27" i="42"/>
  <c r="G26" i="42"/>
  <c r="G25" i="42"/>
  <c r="G24" i="42"/>
  <c r="G23" i="42"/>
  <c r="G19" i="42"/>
  <c r="H19" i="42" s="1"/>
  <c r="G18" i="42"/>
  <c r="H18" i="42" s="1"/>
  <c r="G17" i="42"/>
  <c r="H17" i="42" s="1"/>
  <c r="G16" i="42"/>
  <c r="H16" i="42" s="1"/>
  <c r="G15" i="42"/>
  <c r="H15" i="42" s="1"/>
  <c r="G14" i="42"/>
  <c r="G13" i="42"/>
  <c r="H13" i="42" s="1"/>
  <c r="F39" i="42"/>
  <c r="F40" i="42" s="1"/>
  <c r="F39" i="14" l="1"/>
  <c r="E39" i="14"/>
  <c r="E40" i="14" s="1"/>
  <c r="G39" i="42" l="1"/>
  <c r="P39" i="17"/>
  <c r="E43" i="16" l="1"/>
  <c r="AA40" i="17"/>
  <c r="AA36" i="17"/>
  <c r="AA31" i="17"/>
  <c r="AA20" i="17"/>
  <c r="O40" i="17"/>
  <c r="AA43" i="17" l="1"/>
  <c r="H25" i="16"/>
  <c r="N27" i="14" l="1"/>
  <c r="N15" i="14"/>
  <c r="C39" i="48"/>
  <c r="C35" i="48"/>
  <c r="C34" i="48"/>
  <c r="C23" i="48"/>
  <c r="C30" i="48"/>
  <c r="C29" i="48"/>
  <c r="C28" i="48"/>
  <c r="C27" i="48"/>
  <c r="C26" i="48"/>
  <c r="C25" i="48"/>
  <c r="C13" i="48"/>
  <c r="C14" i="48"/>
  <c r="C15" i="48"/>
  <c r="C16" i="48"/>
  <c r="C17" i="48"/>
  <c r="C18" i="48"/>
  <c r="C19" i="48"/>
  <c r="D34" i="48"/>
  <c r="D30" i="48"/>
  <c r="D29" i="48"/>
  <c r="D28" i="48"/>
  <c r="D27" i="48"/>
  <c r="D26" i="48"/>
  <c r="D25" i="48"/>
  <c r="D24" i="48"/>
  <c r="D23" i="48"/>
  <c r="D18" i="48"/>
  <c r="D17" i="48"/>
  <c r="D16" i="48"/>
  <c r="D15" i="48"/>
  <c r="D14" i="48"/>
  <c r="D13" i="48"/>
  <c r="D35" i="17"/>
  <c r="D34" i="17"/>
  <c r="D30" i="17"/>
  <c r="D29" i="17"/>
  <c r="D28" i="17"/>
  <c r="D27" i="17"/>
  <c r="D26" i="17"/>
  <c r="D25" i="17"/>
  <c r="D24" i="17"/>
  <c r="D23" i="17"/>
  <c r="D13" i="17"/>
  <c r="D14" i="17"/>
  <c r="D15" i="17"/>
  <c r="D16" i="17"/>
  <c r="D17" i="17"/>
  <c r="D18" i="17"/>
  <c r="D19" i="17"/>
  <c r="C23" i="17"/>
  <c r="C39" i="17"/>
  <c r="C35" i="17"/>
  <c r="C34" i="17"/>
  <c r="C30" i="17"/>
  <c r="C29" i="17"/>
  <c r="C28" i="17"/>
  <c r="C27" i="17"/>
  <c r="C26" i="17"/>
  <c r="C25" i="17"/>
  <c r="C13" i="17"/>
  <c r="C14" i="17"/>
  <c r="C15" i="17"/>
  <c r="C16" i="17"/>
  <c r="C17" i="17"/>
  <c r="C18" i="17"/>
  <c r="C19" i="17"/>
  <c r="C39" i="16"/>
  <c r="C35" i="16"/>
  <c r="C34" i="16"/>
  <c r="C30" i="16"/>
  <c r="C29" i="16"/>
  <c r="C28" i="16"/>
  <c r="C27" i="16"/>
  <c r="C26" i="16"/>
  <c r="C25" i="16"/>
  <c r="C23" i="16"/>
  <c r="C13" i="16"/>
  <c r="C14" i="16"/>
  <c r="C15" i="16"/>
  <c r="C16" i="16"/>
  <c r="C17" i="16"/>
  <c r="C18" i="16"/>
  <c r="C19" i="16"/>
  <c r="C13" i="42"/>
  <c r="C14" i="42"/>
  <c r="C15" i="42"/>
  <c r="C16" i="42"/>
  <c r="C17" i="42"/>
  <c r="C18" i="42"/>
  <c r="C19" i="42"/>
  <c r="C23" i="42"/>
  <c r="C25" i="42"/>
  <c r="C26" i="42"/>
  <c r="C27" i="42"/>
  <c r="C28" i="42"/>
  <c r="C29" i="42"/>
  <c r="C30" i="42"/>
  <c r="C34" i="42"/>
  <c r="C35" i="42"/>
  <c r="C39" i="42"/>
  <c r="C13" i="14"/>
  <c r="C14" i="14"/>
  <c r="C15" i="14"/>
  <c r="C16" i="14"/>
  <c r="C17" i="14"/>
  <c r="C18" i="14"/>
  <c r="C19" i="14"/>
  <c r="C23" i="14"/>
  <c r="C25" i="14"/>
  <c r="C26" i="14"/>
  <c r="C27" i="14"/>
  <c r="C28" i="14"/>
  <c r="C29" i="14"/>
  <c r="C30" i="14"/>
  <c r="C34" i="14"/>
  <c r="C35" i="14"/>
  <c r="C39" i="14"/>
  <c r="D35" i="16"/>
  <c r="D34" i="16"/>
  <c r="D24" i="16"/>
  <c r="D25" i="16"/>
  <c r="D26" i="16"/>
  <c r="D27" i="16"/>
  <c r="D28" i="16"/>
  <c r="D29" i="16"/>
  <c r="D30" i="16"/>
  <c r="D23" i="16"/>
  <c r="D13" i="16"/>
  <c r="D14" i="16"/>
  <c r="D15" i="16"/>
  <c r="D16" i="16"/>
  <c r="D17" i="16"/>
  <c r="D18" i="16"/>
  <c r="D19" i="16"/>
  <c r="D35" i="42"/>
  <c r="D34" i="42"/>
  <c r="D30" i="42"/>
  <c r="D24" i="42"/>
  <c r="D25" i="42"/>
  <c r="D26" i="42"/>
  <c r="D27" i="42"/>
  <c r="D28" i="42"/>
  <c r="D29" i="42"/>
  <c r="D23" i="42"/>
  <c r="D19" i="42"/>
  <c r="D18" i="42"/>
  <c r="D17" i="42"/>
  <c r="D16" i="42"/>
  <c r="D15" i="42"/>
  <c r="D14" i="42"/>
  <c r="D13" i="42"/>
  <c r="E39" i="46"/>
  <c r="D39" i="48" s="1"/>
  <c r="D35" i="14"/>
  <c r="D34" i="14"/>
  <c r="D24" i="14"/>
  <c r="D25" i="14"/>
  <c r="D26" i="14"/>
  <c r="D27" i="14"/>
  <c r="D28" i="14"/>
  <c r="D29" i="14"/>
  <c r="D30" i="14"/>
  <c r="D23" i="14"/>
  <c r="D13" i="14"/>
  <c r="D14" i="14"/>
  <c r="D15" i="14"/>
  <c r="D16" i="14"/>
  <c r="D17" i="14"/>
  <c r="D18" i="14"/>
  <c r="D19" i="14"/>
  <c r="E36" i="46"/>
  <c r="E31" i="46"/>
  <c r="E20" i="46"/>
  <c r="D36" i="14" l="1"/>
  <c r="D39" i="14"/>
  <c r="D40" i="14" s="1"/>
  <c r="E40" i="46"/>
  <c r="E43" i="46" s="1"/>
  <c r="D39" i="42"/>
  <c r="D31" i="14"/>
  <c r="D20" i="14"/>
  <c r="D39" i="17"/>
  <c r="D39" i="16"/>
  <c r="J39" i="17"/>
  <c r="N39" i="17"/>
  <c r="M39" i="17"/>
  <c r="L39" i="17"/>
  <c r="K39" i="17"/>
  <c r="I39" i="17"/>
  <c r="D43" i="14" l="1"/>
  <c r="Z40" i="17"/>
  <c r="Y40" i="17"/>
  <c r="X40" i="17"/>
  <c r="W40" i="17"/>
  <c r="V40" i="17"/>
  <c r="U40" i="17"/>
  <c r="T40" i="17"/>
  <c r="S40" i="17"/>
  <c r="R40" i="17"/>
  <c r="Q40" i="17"/>
  <c r="M40" i="17"/>
  <c r="H40" i="17"/>
  <c r="G40" i="17"/>
  <c r="F40" i="17"/>
  <c r="Y36" i="17"/>
  <c r="X36" i="17"/>
  <c r="W36" i="17"/>
  <c r="V36" i="17"/>
  <c r="U36" i="17"/>
  <c r="T36" i="17"/>
  <c r="S36" i="17"/>
  <c r="R36" i="17"/>
  <c r="Q36" i="17"/>
  <c r="N36" i="17"/>
  <c r="M36" i="17"/>
  <c r="L36" i="17"/>
  <c r="K36" i="17"/>
  <c r="J36" i="17"/>
  <c r="I36" i="17"/>
  <c r="H36" i="17"/>
  <c r="G36" i="17"/>
  <c r="F36" i="17"/>
  <c r="Y31" i="17"/>
  <c r="X31" i="17"/>
  <c r="W31" i="17"/>
  <c r="V31" i="17"/>
  <c r="U31" i="17"/>
  <c r="T31" i="17"/>
  <c r="S31" i="17"/>
  <c r="R31" i="17"/>
  <c r="Q31" i="17"/>
  <c r="N31" i="17"/>
  <c r="M31" i="17"/>
  <c r="L31" i="17"/>
  <c r="K31" i="17"/>
  <c r="J31" i="17"/>
  <c r="I31" i="17"/>
  <c r="H31" i="17"/>
  <c r="G31" i="17"/>
  <c r="F31" i="17"/>
  <c r="Y20" i="17"/>
  <c r="X20" i="17"/>
  <c r="W20" i="17"/>
  <c r="V20" i="17"/>
  <c r="U20" i="17"/>
  <c r="T20" i="17"/>
  <c r="S20" i="17"/>
  <c r="R20" i="17"/>
  <c r="Q20" i="17"/>
  <c r="N20" i="17"/>
  <c r="M20" i="17"/>
  <c r="L20" i="17"/>
  <c r="K20" i="17"/>
  <c r="J20" i="17"/>
  <c r="I20" i="17"/>
  <c r="H20" i="17"/>
  <c r="G20" i="17"/>
  <c r="F20" i="17"/>
  <c r="K40" i="16"/>
  <c r="J40" i="16"/>
  <c r="I40" i="16"/>
  <c r="G40" i="16"/>
  <c r="F40" i="16"/>
  <c r="E40" i="16"/>
  <c r="K36" i="16"/>
  <c r="J36" i="16"/>
  <c r="I36" i="16"/>
  <c r="H36" i="16"/>
  <c r="G36" i="16"/>
  <c r="F36" i="16"/>
  <c r="E36" i="16"/>
  <c r="K31" i="16"/>
  <c r="J31" i="16"/>
  <c r="I31" i="16"/>
  <c r="G31" i="16"/>
  <c r="F31" i="16"/>
  <c r="E31" i="16"/>
  <c r="J20" i="16"/>
  <c r="J43" i="16" s="1"/>
  <c r="G20" i="16"/>
  <c r="F20" i="16"/>
  <c r="E20" i="16"/>
  <c r="O40" i="42"/>
  <c r="N40" i="42"/>
  <c r="M40" i="42"/>
  <c r="F36" i="42"/>
  <c r="N36" i="42"/>
  <c r="M36" i="42"/>
  <c r="L36" i="42"/>
  <c r="K36" i="42"/>
  <c r="J36" i="42"/>
  <c r="I36" i="42"/>
  <c r="O31" i="42"/>
  <c r="N31" i="42"/>
  <c r="M31" i="42"/>
  <c r="L31" i="42"/>
  <c r="K31" i="42"/>
  <c r="J31" i="42"/>
  <c r="I31" i="42"/>
  <c r="F31" i="42"/>
  <c r="O20" i="42"/>
  <c r="N20" i="42"/>
  <c r="M20" i="42"/>
  <c r="L20" i="42"/>
  <c r="K20" i="42"/>
  <c r="J20" i="42"/>
  <c r="I20" i="42"/>
  <c r="F20" i="42"/>
  <c r="G36" i="14"/>
  <c r="F36" i="14"/>
  <c r="G31" i="14"/>
  <c r="F31" i="14"/>
  <c r="G20" i="14"/>
  <c r="F20" i="14"/>
  <c r="L40" i="42"/>
  <c r="K40" i="42"/>
  <c r="J40" i="42"/>
  <c r="I40" i="42"/>
  <c r="L43" i="42" l="1"/>
  <c r="K43" i="42"/>
  <c r="R43" i="17"/>
  <c r="M43" i="17"/>
  <c r="U43" i="17"/>
  <c r="V43" i="17"/>
  <c r="S43" i="17"/>
  <c r="T43" i="17"/>
  <c r="F43" i="17"/>
  <c r="G43" i="17"/>
  <c r="W43" i="17"/>
  <c r="H43" i="17"/>
  <c r="X43" i="17"/>
  <c r="Q43" i="17"/>
  <c r="Y43" i="17"/>
  <c r="F43" i="16"/>
  <c r="G43" i="16"/>
  <c r="J43" i="42"/>
  <c r="N43" i="42"/>
  <c r="M43" i="42"/>
  <c r="I43" i="42"/>
  <c r="F43" i="42"/>
  <c r="N19" i="14"/>
  <c r="M23" i="48" l="1"/>
  <c r="P23" i="48" s="1"/>
  <c r="I35" i="14"/>
  <c r="AL35" i="17" s="1"/>
  <c r="N40" i="17"/>
  <c r="N43" i="17" s="1"/>
  <c r="H35" i="14" l="1"/>
  <c r="E35" i="42" s="1"/>
  <c r="E30" i="17" l="1"/>
  <c r="E35" i="17"/>
  <c r="P36" i="17"/>
  <c r="G40" i="14"/>
  <c r="G43" i="14" s="1"/>
  <c r="F40" i="14"/>
  <c r="F43" i="14" s="1"/>
  <c r="P40" i="17" l="1"/>
  <c r="P31" i="17"/>
  <c r="P20" i="17"/>
  <c r="E19" i="17"/>
  <c r="E18" i="17"/>
  <c r="I14" i="48"/>
  <c r="J14" i="48"/>
  <c r="L14" i="48"/>
  <c r="M14" i="48"/>
  <c r="N14" i="48"/>
  <c r="K14" i="48" s="1"/>
  <c r="I15" i="48"/>
  <c r="J15" i="48"/>
  <c r="L15" i="48"/>
  <c r="M15" i="48"/>
  <c r="N15" i="48"/>
  <c r="O15" i="48" s="1"/>
  <c r="Q15" i="48"/>
  <c r="I16" i="48"/>
  <c r="J16" i="48"/>
  <c r="L16" i="48"/>
  <c r="M16" i="48"/>
  <c r="N16" i="48"/>
  <c r="O16" i="48" s="1"/>
  <c r="Q16" i="48"/>
  <c r="I17" i="48"/>
  <c r="J17" i="48"/>
  <c r="L17" i="48"/>
  <c r="M17" i="48"/>
  <c r="N17" i="48"/>
  <c r="O17" i="48" s="1"/>
  <c r="Q17" i="48"/>
  <c r="I18" i="48"/>
  <c r="J18" i="48"/>
  <c r="L18" i="48"/>
  <c r="M18" i="48"/>
  <c r="N18" i="48"/>
  <c r="O18" i="48" s="1"/>
  <c r="Q18" i="48"/>
  <c r="I19" i="48"/>
  <c r="J19" i="48"/>
  <c r="L19" i="48"/>
  <c r="M19" i="48"/>
  <c r="N19" i="48"/>
  <c r="O19" i="48" s="1"/>
  <c r="Q19" i="48"/>
  <c r="I23" i="48"/>
  <c r="J23" i="48"/>
  <c r="L23" i="48"/>
  <c r="N23" i="48"/>
  <c r="O23" i="48" s="1"/>
  <c r="Q23" i="48"/>
  <c r="J24" i="48"/>
  <c r="L24" i="48"/>
  <c r="M24" i="48"/>
  <c r="N24" i="48"/>
  <c r="O24" i="48" s="1"/>
  <c r="Q24" i="48"/>
  <c r="I25" i="48"/>
  <c r="J25" i="48"/>
  <c r="L25" i="48"/>
  <c r="M25" i="48"/>
  <c r="N25" i="48"/>
  <c r="O25" i="48" s="1"/>
  <c r="Q25" i="48"/>
  <c r="I26" i="48"/>
  <c r="J26" i="48"/>
  <c r="L26" i="48"/>
  <c r="M26" i="48"/>
  <c r="N26" i="48"/>
  <c r="O26" i="48" s="1"/>
  <c r="Q26" i="48"/>
  <c r="I27" i="48"/>
  <c r="J27" i="48"/>
  <c r="L27" i="48"/>
  <c r="M27" i="48"/>
  <c r="N27" i="48"/>
  <c r="O27" i="48" s="1"/>
  <c r="Q27" i="48"/>
  <c r="I28" i="48"/>
  <c r="J28" i="48"/>
  <c r="L28" i="48"/>
  <c r="M28" i="48"/>
  <c r="N28" i="48"/>
  <c r="K28" i="48" s="1"/>
  <c r="Q28" i="48"/>
  <c r="I29" i="48"/>
  <c r="J29" i="48"/>
  <c r="L29" i="48"/>
  <c r="M29" i="48"/>
  <c r="N29" i="48"/>
  <c r="K29" i="48" s="1"/>
  <c r="Q29" i="48"/>
  <c r="I30" i="48"/>
  <c r="J30" i="48"/>
  <c r="N30" i="48"/>
  <c r="K30" i="48" s="1"/>
  <c r="Q30" i="48"/>
  <c r="I34" i="48"/>
  <c r="J34" i="48"/>
  <c r="L34" i="48"/>
  <c r="M34" i="48"/>
  <c r="P34" i="48" s="1"/>
  <c r="N34" i="48"/>
  <c r="Q34" i="48"/>
  <c r="I39" i="48"/>
  <c r="J39" i="48"/>
  <c r="L39" i="48"/>
  <c r="M39" i="48"/>
  <c r="P39" i="48" s="1"/>
  <c r="N39" i="48"/>
  <c r="K39" i="48" s="1"/>
  <c r="Q39" i="48"/>
  <c r="Q13" i="48"/>
  <c r="N13" i="48"/>
  <c r="K13" i="48" s="1"/>
  <c r="M13" i="48"/>
  <c r="P13" i="48" s="1"/>
  <c r="L13" i="48"/>
  <c r="J13" i="48"/>
  <c r="I13" i="48"/>
  <c r="P43" i="17" l="1"/>
  <c r="O34" i="48"/>
  <c r="K34" i="48"/>
  <c r="K27" i="48"/>
  <c r="K26" i="48"/>
  <c r="K19" i="48"/>
  <c r="K24" i="48"/>
  <c r="K18" i="48"/>
  <c r="O39" i="48"/>
  <c r="K25" i="48"/>
  <c r="K16" i="48"/>
  <c r="O30" i="48"/>
  <c r="O29" i="48"/>
  <c r="O28" i="48"/>
  <c r="K17" i="48"/>
  <c r="O14" i="48"/>
  <c r="K23" i="48"/>
  <c r="K15" i="48"/>
  <c r="O13" i="48"/>
  <c r="Z16" i="17" l="1"/>
  <c r="Z14" i="17"/>
  <c r="Z34" i="17"/>
  <c r="Z36" i="17" s="1"/>
  <c r="Z30" i="17"/>
  <c r="Z26" i="17"/>
  <c r="Z25" i="17"/>
  <c r="Z24" i="17"/>
  <c r="Z23" i="17"/>
  <c r="E36" i="14" l="1"/>
  <c r="O36" i="17"/>
  <c r="O31" i="17"/>
  <c r="Z20" i="17"/>
  <c r="E20" i="14"/>
  <c r="E31" i="14"/>
  <c r="Z31" i="17"/>
  <c r="N30" i="14"/>
  <c r="H30" i="14"/>
  <c r="E30" i="42" s="1"/>
  <c r="I30" i="14"/>
  <c r="H19" i="14"/>
  <c r="E19" i="42" s="1"/>
  <c r="I19" i="14"/>
  <c r="AL30" i="17" l="1"/>
  <c r="AL19" i="17"/>
  <c r="Z43" i="17"/>
  <c r="E43" i="14"/>
  <c r="O43" i="17"/>
  <c r="G20" i="42"/>
  <c r="N26" i="14" l="1"/>
  <c r="N17" i="14"/>
  <c r="N14" i="14"/>
  <c r="H29" i="42" l="1"/>
  <c r="H28" i="42"/>
  <c r="H27" i="42"/>
  <c r="H26" i="42"/>
  <c r="H14" i="42"/>
  <c r="H34" i="42" l="1"/>
  <c r="G36" i="42"/>
  <c r="G31" i="42"/>
  <c r="A7" i="14" l="1"/>
  <c r="M13" i="14" s="1"/>
  <c r="M28" i="14" l="1"/>
  <c r="P29" i="48" s="1"/>
  <c r="M15" i="14"/>
  <c r="P16" i="48" s="1"/>
  <c r="M27" i="14"/>
  <c r="P28" i="48" s="1"/>
  <c r="M16" i="14"/>
  <c r="P17" i="48" s="1"/>
  <c r="M25" i="14"/>
  <c r="P26" i="48" s="1"/>
  <c r="P14" i="48"/>
  <c r="M14" i="14"/>
  <c r="P15" i="48" s="1"/>
  <c r="M39" i="14"/>
  <c r="M26" i="14"/>
  <c r="P27" i="48" s="1"/>
  <c r="M17" i="14"/>
  <c r="P18" i="48" s="1"/>
  <c r="M18" i="14"/>
  <c r="P19" i="48" s="1"/>
  <c r="M35" i="14"/>
  <c r="P25" i="48"/>
  <c r="M19" i="14"/>
  <c r="M34" i="14"/>
  <c r="M23" i="14"/>
  <c r="M30" i="14"/>
  <c r="M29" i="14"/>
  <c r="O30" i="14"/>
  <c r="O19" i="14"/>
  <c r="L40" i="17" l="1"/>
  <c r="L43" i="17" s="1"/>
  <c r="N25" i="14" l="1"/>
  <c r="N23" i="14"/>
  <c r="H15" i="16" l="1"/>
  <c r="H26" i="16"/>
  <c r="H27" i="16"/>
  <c r="D20" i="48" l="1"/>
  <c r="I20" i="16"/>
  <c r="I43" i="16" s="1"/>
  <c r="K14" i="16" l="1"/>
  <c r="K20" i="16" s="1"/>
  <c r="K43" i="16" s="1"/>
  <c r="N13" i="14"/>
  <c r="O36" i="42" l="1"/>
  <c r="O43" i="42" s="1"/>
  <c r="H39" i="42" l="1"/>
  <c r="G40" i="42"/>
  <c r="G43" i="42" s="1"/>
  <c r="H18" i="16"/>
  <c r="B18" i="16"/>
  <c r="B18" i="42"/>
  <c r="H18" i="14"/>
  <c r="E18" i="42" s="1"/>
  <c r="B18" i="14"/>
  <c r="I18" i="14" l="1"/>
  <c r="AL18" i="17" l="1"/>
  <c r="O18" i="14"/>
  <c r="O13" i="14"/>
  <c r="N29" i="14" l="1"/>
  <c r="E39" i="17" l="1"/>
  <c r="E40" i="17" l="1"/>
  <c r="O29" i="14"/>
  <c r="O34" i="14" l="1"/>
  <c r="N28" i="14"/>
  <c r="O28" i="14"/>
  <c r="A29" i="48" l="1"/>
  <c r="A29" i="17"/>
  <c r="E29" i="17"/>
  <c r="A29" i="16"/>
  <c r="A29" i="42"/>
  <c r="A29" i="14"/>
  <c r="H29" i="14" l="1"/>
  <c r="E29" i="42" s="1"/>
  <c r="I29" i="14"/>
  <c r="K40" i="17"/>
  <c r="K43" i="17" s="1"/>
  <c r="AL29" i="17" l="1"/>
  <c r="O16" i="14"/>
  <c r="N16" i="14"/>
  <c r="H13" i="16" l="1"/>
  <c r="E13" i="17" l="1"/>
  <c r="A28" i="48" l="1"/>
  <c r="E28" i="17"/>
  <c r="A28" i="17"/>
  <c r="H28" i="16"/>
  <c r="H31" i="16" s="1"/>
  <c r="A28" i="16"/>
  <c r="A28" i="42"/>
  <c r="B28" i="14" l="1"/>
  <c r="I28" i="14"/>
  <c r="A28" i="14"/>
  <c r="AL28" i="17" l="1"/>
  <c r="H28" i="14"/>
  <c r="E28" i="42" l="1"/>
  <c r="E34" i="17" l="1"/>
  <c r="E36" i="17" l="1"/>
  <c r="H13" i="14"/>
  <c r="I13" i="14" l="1"/>
  <c r="E13" i="42"/>
  <c r="AL13" i="17" l="1"/>
  <c r="A34" i="42"/>
  <c r="I34" i="14"/>
  <c r="A34" i="14"/>
  <c r="AL34" i="17" l="1"/>
  <c r="H34" i="14"/>
  <c r="H36" i="14" s="1"/>
  <c r="E34" i="42" l="1"/>
  <c r="E36" i="42" l="1"/>
  <c r="H14" i="14"/>
  <c r="H15" i="14"/>
  <c r="E15" i="42" s="1"/>
  <c r="O17" i="14"/>
  <c r="D36" i="48"/>
  <c r="J40" i="17"/>
  <c r="J43" i="17" s="1"/>
  <c r="I40" i="17"/>
  <c r="I43" i="17" s="1"/>
  <c r="E14" i="17"/>
  <c r="E15" i="17"/>
  <c r="E16" i="17"/>
  <c r="E17" i="17"/>
  <c r="E23" i="17"/>
  <c r="E24" i="17"/>
  <c r="E25" i="17"/>
  <c r="E26" i="17"/>
  <c r="E27" i="17"/>
  <c r="D36" i="17"/>
  <c r="O14" i="14"/>
  <c r="O15" i="14"/>
  <c r="O27" i="14"/>
  <c r="AQ24" i="17"/>
  <c r="H39" i="16"/>
  <c r="H40" i="16" s="1"/>
  <c r="A27" i="48"/>
  <c r="A27" i="17"/>
  <c r="A27" i="16"/>
  <c r="A27" i="42"/>
  <c r="A27" i="14"/>
  <c r="H16" i="16"/>
  <c r="H17" i="16"/>
  <c r="B17" i="16"/>
  <c r="A7" i="48"/>
  <c r="A7" i="17"/>
  <c r="A7" i="16"/>
  <c r="A7" i="42"/>
  <c r="O26" i="14"/>
  <c r="H14" i="16"/>
  <c r="O39" i="14"/>
  <c r="N39" i="14"/>
  <c r="O25" i="14"/>
  <c r="D36" i="16"/>
  <c r="D36" i="42"/>
  <c r="O23" i="14"/>
  <c r="H20" i="16" l="1"/>
  <c r="H43" i="16" s="1"/>
  <c r="E20" i="17"/>
  <c r="D20" i="16"/>
  <c r="E14" i="42"/>
  <c r="E31" i="17"/>
  <c r="D20" i="42"/>
  <c r="D20" i="17"/>
  <c r="D31" i="16"/>
  <c r="D31" i="17"/>
  <c r="D31" i="48"/>
  <c r="D31" i="42"/>
  <c r="H27" i="14"/>
  <c r="E27" i="42" s="1"/>
  <c r="I27" i="14"/>
  <c r="H17" i="14"/>
  <c r="E17" i="42" s="1"/>
  <c r="I17" i="14"/>
  <c r="H26" i="14"/>
  <c r="E26" i="42" s="1"/>
  <c r="I26" i="14"/>
  <c r="H16" i="14"/>
  <c r="E16" i="42" s="1"/>
  <c r="I16" i="14"/>
  <c r="H25" i="14"/>
  <c r="E25" i="42" s="1"/>
  <c r="I25" i="14"/>
  <c r="I15" i="14"/>
  <c r="H24" i="14"/>
  <c r="E24" i="42" s="1"/>
  <c r="I24" i="14"/>
  <c r="I14" i="14"/>
  <c r="H23" i="14"/>
  <c r="I23" i="14"/>
  <c r="AL24" i="17" l="1"/>
  <c r="AL15" i="17"/>
  <c r="AL25" i="17"/>
  <c r="AL17" i="17"/>
  <c r="AL16" i="17"/>
  <c r="AL27" i="17"/>
  <c r="AL23" i="17"/>
  <c r="AL14" i="17"/>
  <c r="AL26" i="17"/>
  <c r="E43" i="17"/>
  <c r="H31" i="14"/>
  <c r="H20" i="14"/>
  <c r="E20" i="42"/>
  <c r="E23" i="42"/>
  <c r="I39" i="14"/>
  <c r="H39" i="14"/>
  <c r="H40" i="14" s="1"/>
  <c r="D40" i="16"/>
  <c r="D43" i="16" s="1"/>
  <c r="D40" i="48"/>
  <c r="D43" i="48" s="1"/>
  <c r="D40" i="42"/>
  <c r="D43" i="42" s="1"/>
  <c r="D40" i="17"/>
  <c r="D43" i="17" s="1"/>
  <c r="AL39" i="17" l="1"/>
  <c r="H43" i="14"/>
  <c r="E31" i="42"/>
  <c r="E39" i="42"/>
  <c r="E40" i="42" l="1"/>
  <c r="E43" i="42" s="1"/>
</calcChain>
</file>

<file path=xl/sharedStrings.xml><?xml version="1.0" encoding="utf-8"?>
<sst xmlns="http://schemas.openxmlformats.org/spreadsheetml/2006/main" count="1029" uniqueCount="271">
  <si>
    <t xml:space="preserve">Anexos al Informe de Seguimiento de los Créditos Externos en Periodo de Ejecución 
</t>
  </si>
  <si>
    <t>del Gobierno Central y Resto del Sector Público</t>
  </si>
  <si>
    <t>I Semestre 2025</t>
  </si>
  <si>
    <t>TABLA DE CONTENIDOS</t>
  </si>
  <si>
    <t>Anexo 1</t>
  </si>
  <si>
    <t>FECHAS IMPORTANTES ASOCIADAS A LOS CONTRATOS DE PRÉSTAMO DE INVERSIÓN EN EJECUCIÓN</t>
  </si>
  <si>
    <t>Anexo 2</t>
  </si>
  <si>
    <t>ESTADO FINANCIERO, FÍSICO Y DE PLAZOS ASOCIADOS A LOS CRÉDITOS DE INVERSIÓN EN EJECUCIÓN</t>
  </si>
  <si>
    <t>Anexo 3</t>
  </si>
  <si>
    <t>PROGRAMACIÓN DE DESEMBOLSOS DE LOS CRÉDITOS EXTERNOS DE INVERSIÓN EN EJECUCIÓN</t>
  </si>
  <si>
    <t>Anexo 4</t>
  </si>
  <si>
    <t>ESTADO FINANCIERO DE LA CONTRAPARTIDA NACIONAL/INSTITUCIONAL Y DONACIÓN ASOCIADOS A LOS CRÉDITOS DE INVERSIÓN EN EJECUCIÓN</t>
  </si>
  <si>
    <t>Anexo 5</t>
  </si>
  <si>
    <t>DESEMBOLSOS, AVANCE FINANCIERO, AVANCE FISICO Y DESEMPEÑO 2015 AL I SEMESTRE DE 2025 DE LOS CRÉDITOS DE INVERSIÓN EN EJECUCIÓN</t>
  </si>
  <si>
    <t>Anexo 6</t>
  </si>
  <si>
    <t>GESTIÓN DEL VALOR PLANIFICADO DE LOS CRÉDITOS DE INVERSIÓN EN EJECUCIÓN</t>
  </si>
  <si>
    <t>Anexo 7</t>
  </si>
  <si>
    <t>AJUSTES EN EL MONTO TOTAL DEL PLAN DE INVERSIÓN DE LOS PROGRAMAS/PROYECTOS EN EJECUCIÓN</t>
  </si>
  <si>
    <t>ANEXO N° 1:</t>
  </si>
  <si>
    <t>(cifras expresadas en valores absolutos en US$)</t>
  </si>
  <si>
    <t>Referencia del Acreedor</t>
  </si>
  <si>
    <t>Nombre del Programa / Proyecto</t>
  </si>
  <si>
    <t xml:space="preserve">Unidad Ejecutora </t>
  </si>
  <si>
    <t xml:space="preserve">Deudor / Garante </t>
  </si>
  <si>
    <t>Fecha Suscripción del Contrato</t>
  </si>
  <si>
    <t>Fecha de Aprobación de Ley</t>
  </si>
  <si>
    <t>Número de Ley</t>
  </si>
  <si>
    <t xml:space="preserve">Fecha de entrada en vigencia del Crédito </t>
  </si>
  <si>
    <t>Fecha incorporación de recursos al Presupuesto Nacional y/o Institucional</t>
  </si>
  <si>
    <t>Fecha de vencimiento del período de desembolso original</t>
  </si>
  <si>
    <t>Fecha de vencimiento del período de desembolso con prórrogas</t>
  </si>
  <si>
    <t>Cantidad de prórrogas otorgadas al período de desembolso</t>
  </si>
  <si>
    <t>Fecha de vencimiento del Servicio de la Deuda</t>
  </si>
  <si>
    <t>BCIE</t>
  </si>
  <si>
    <t>AM 2080</t>
  </si>
  <si>
    <t>Ampliación Programa de Obras Estratégicas de Infraestructura Vial</t>
  </si>
  <si>
    <t xml:space="preserve">CONAVI </t>
  </si>
  <si>
    <t>CONAVI</t>
  </si>
  <si>
    <t>N/A</t>
  </si>
  <si>
    <t>Proyecto de Reducción de Agua No Contabilizada y Optimización de la Eficiencia Energética en el GAM</t>
  </si>
  <si>
    <t>AyA</t>
  </si>
  <si>
    <t>AYA</t>
  </si>
  <si>
    <t>Programa de Abastecimiento del Área Metropolitana de San José, Acueductos Urbanos II y Alcantarillado Sanitario de Juanito Mora de Puntarenas</t>
  </si>
  <si>
    <t>2188-A</t>
  </si>
  <si>
    <t>Programa Acueductos y Alcantarillados en Ciudades Costeras (PAACC)</t>
  </si>
  <si>
    <t xml:space="preserve">AYA </t>
  </si>
  <si>
    <t>Programa de Alcantarillado y Control de Inundaciones para Limón</t>
  </si>
  <si>
    <t>AyA/SENARA</t>
  </si>
  <si>
    <t>GOBNO</t>
  </si>
  <si>
    <t>9690</t>
  </si>
  <si>
    <t>Proyecto de Abastecimiento de Agua para la Cuenca Media del río Tempisque y Comunidades Costeras (PAACUME)</t>
  </si>
  <si>
    <t xml:space="preserve">SENARA </t>
  </si>
  <si>
    <t>10230</t>
  </si>
  <si>
    <t>Programa de emergencia para la reconstrucción integral y resiliente de infraestructura (PROERI)</t>
  </si>
  <si>
    <t xml:space="preserve">CNE </t>
  </si>
  <si>
    <t>BID</t>
  </si>
  <si>
    <t>3071/OC-CR</t>
  </si>
  <si>
    <t>Programa de Infraestructura de Transporte</t>
  </si>
  <si>
    <t>MOPT</t>
  </si>
  <si>
    <t xml:space="preserve">3072/CH-CR </t>
  </si>
  <si>
    <t>3488/OC-CR</t>
  </si>
  <si>
    <t>Programa de Integración Fronteriza de Costa Rica</t>
  </si>
  <si>
    <t xml:space="preserve">COMEX </t>
  </si>
  <si>
    <t>4507/OC-CR</t>
  </si>
  <si>
    <t>Programa Red Vial Cantonal II</t>
  </si>
  <si>
    <t>3589/OC-CR</t>
  </si>
  <si>
    <t xml:space="preserve">Primer Programa de Energía Renovable, Transmisión y Distribución de Electricidad </t>
  </si>
  <si>
    <t>ICE</t>
  </si>
  <si>
    <t>ICE / GOBNO</t>
  </si>
  <si>
    <t>4864/OC-CR</t>
  </si>
  <si>
    <t xml:space="preserve">Programa de Infraestructura Vial y Promoción de Asociaciones Público-Privadas </t>
  </si>
  <si>
    <t>4871/OC-CR</t>
  </si>
  <si>
    <t>Programa de Seguridad Ciudadana y Prevención de Violencia</t>
  </si>
  <si>
    <t>MJP</t>
  </si>
  <si>
    <t>5823/OC-CR</t>
  </si>
  <si>
    <t xml:space="preserve">MOPT </t>
  </si>
  <si>
    <t>BIRF</t>
  </si>
  <si>
    <t>9075-CR</t>
  </si>
  <si>
    <t>MH</t>
  </si>
  <si>
    <t>9922</t>
  </si>
  <si>
    <t>9502-CR</t>
  </si>
  <si>
    <t>CNE</t>
  </si>
  <si>
    <t>10622</t>
  </si>
  <si>
    <t>N/D</t>
  </si>
  <si>
    <t>JICA</t>
  </si>
  <si>
    <t>CR-P5-2</t>
  </si>
  <si>
    <t>G. TOTAL en US$</t>
  </si>
  <si>
    <t>FUENTE: BASE DE DATOS SIGADE v. 6.2 / INFORME DE SEGUIMIENTO SEMESTRAL DE LAS UNIDADES EJECUTORAS (UE)</t>
  </si>
  <si>
    <r>
      <t>NOTAS:</t>
    </r>
    <r>
      <rPr>
        <b/>
        <sz val="10"/>
        <color theme="1"/>
        <rFont val="HendersonSansW00-BasicLight"/>
      </rPr>
      <t xml:space="preserve"> </t>
    </r>
  </si>
  <si>
    <t>ABREVIATURAS:</t>
  </si>
  <si>
    <r>
      <t>N/D=</t>
    </r>
    <r>
      <rPr>
        <sz val="10"/>
        <color theme="1"/>
        <rFont val="HendersonSansW00-BasicLight"/>
      </rPr>
      <t xml:space="preserve"> Información no disponible</t>
    </r>
    <r>
      <rPr>
        <b/>
        <sz val="10"/>
        <color theme="1"/>
        <rFont val="HendersonSansW00-BasicLight"/>
      </rPr>
      <t>.</t>
    </r>
  </si>
  <si>
    <r>
      <t>N/A=</t>
    </r>
    <r>
      <rPr>
        <sz val="10"/>
        <color theme="1"/>
        <rFont val="HendersonSansW00-BasicLight"/>
      </rPr>
      <t xml:space="preserve"> No aplica</t>
    </r>
    <r>
      <rPr>
        <b/>
        <sz val="10"/>
        <color theme="1"/>
        <rFont val="HendersonSansW00-BasicLight"/>
      </rPr>
      <t>.</t>
    </r>
  </si>
  <si>
    <t>ANEXO N° 2:</t>
  </si>
  <si>
    <t>Monto del Préstamo 
(en US$)</t>
  </si>
  <si>
    <t>Monto desembolsado acumulado a junio 2025 de la fuente externa</t>
  </si>
  <si>
    <t xml:space="preserve">Monto desembolsado solo en el I Sem. 2025 de la fuente externa </t>
  </si>
  <si>
    <t xml:space="preserve">Monto desembolsado solo en el II Sem. 2025 de la fuente externa </t>
  </si>
  <si>
    <t>Monto pendiente por desembolsar a junio 2025</t>
  </si>
  <si>
    <t>% de Avance al 30/06/2025</t>
  </si>
  <si>
    <t>Años de Ejecución del crédito desde la entrada en vigencia</t>
  </si>
  <si>
    <t>Años de Ejecución del crédito desde la incorporación presupuestaria</t>
  </si>
  <si>
    <r>
      <t>Financiero</t>
    </r>
    <r>
      <rPr>
        <b/>
        <vertAlign val="superscript"/>
        <sz val="10"/>
        <color theme="1"/>
        <rFont val="HendersonSansW00-BasicLight"/>
      </rPr>
      <t xml:space="preserve"> 1/</t>
    </r>
  </si>
  <si>
    <r>
      <t xml:space="preserve">Físico según información de UE </t>
    </r>
    <r>
      <rPr>
        <b/>
        <vertAlign val="superscript"/>
        <sz val="10"/>
        <rFont val="HendersonSansW00-BasicLight"/>
      </rPr>
      <t>1/</t>
    </r>
  </si>
  <si>
    <t xml:space="preserve">Periodo estipulado en Contrato </t>
  </si>
  <si>
    <t>Plazo desde la incorporación del crédito hasta la fecha límite de desembolsos con prórroga (cuando aplica)</t>
  </si>
  <si>
    <t>Proyecto Hacienda Digital para el Bicentenario</t>
  </si>
  <si>
    <t>Segundo Préstamo de Políticas de Desarrollo de la Gestión del Riesgo de Desastres en Costa Rica con Opción de Desembolso Diferido ante Catástrofes (CAT DDO)</t>
  </si>
  <si>
    <r>
      <rPr>
        <b/>
        <sz val="10"/>
        <color rgb="FF000000"/>
        <rFont val="HendersonSansW00-BasicLight"/>
      </rPr>
      <t>1/</t>
    </r>
    <r>
      <rPr>
        <sz val="10"/>
        <color rgb="FF000000"/>
        <rFont val="HendersonSansW00-BasicLight"/>
      </rPr>
      <t xml:space="preserve"> Los valores corresponden al avance físico y financiero acumulado desde que inició el Programa/Proyecto hasta el periodo de corte del Informe.</t>
    </r>
  </si>
  <si>
    <r>
      <rPr>
        <b/>
        <sz val="10"/>
        <color rgb="FF000000"/>
        <rFont val="HendersonSansW00-BasicLight"/>
      </rPr>
      <t>5/</t>
    </r>
    <r>
      <rPr>
        <sz val="10"/>
        <color rgb="FF000000"/>
        <rFont val="HendersonSansW00-BasicLight"/>
      </rPr>
      <t xml:space="preserve"> Para dolarizar los montos de los préstamos cuya moneda contractual no fue pactada en dólares, se utilizó como referencia el valor del tipo de cambio al 30 de junio de 2025 de dicha moneda con respecto al dólar.</t>
    </r>
  </si>
  <si>
    <t>ANEXO N° 3:</t>
  </si>
  <si>
    <t>Unidad Ejecutora</t>
  </si>
  <si>
    <t xml:space="preserve">Monto del préstamo (en US$)  </t>
  </si>
  <si>
    <t>Monto Programado por Desembolsar</t>
  </si>
  <si>
    <t>Monto programado por desembolsar</t>
  </si>
  <si>
    <t xml:space="preserve">Monto real desembolsado </t>
  </si>
  <si>
    <t>% Realizado sobre lo Programado</t>
  </si>
  <si>
    <t>III Trimestre 2025</t>
  </si>
  <si>
    <t>IV Trimestre 2025</t>
  </si>
  <si>
    <t>2027</t>
  </si>
  <si>
    <t>2028</t>
  </si>
  <si>
    <t>2029</t>
  </si>
  <si>
    <r>
      <t>Proyecto de Reducción de Agua No Contabilizada y Optimización de la Eficiencia Energética en el GAM</t>
    </r>
    <r>
      <rPr>
        <b/>
        <vertAlign val="superscript"/>
        <sz val="10"/>
        <rFont val="HendersonSansW00-BasicLight"/>
      </rPr>
      <t xml:space="preserve"> </t>
    </r>
  </si>
  <si>
    <t xml:space="preserve">Programa de Abastecimiento del Área Metropolitana de San José, Acueductos Urbanos II y Alcantarillado Sanitario de Juanito Mora de Puntarenas </t>
  </si>
  <si>
    <r>
      <t xml:space="preserve">Programa Acueductos y Alcantarillados en Ciudades Costeras (PAACC) </t>
    </r>
    <r>
      <rPr>
        <b/>
        <vertAlign val="superscript"/>
        <sz val="10"/>
        <rFont val="HendersonSansW00-BasicLight"/>
      </rPr>
      <t>1/</t>
    </r>
  </si>
  <si>
    <t xml:space="preserve">Programa de Alcantarillado y Control de Inundaciones para Limón </t>
  </si>
  <si>
    <t>Primer Programa de Energía Renovable, Transmisión y Distribución de Electricidad</t>
  </si>
  <si>
    <r>
      <rPr>
        <sz val="10"/>
        <color rgb="FF000000"/>
        <rFont val="HendersonSansW00-BasicLight"/>
      </rPr>
      <t xml:space="preserve">Segundo Préstamo de Políticas de Desarrollo de la Gestión del Riesgo de Desastres en Costa Rica con Opción de Desembolso Diferido ante Catástrofes (CAT DDO) </t>
    </r>
    <r>
      <rPr>
        <b/>
        <vertAlign val="superscript"/>
        <sz val="10"/>
        <color rgb="FF000000"/>
        <rFont val="HendersonSansW00-BasicLight"/>
      </rPr>
      <t>3/</t>
    </r>
  </si>
  <si>
    <r>
      <rPr>
        <sz val="10"/>
        <color rgb="FF000000"/>
        <rFont val="HendersonSansW00-BasicLight"/>
      </rPr>
      <t xml:space="preserve">Proyecto Geotérmico Borinquen I  </t>
    </r>
    <r>
      <rPr>
        <b/>
        <vertAlign val="superscript"/>
        <sz val="10"/>
        <color rgb="FF000000"/>
        <rFont val="HendersonSansW00-BasicLight"/>
      </rPr>
      <t>4/ 5/</t>
    </r>
  </si>
  <si>
    <r>
      <rPr>
        <b/>
        <sz val="10"/>
        <color rgb="FF000000"/>
        <rFont val="HendersonSansW00-BasicLight"/>
      </rPr>
      <t>1/</t>
    </r>
    <r>
      <rPr>
        <sz val="10"/>
        <color rgb="FF000000"/>
        <rFont val="HendersonSansW00-BasicLight"/>
      </rPr>
      <t xml:space="preserve"> El préstamo esta dividido en dos tractos, uno en dólares y el otro en euros, por lo tanto se puede proceder con los desembolsos según la moneda requerida.</t>
    </r>
  </si>
  <si>
    <r>
      <rPr>
        <b/>
        <sz val="10"/>
        <color rgb="FF000000"/>
        <rFont val="HendersonSansW00-BasicLight"/>
      </rPr>
      <t>2/</t>
    </r>
    <r>
      <rPr>
        <sz val="10"/>
        <color rgb="FF000000"/>
        <rFont val="HendersonSansW00-BasicLight"/>
      </rPr>
      <t xml:space="preserve"> La programación de desembolsos para el Programa de Seguridad Ciudadana y Prevención de Violencia, incorpora una extensión en la fecha límite de desembolsos de 12 meses, la cual estaba en proceso de formalización al cierre de este Informe.</t>
    </r>
  </si>
  <si>
    <t>ANEXO N° 4:</t>
  </si>
  <si>
    <t xml:space="preserve">Monto del Préstamo 
(en US$)  </t>
  </si>
  <si>
    <t>Contrapartida Nacional</t>
  </si>
  <si>
    <t>Donación</t>
  </si>
  <si>
    <t>Monto Original 
(en US$)</t>
  </si>
  <si>
    <t>Monto Vigente 
(en US$)</t>
  </si>
  <si>
    <t>Monto Ejecutado a Junio 2025</t>
  </si>
  <si>
    <t xml:space="preserve">Monto Pendiente por Ejecutar </t>
  </si>
  <si>
    <t>Monto de Donación</t>
  </si>
  <si>
    <t>Monto Desembolsado a Junio 2025</t>
  </si>
  <si>
    <t xml:space="preserve">Monto Pendiente por Desembolsar </t>
  </si>
  <si>
    <t>3072/CH-CR</t>
  </si>
  <si>
    <t>NA</t>
  </si>
  <si>
    <r>
      <t xml:space="preserve">Proyecto Geotérmico Borinquen I </t>
    </r>
    <r>
      <rPr>
        <b/>
        <vertAlign val="superscript"/>
        <sz val="10"/>
        <rFont val="HendersonSansW00-BasicLight"/>
      </rPr>
      <t>2/</t>
    </r>
  </si>
  <si>
    <r>
      <rPr>
        <b/>
        <sz val="10"/>
        <color rgb="FF000000"/>
        <rFont val="HendersonSansW00-BasicLight"/>
      </rPr>
      <t xml:space="preserve">1/ </t>
    </r>
    <r>
      <rPr>
        <sz val="10"/>
        <color rgb="FF000000"/>
        <rFont val="HendersonSansW00-BasicLight"/>
      </rPr>
      <t>Este préstamo puede ser desembolsado tanto en euros como en dólares, por lo cual el monto total desembolsado es ajustado según el tipo de cambio de euros.</t>
    </r>
  </si>
  <si>
    <r>
      <rPr>
        <b/>
        <sz val="10"/>
        <color rgb="FF000000"/>
        <rFont val="HendersonSansW00-BasicLight"/>
      </rPr>
      <t>2/</t>
    </r>
    <r>
      <rPr>
        <sz val="10"/>
        <color rgb="FF000000"/>
        <rFont val="HendersonSansW00-BasicLight"/>
      </rPr>
      <t xml:space="preserve"> Para dolarizar los montos de los préstamos cuya moneda contractual no fue pactada en dólares, se utilizó como referencia el valor del tipo de cambio al 30 de junio de 2025 de dicha moneda con respecto al dólar.</t>
    </r>
  </si>
  <si>
    <t>ANEXO N° 5</t>
  </si>
  <si>
    <t>DESEMBOLSOS, AVANCE FINANCIERO,  AVANCE FISICO Y DESEMPEÑO 2015 AL I SEMESTRE DE 2025 DE LOS CRÉDITOS DE INVERSIÓN EN EJECUCIÓN</t>
  </si>
  <si>
    <t xml:space="preserve">Monto del préstamo 
(en US$) </t>
  </si>
  <si>
    <t xml:space="preserve">Monto acumulado desembolsado a junio 2025
(en US$)  </t>
  </si>
  <si>
    <r>
      <t xml:space="preserve">Desembolsos </t>
    </r>
    <r>
      <rPr>
        <b/>
        <vertAlign val="superscript"/>
        <sz val="10"/>
        <color rgb="FF000000"/>
        <rFont val="HendersonSansW00-BasicLight"/>
      </rPr>
      <t>1/</t>
    </r>
  </si>
  <si>
    <t>Desempeño del Programa / Proyecto según DGGDP al 
30-06-2025</t>
  </si>
  <si>
    <t>I SEM 2025</t>
  </si>
  <si>
    <t xml:space="preserve">3071/OC-CR
</t>
  </si>
  <si>
    <r>
      <rPr>
        <b/>
        <sz val="10"/>
        <color rgb="FF000000"/>
        <rFont val="HendersonSansW00-BasicLight"/>
      </rPr>
      <t>1/</t>
    </r>
    <r>
      <rPr>
        <sz val="10"/>
        <color rgb="FF000000"/>
        <rFont val="HendersonSansW00-BasicLight"/>
      </rPr>
      <t xml:space="preserve"> Los valores corresponden al comportamiento de cada año y periodo en particular (no son acumulados).</t>
    </r>
  </si>
  <si>
    <r>
      <rPr>
        <b/>
        <sz val="10"/>
        <color rgb="FF000000"/>
        <rFont val="HendersonSansW00-BasicLight"/>
      </rPr>
      <t>2/</t>
    </r>
    <r>
      <rPr>
        <sz val="10"/>
        <color rgb="FF000000"/>
        <rFont val="HendersonSansW00-BasicLight"/>
      </rPr>
      <t xml:space="preserve"> Los valores corresponden al avance acumulado desde que inició el Programa/Proyecto hasta el final de cada periodo.</t>
    </r>
  </si>
  <si>
    <t>TIPOS DE CAMBIO</t>
  </si>
  <si>
    <t>2025 (al 30 de JUN)</t>
  </si>
  <si>
    <t>Euros a $</t>
  </si>
  <si>
    <t>Yenes a $</t>
  </si>
  <si>
    <t>Yuanes a $</t>
  </si>
  <si>
    <t>DEG a $</t>
  </si>
  <si>
    <t>ANEXO N° 6:</t>
  </si>
  <si>
    <t>Valor Planificado 
(PV)</t>
  </si>
  <si>
    <t>Valor Ganado 
(EV)</t>
  </si>
  <si>
    <t>Costo Real 
(AC)</t>
  </si>
  <si>
    <t>Presupuesto Hasta la Conclusión 
(BAC)</t>
  </si>
  <si>
    <t>Variación del Costo 
(CV)</t>
  </si>
  <si>
    <t>Variación del Cronograma 
(SV)</t>
  </si>
  <si>
    <t>Variación a la Conclusión 
(VAC)</t>
  </si>
  <si>
    <t>Índice de Desempeño del Costo 
(CPI)</t>
  </si>
  <si>
    <t>Índice de Desempeño del Cronograma 
(SPI)</t>
  </si>
  <si>
    <t>Estimación a la Conclusión 
(EAC)</t>
  </si>
  <si>
    <t>Estimación Hasta la Conclusión 
(ETC)</t>
  </si>
  <si>
    <r>
      <t>Estimación de tiempo hasta la Conclusión 
(TTC)</t>
    </r>
    <r>
      <rPr>
        <b/>
        <vertAlign val="superscript"/>
        <sz val="10"/>
        <color theme="1"/>
        <rFont val="HendersonSansW00-BasicLight"/>
      </rPr>
      <t xml:space="preserve"> 1/</t>
    </r>
  </si>
  <si>
    <t>Índice de Desempeño del Trabajo por Completar 
(TCPI)</t>
  </si>
  <si>
    <r>
      <rPr>
        <sz val="10"/>
        <color rgb="FF000000"/>
        <rFont val="HendersonSansW00-BasicLight"/>
      </rPr>
      <t xml:space="preserve">Proyecto Geotérmico Borinquen I </t>
    </r>
    <r>
      <rPr>
        <b/>
        <vertAlign val="superscript"/>
        <sz val="10"/>
        <color rgb="FF000000"/>
        <rFont val="HendersonSansW00-BasicLight"/>
      </rPr>
      <t>3/</t>
    </r>
  </si>
  <si>
    <t xml:space="preserve">NOTAS: </t>
  </si>
  <si>
    <r>
      <rPr>
        <b/>
        <sz val="10"/>
        <color theme="1"/>
        <rFont val="HendersonSansW00-BasicLight"/>
      </rPr>
      <t xml:space="preserve">1/ </t>
    </r>
    <r>
      <rPr>
        <sz val="10"/>
        <color theme="1"/>
        <rFont val="HendersonSansW00-BasicLight"/>
      </rPr>
      <t>Para efectos de medir el indicador TTC se utilizan las fechas vigentes de finalización de los contratos de préstamo.</t>
    </r>
  </si>
  <si>
    <r>
      <rPr>
        <b/>
        <sz val="10"/>
        <color rgb="FF000000"/>
        <rFont val="HendersonSansW00-BasicLight"/>
      </rPr>
      <t>2/</t>
    </r>
    <r>
      <rPr>
        <sz val="10"/>
        <color rgb="FF000000"/>
        <rFont val="HendersonSansW00-BasicLight"/>
      </rPr>
      <t xml:space="preserve"> El monto del crédito se actualizó a partir de una rescisión de US$ 15MM formalizada en junio de 2025.</t>
    </r>
  </si>
  <si>
    <r>
      <rPr>
        <b/>
        <sz val="10"/>
        <color rgb="FF000000"/>
        <rFont val="HendersonSansW00-BasicLight"/>
      </rPr>
      <t xml:space="preserve">3/ </t>
    </r>
    <r>
      <rPr>
        <sz val="10"/>
        <color rgb="FF000000"/>
        <rFont val="HendersonSansW00-BasicLight"/>
      </rPr>
      <t>Para dolarizar los montos de los préstamos cuya moneda contractual no fue pactada en dólares, se utilizó como referencia el valor del tipo de cambio al 30 de junio de 2025 de dicha moneda con respecto al dólar.</t>
    </r>
  </si>
  <si>
    <t>ANEXO N° 7:</t>
  </si>
  <si>
    <t>Acreedor</t>
  </si>
  <si>
    <t>Ajuste a Reportar</t>
  </si>
  <si>
    <t>Tipo de ajuste en el Plan de Inversión Vigente (PIV)</t>
  </si>
  <si>
    <t>Fuente de financiamiento que respalda ajuste en el PIV</t>
  </si>
  <si>
    <t>Monto a ser Modificado (US$)</t>
  </si>
  <si>
    <t>Causas del ajuste en el Plan de Inversión Vigente (PIV)</t>
  </si>
  <si>
    <t>Impacto del ajuste del PIV del Programa/Proyecto</t>
  </si>
  <si>
    <t>¿Alcance afectado?</t>
  </si>
  <si>
    <t>¿Plazo afectado?</t>
  </si>
  <si>
    <t>Afectación en meses</t>
  </si>
  <si>
    <t>Información o detalles adicionales a compartir</t>
  </si>
  <si>
    <t>Ubicación del Programa/ Proyecto</t>
  </si>
  <si>
    <t>Sector</t>
  </si>
  <si>
    <t>Programa de Alcantarillado y Control de Inundaciones para Limón/(AyA/SENARA)</t>
  </si>
  <si>
    <t>SENARA</t>
  </si>
  <si>
    <t>Modificación</t>
  </si>
  <si>
    <t>Aumento</t>
  </si>
  <si>
    <t>El monto considerado en la formulación de la Ley 9690, es insuficiente para poder cumplir con los objetivos del proyecto, en cuanto a los gastos operativos se refiere.</t>
  </si>
  <si>
    <t>No impacta el alcance del Proyecto, hay un compromiso institucional para la gestión e incorporación de los recursos adicionales de contrapartida para los periodos de 2023 a 2025, los recursos se irán integrando en la programación conforme estén aprobados e incorporados en el presupuesto institucional.</t>
  </si>
  <si>
    <t>No</t>
  </si>
  <si>
    <t xml:space="preserve">En Senara se da el incremento de la contrapartida por un monto acumulado total que está siendo analizado por la Institución para gestionar ante la DGGDP la modificación contractual. Del II Semestre 2024 al I Semestre 2025 hubo un incremento de la contrapartida de $436.909,40 en total.
</t>
  </si>
  <si>
    <t>Limón</t>
  </si>
  <si>
    <t>Salud</t>
  </si>
  <si>
    <t> </t>
  </si>
  <si>
    <t>COMEX</t>
  </si>
  <si>
    <t xml:space="preserve">Disminución </t>
  </si>
  <si>
    <t>La solicitud de reducción de la contrapartida no impacta los objetivos específicos del contrato de préstamo en cuanto al incremento en la generación eléctrica del país con geotermia, el aseguramiento de la confiabilidad del sistema de transmisión y distribución, pues los indicadores asociados, muestran una alta probabilidad de cumplimiento en el sistema de seguimiento del BID.</t>
  </si>
  <si>
    <t xml:space="preserve">Documento de solicitud de modificación por parte del ICE oficio N°0060-026-2025.
Oficio aprobado por parte del MH MH-DM-OF-0181-2025 fechado el 20 de febrero 2025.
</t>
  </si>
  <si>
    <t>Guanacaste</t>
  </si>
  <si>
    <t>Ambiente y Energía</t>
  </si>
  <si>
    <t>Min. Hacienda</t>
  </si>
  <si>
    <t>Disminución</t>
  </si>
  <si>
    <t>Crédito</t>
  </si>
  <si>
    <t>No genera impacto debido a que la adquisición fue realizada con otra fuente de financiamiento. No afecta el cumplimiento de objetivos ni el alcance del proyecto.</t>
  </si>
  <si>
    <t>En junio 2025 el BIRF comunicó la aprobación de la cancelación parcial del crédito.</t>
  </si>
  <si>
    <t>Todo el país</t>
  </si>
  <si>
    <t>Hacienda Pública</t>
  </si>
  <si>
    <t>FUENTE: INFORME DE SEGUIMIENTO SEMESTRAL DE LAS UNIDADES EJECUTORAS (UE)</t>
  </si>
  <si>
    <r>
      <t xml:space="preserve">Programa de Seguridad Ciudadana y Prevención de Violencia </t>
    </r>
    <r>
      <rPr>
        <b/>
        <vertAlign val="superscript"/>
        <sz val="10"/>
        <rFont val="HendersonSansW00-BasicLight"/>
      </rPr>
      <t>2/</t>
    </r>
  </si>
  <si>
    <t xml:space="preserve">Monto del Préstamo 
(en US$) </t>
  </si>
  <si>
    <t>Periodo de ejecución real al 30/06/2025</t>
  </si>
  <si>
    <r>
      <t xml:space="preserve">Comisiones de Compromisos Pagadas </t>
    </r>
    <r>
      <rPr>
        <b/>
        <vertAlign val="superscript"/>
        <sz val="10"/>
        <color rgb="FF000000"/>
        <rFont val="HendersonSansW00-BasicLight"/>
      </rPr>
      <t>1/</t>
    </r>
  </si>
  <si>
    <r>
      <t xml:space="preserve">Avance Financiero (%) </t>
    </r>
    <r>
      <rPr>
        <b/>
        <vertAlign val="superscript"/>
        <sz val="10"/>
        <color rgb="FF000000"/>
        <rFont val="HendersonSansW00-BasicLight"/>
      </rPr>
      <t>2/</t>
    </r>
  </si>
  <si>
    <r>
      <t xml:space="preserve">Avance Físico (%) </t>
    </r>
    <r>
      <rPr>
        <b/>
        <vertAlign val="superscript"/>
        <sz val="10"/>
        <color rgb="FF000000"/>
        <rFont val="HendersonSansW00-BasicLight"/>
      </rPr>
      <t>2/</t>
    </r>
  </si>
  <si>
    <r>
      <rPr>
        <b/>
        <sz val="10"/>
        <color rgb="FF000000"/>
        <rFont val="HendersonSansW00-BasicLight"/>
      </rPr>
      <t>4/</t>
    </r>
    <r>
      <rPr>
        <sz val="10"/>
        <color rgb="FF000000"/>
        <rFont val="HendersonSansW00-BasicLight"/>
      </rPr>
      <t xml:space="preserve"> El ICE realizó un ajuste a lo interno del Proyecto, por lo tanto están realizando programaciones hasta el año 2027 (no obstante, es una proyección pues no se ha formalizado ninguna extensión del plazo).</t>
    </r>
  </si>
  <si>
    <r>
      <t xml:space="preserve">Programa de Alcantarillado y Control de Inundaciones para Limón </t>
    </r>
    <r>
      <rPr>
        <b/>
        <vertAlign val="superscript"/>
        <sz val="10"/>
        <rFont val="HendersonSansW00-BasicLight"/>
      </rPr>
      <t>3/</t>
    </r>
  </si>
  <si>
    <r>
      <t xml:space="preserve">Proyecto de Abastecimiento de Agua para la Cuenca Media del río Tempisque y Comunidades Costeras (PAACUME) </t>
    </r>
    <r>
      <rPr>
        <b/>
        <vertAlign val="superscript"/>
        <sz val="10"/>
        <rFont val="HendersonSansW00-BasicLight"/>
      </rPr>
      <t>3/</t>
    </r>
  </si>
  <si>
    <r>
      <t xml:space="preserve">Programa de emergencia para la reconstrucción integral y resiliente de infraestructura (PROERI) </t>
    </r>
    <r>
      <rPr>
        <b/>
        <vertAlign val="superscript"/>
        <sz val="10"/>
        <rFont val="HendersonSansW00-BasicLight"/>
      </rPr>
      <t>3/</t>
    </r>
  </si>
  <si>
    <r>
      <t xml:space="preserve">Programa de Infraestructura de Transporte </t>
    </r>
    <r>
      <rPr>
        <b/>
        <vertAlign val="superscript"/>
        <sz val="10"/>
        <rFont val="HendersonSansW00-BasicLight"/>
      </rPr>
      <t>4/</t>
    </r>
  </si>
  <si>
    <r>
      <t xml:space="preserve">Proyecto Hacienda Digital para el Bicentenario </t>
    </r>
    <r>
      <rPr>
        <b/>
        <vertAlign val="superscript"/>
        <sz val="10"/>
        <rFont val="HendersonSansW00-BasicLight"/>
      </rPr>
      <t>3/</t>
    </r>
  </si>
  <si>
    <r>
      <t xml:space="preserve">Segundo Préstamo de Políticas de Desarrollo de la Gestión del Riesgo de Desastres en Costa Rica con Opción de Desembolso Diferido ante Catástrofes (CAT DDO) </t>
    </r>
    <r>
      <rPr>
        <b/>
        <vertAlign val="superscript"/>
        <sz val="10"/>
        <rFont val="HendersonSansW00-BasicLight"/>
      </rPr>
      <t>5/</t>
    </r>
  </si>
  <si>
    <r>
      <t>Proyecto Geotérmico Borinquen I</t>
    </r>
    <r>
      <rPr>
        <b/>
        <sz val="10"/>
        <color rgb="FF000000"/>
        <rFont val="HendersonSansW00-BasicLight"/>
      </rPr>
      <t xml:space="preserve"> </t>
    </r>
    <r>
      <rPr>
        <b/>
        <vertAlign val="superscript"/>
        <sz val="10"/>
        <color rgb="FF000000"/>
        <rFont val="HendersonSansW00-BasicLight"/>
      </rPr>
      <t>3/ 6/</t>
    </r>
  </si>
  <si>
    <r>
      <rPr>
        <b/>
        <sz val="10"/>
        <color theme="1"/>
        <rFont val="HendersonSansW00-BasicLight"/>
      </rPr>
      <t>3/</t>
    </r>
    <r>
      <rPr>
        <sz val="10"/>
        <color theme="1"/>
        <rFont val="HendersonSansW00-BasicLight"/>
      </rPr>
      <t xml:space="preserve"> Al cierre del I semestre se realizó un ajuste de las comisiones de compromiso pagadas por los préstamos 2198, 2220, 2317 en el año 2024, 9075-CR en el año 2021 y CR-P5-2 en el año 2020.</t>
    </r>
  </si>
  <si>
    <r>
      <rPr>
        <b/>
        <sz val="10"/>
        <color rgb="FF000000"/>
        <rFont val="HendersonSansW00-BasicLight"/>
      </rPr>
      <t>5/</t>
    </r>
    <r>
      <rPr>
        <sz val="10"/>
        <color rgb="FF000000"/>
        <rFont val="HendersonSansW00-BasicLight"/>
      </rPr>
      <t xml:space="preserve"> Este préstamo es destinado para emergencias, no aplica la Metodología del Desempeño, ya que es una línea de financiamiento contingente. Esto permite al gobierno realizar desembolsos de inmediato una vez se declare una emergencia, sin necesidad de una programación previa de los mismos.</t>
    </r>
  </si>
  <si>
    <r>
      <rPr>
        <b/>
        <sz val="10"/>
        <color rgb="FF000000"/>
        <rFont val="HendersonSansW00-BasicLight"/>
      </rPr>
      <t xml:space="preserve">6/ </t>
    </r>
    <r>
      <rPr>
        <sz val="10"/>
        <color rgb="FF000000"/>
        <rFont val="HendersonSansW00-BasicLight"/>
      </rPr>
      <t>Para dolarizar los montos de los préstamos cuya moneda contractual no fue pactada en dólares, se utilizó como referencia el valor del tipo de cambio al 30 de junio de 2025 de dicha moneda con respecto al dólar.</t>
    </r>
  </si>
  <si>
    <r>
      <t xml:space="preserve">Proyecto Hacienda Digital para el Bicentenario </t>
    </r>
    <r>
      <rPr>
        <b/>
        <vertAlign val="superscript"/>
        <sz val="10"/>
        <rFont val="HendersonSansW00-BasicLight"/>
      </rPr>
      <t>2/</t>
    </r>
  </si>
  <si>
    <t>Acción Exterior</t>
  </si>
  <si>
    <t>El incremento de contrapartida en el caso del PIF no conlleva ningún impacto de ajuste al Programa, sino más bien, el respaldar en lo viable la consecución de los objetivos programáticos y alcances actuales del mismo, ya que el incremento obedece a US$823.231,33 financiados por COMEX que serán utilizados en la Licitación Pública Nacional para la Contratación de un Gestor que brinde el Mantenimiento Preventivo y Correctivo en el Centro de Control Integrado de Paso Canoas, y US$2.904.615,00 igualmente aportado por el Ministerio de Comercio Exterior, que serán invertidos en la construcción y equipamiento del CCF Peñas Blancas.</t>
  </si>
  <si>
    <t>El respaldo de la modificación plasmada, se encuentra respaldada en los oficios PIF-COR-CAE-0081-2025, PIF-COR-CAE-0427-2024 y PIF-COR-CAE-0510-2025, en los cuales el PIF ha informado al BID durante este año, sobre la conformación y progresivos incrementos en los montos de contrapartida (estos mismos recibieron oportunamente no objeción del acreedor).</t>
  </si>
  <si>
    <t>Costos reales de las obras superiores a los estimados, debido a factores exógenos como la pandemia por Covid-19, crisis de contenedores, oscilaciones del tipo de cambio del dólar, y algunos internos como la materialización de un riesgo de diseño en el CCF Peñas Blancas, por lo cual se hizo patente la necesidad de contrapartida para el PIF, así como del gradual incremento de esta con el fin de salvaguardar lo más posible, el alcance del Programa.</t>
  </si>
  <si>
    <r>
      <t xml:space="preserve">Proyecto Hacienda Digital para el Bicentenario </t>
    </r>
    <r>
      <rPr>
        <b/>
        <vertAlign val="superscript"/>
        <sz val="10"/>
        <color rgb="FF000000"/>
        <rFont val="HendersonSansW00-BasicLight"/>
      </rPr>
      <t>3/</t>
    </r>
  </si>
  <si>
    <r>
      <t xml:space="preserve">Segundo Préstamo de Políticas de Desarrollo de la Gestión del Riesgo de Desastres en Costa Rica con Opción de Desembolso Diferido ante Catástrofes (CAT DDO) </t>
    </r>
    <r>
      <rPr>
        <b/>
        <vertAlign val="superscript"/>
        <sz val="10"/>
        <color rgb="FF000000"/>
        <rFont val="HendersonSansW00-BasicLight"/>
      </rPr>
      <t>4/</t>
    </r>
  </si>
  <si>
    <r>
      <t xml:space="preserve">Proyecto Geotérmico Borinquen I </t>
    </r>
    <r>
      <rPr>
        <b/>
        <vertAlign val="superscript"/>
        <sz val="10"/>
        <color rgb="FF000000"/>
        <rFont val="HendersonSansW00-BasicLight"/>
      </rPr>
      <t>5/</t>
    </r>
  </si>
  <si>
    <r>
      <t xml:space="preserve">Programa de Integración Fronteriza de Costa Rica </t>
    </r>
    <r>
      <rPr>
        <b/>
        <vertAlign val="superscript"/>
        <sz val="10"/>
        <rFont val="HendersonSansW00-BasicLight"/>
      </rPr>
      <t>1/</t>
    </r>
  </si>
  <si>
    <r>
      <t xml:space="preserve">5/ </t>
    </r>
    <r>
      <rPr>
        <sz val="10"/>
        <color rgb="FF000000"/>
        <rFont val="HendersonSansW00-BasicLight"/>
      </rPr>
      <t>Para dolarizar los montos de los préstamos cuya moneda contractual no fue pactada en dólares, se utilizó como referencia el valor del tipo de cambio al 30 de junio de 2025 de dicha moneda con respecto al dólar.</t>
    </r>
  </si>
  <si>
    <r>
      <t xml:space="preserve">4/ </t>
    </r>
    <r>
      <rPr>
        <sz val="10"/>
        <color rgb="FF000000"/>
        <rFont val="HendersonSansW00-BasicLight"/>
      </rPr>
      <t>El plazo de desembolso es por 3 años y rige al día después de la fecha de aprobación del directorio del BIRF (23/03/2023). Puede renovarse hasta 4 veces, por un máximo de 15 años en total.</t>
    </r>
  </si>
  <si>
    <r>
      <t xml:space="preserve">2/ </t>
    </r>
    <r>
      <rPr>
        <sz val="10"/>
        <color rgb="FF000000"/>
        <rFont val="HendersonSansW00-BasicLight"/>
      </rPr>
      <t>En julio se gestionó ante el BID la segunda modificación contractual que incluía la extensión de 5 meses en el plazo para la iniciación material de obras (al 17 de diciembre 2025) y la ampliación en 12 meses, del plazo de desembolsos del contrato de préstamo 4871/OC-CR (al 17 de marzo de 2027).  Al cierre de este informe, se logró la formalización de la solicitud.</t>
    </r>
  </si>
  <si>
    <r>
      <t xml:space="preserve">1/ </t>
    </r>
    <r>
      <rPr>
        <sz val="10"/>
        <color rgb="FF000000"/>
        <rFont val="HendersonSansW00-BasicLight"/>
      </rPr>
      <t>Se extiende el periodo de desembolsos por tercera vez, quedando debidamente autorizado por el BID en esta ocasión por 7 meses, mediante Oficio O-CID/CCR-236/2025.</t>
    </r>
  </si>
  <si>
    <r>
      <t xml:space="preserve">Periodo estipulado con Prórrogas </t>
    </r>
    <r>
      <rPr>
        <b/>
        <vertAlign val="superscript"/>
        <sz val="10"/>
        <color theme="1"/>
        <rFont val="HendersonSansW00-BasicLight"/>
      </rPr>
      <t>2/</t>
    </r>
  </si>
  <si>
    <r>
      <t xml:space="preserve">2/ </t>
    </r>
    <r>
      <rPr>
        <sz val="10"/>
        <color rgb="FF000000"/>
        <rFont val="HendersonSansW00-BasicLight"/>
      </rPr>
      <t>El período de ejecución inicia con la entrada en vigencia del contrato o de la ley, e incluye el plazo para cumplir con las condiciones previas al primer desembolso. No obstante, el BCIE establece en sus contratos de préstamo que el plazo de ejecución comienza a partir del primer desembolso.</t>
    </r>
  </si>
  <si>
    <r>
      <t xml:space="preserve">Ampliación Programa de Obras Estratégicas de Infraestructura Vial </t>
    </r>
    <r>
      <rPr>
        <b/>
        <vertAlign val="superscript"/>
        <sz val="10"/>
        <rFont val="HendersonSansW00-BasicLight"/>
      </rPr>
      <t>3/</t>
    </r>
  </si>
  <si>
    <r>
      <t xml:space="preserve">Proyecto de Reducción de Agua No Contabilizada y Optimización de la Eficiencia Energética en el GAM </t>
    </r>
    <r>
      <rPr>
        <b/>
        <vertAlign val="superscript"/>
        <sz val="10"/>
        <rFont val="HendersonSansW00-BasicLight"/>
      </rPr>
      <t>3/</t>
    </r>
  </si>
  <si>
    <r>
      <t xml:space="preserve">Programa de Abastecimiento del Área Metropolitana de San José, Acueductos Urbanos II y Alcantarillado Sanitario de Juanito Mora de Puntarenas </t>
    </r>
    <r>
      <rPr>
        <b/>
        <vertAlign val="superscript"/>
        <sz val="10"/>
        <rFont val="HendersonSansW00-BasicLight"/>
      </rPr>
      <t>3/</t>
    </r>
  </si>
  <si>
    <r>
      <t xml:space="preserve">Programa de Alcantarillado y Control de Inundaciones para Limón </t>
    </r>
    <r>
      <rPr>
        <vertAlign val="superscript"/>
        <sz val="10"/>
        <rFont val="HendersonSansW00-BasicLight"/>
      </rPr>
      <t xml:space="preserve"> </t>
    </r>
    <r>
      <rPr>
        <b/>
        <vertAlign val="superscript"/>
        <sz val="10"/>
        <rFont val="HendersonSansW00-BasicLight"/>
      </rPr>
      <t>5/</t>
    </r>
  </si>
  <si>
    <r>
      <t xml:space="preserve">Programa Acueductos y Alcantarillados en Ciudades Costeras (PAACC) </t>
    </r>
    <r>
      <rPr>
        <b/>
        <vertAlign val="superscript"/>
        <sz val="10"/>
        <rFont val="HendersonSansW00-BasicLight"/>
      </rPr>
      <t>3/ 4/</t>
    </r>
  </si>
  <si>
    <t xml:space="preserve">Programa de Seguridad Ciudadana y Prevención de Violencia </t>
  </si>
  <si>
    <r>
      <t xml:space="preserve">Proyecto Geotérmico Borinquen I </t>
    </r>
    <r>
      <rPr>
        <b/>
        <vertAlign val="superscript"/>
        <sz val="10"/>
        <rFont val="HendersonSansW00-BasicLight"/>
      </rPr>
      <t>3/ 6</t>
    </r>
    <r>
      <rPr>
        <vertAlign val="superscript"/>
        <sz val="10"/>
        <rFont val="HendersonSansW00-BasicLight"/>
      </rPr>
      <t>/</t>
    </r>
  </si>
  <si>
    <r>
      <t xml:space="preserve">3/ </t>
    </r>
    <r>
      <rPr>
        <sz val="10"/>
        <color theme="1"/>
        <rFont val="HendersonSansW00-BasicLight"/>
      </rPr>
      <t>Para determinar los años de ejecución (tanto para el período estipulado en el contrato como para el período de ejecución real) se utilizó la fecha de suscripción del contrato de préstamo dado que este contrato no requirió de aprobación legislativa.</t>
    </r>
  </si>
  <si>
    <r>
      <rPr>
        <b/>
        <sz val="10"/>
        <color rgb="FF000000"/>
        <rFont val="HendersonSansW00-BasicLight"/>
      </rPr>
      <t>4/</t>
    </r>
    <r>
      <rPr>
        <sz val="10"/>
        <color rgb="FF000000"/>
        <rFont val="HendersonSansW00-BasicLight"/>
      </rPr>
      <t xml:space="preserve"> El préstamo esta dividido en dos tractos, uno en dólares y el otro en euros, por lo tanto se puede proceder con los desembolsos según la moneda requerida.</t>
    </r>
  </si>
  <si>
    <r>
      <rPr>
        <b/>
        <sz val="10"/>
        <color theme="1"/>
        <rFont val="HendersonSansW00-BasicLight"/>
      </rPr>
      <t>5/</t>
    </r>
    <r>
      <rPr>
        <sz val="10"/>
        <color theme="1"/>
        <rFont val="HendersonSansW00-BasicLight"/>
      </rPr>
      <t xml:space="preserve"> El ajuste en el porcentaje de avance físico para SENARA se debe a la redistribución de los componentes, lo que ha alterado los pesos relativos asignados a cada uno, con el objetivo de reflejar de manera más precisa el estado real del proyecto. La variación se debe exclusivamente a esta nueva distribución, y no implica una disminución real en el progreso. Este cambio busca una evaluación más precisa y alineada con el PGI (Plan Global de Inversión). El porcentaje indicado en la celda de este informe, es en conjunto con el avance físico del AyA. </t>
    </r>
  </si>
  <si>
    <r>
      <rPr>
        <b/>
        <sz val="10"/>
        <color rgb="FF000000"/>
        <rFont val="HendersonSansW00-BasicLight"/>
      </rPr>
      <t>6/</t>
    </r>
    <r>
      <rPr>
        <sz val="10"/>
        <color rgb="FF000000"/>
        <rFont val="HendersonSansW00-BasicLight"/>
      </rPr>
      <t xml:space="preserve"> Para dolarizar los montos de los préstamos cuya moneda contractual no fue pactada en dólares, se utilizó como referencia el valor del tipo de cambio al 30 de junio de 2025 de dicha moneda con respecto al dólar.</t>
    </r>
  </si>
  <si>
    <r>
      <t xml:space="preserve">Primer Programa de Energía Renovable, Transmisión y Distribución de Electricidad </t>
    </r>
    <r>
      <rPr>
        <b/>
        <vertAlign val="superscript"/>
        <sz val="10"/>
        <rFont val="HendersonSansW00-BasicLight"/>
      </rPr>
      <t>3/</t>
    </r>
  </si>
  <si>
    <t xml:space="preserve">Programa Red Vial Cantonal II </t>
  </si>
  <si>
    <r>
      <rPr>
        <b/>
        <sz val="10"/>
        <color rgb="FF000000"/>
        <rFont val="HendersonSansW00-BasicLight"/>
      </rPr>
      <t>4/</t>
    </r>
    <r>
      <rPr>
        <sz val="10"/>
        <color rgb="FF000000"/>
        <rFont val="HendersonSansW00-BasicLight"/>
      </rPr>
      <t xml:space="preserve"> Durante el I Trimestre 2021, el Ejecutor aplicó un cambio a la metodología que venía implementando para estimar de avance físico del Programa, considerando las mejoras implementadas por parte del PIT para el cumplimiento de las disposiciones establecidas por la CGR. Adicionalmente, durante el IV trimestre 2023, se incluye la carretera a San Carlos RN 35, con lo cual se introduce un ajuste en los porcentajes de avance físico. </t>
    </r>
  </si>
  <si>
    <t>La contratación para la "Adquisición de escáneres de rayos X para inspección no intrusiva" se sacó del Plan de Adquisiciones del Proyecto, debido a que la Embajada de los EEUU donó los equipos requeridos.  A partir de lo anterior, la UCP y el Organismo Ejecutor (MH) efectuaron una valoración de los costos del proyecto y consideraron conveniente rescindir US$15 millones.  Esta gestión fue formalizada ante el Banco Mundial por parte del Ministerio de Hacienda el 25 de marzo 2025, ante lo cual el Banco dio respuesta afirmativa mediante oficio de fecha 24 de Junio, 2025</t>
  </si>
  <si>
    <r>
      <rPr>
        <b/>
        <sz val="10"/>
        <color rgb="FF000000"/>
        <rFont val="HendersonSansW00-BasicLight"/>
      </rPr>
      <t>3/</t>
    </r>
    <r>
      <rPr>
        <sz val="10"/>
        <color rgb="FF000000"/>
        <rFont val="HendersonSansW00-BasicLight"/>
      </rPr>
      <t xml:space="preserve"> Al ser una línea de financiamiento contingente le permite al gobierno desembolsar fondos de inmediato tras una declaratoria de emergencia, por lo cual no se tiene disponible una programación de desembolsos.</t>
    </r>
  </si>
  <si>
    <t>Se realizó y se aprobó la modificación por parte de DGGDP y el BID, debido a que la solicitud por parte del ICE notificada el día 28 de enero del 2025 mediante oficio N° 0060-026-2025.
Las rebajas en la contrapartida responden a que, en esta etapa del Programa, no se prevé un aumento en la adquisición de bienes y servicios asociados a la contrapartida local. Por lo tanto, se considera conveniente reducir el monto destinado a imprevistos, previamente reservado debido al riesgo de aumento de costos postpandemia y la crisis de contenedores, riesgos que finalmente no se materializaron.
Además, se procedió a ajustar el monto de $1,900,000 correspondiente a la contrapartida, pendiente de ser reducido debido al traslado de la actividad del Anillo Miravalles a otra operación.</t>
  </si>
  <si>
    <t>Programa de Infraestructura Vial y Movilidad Urbana: Conectividad Resiliente</t>
  </si>
  <si>
    <r>
      <rPr>
        <b/>
        <sz val="10"/>
        <color rgb="FF000000"/>
        <rFont val="HendersonSansW00-BasicLight"/>
      </rPr>
      <t>3/</t>
    </r>
    <r>
      <rPr>
        <sz val="10"/>
        <color rgb="FF000000"/>
        <rFont val="HendersonSansW00-BasicLight"/>
      </rPr>
      <t xml:space="preserve"> La UCP solicitó la rescisión de US$15 millones del crédito, la cual se formalizó en junio 2025. Asimismo, se extendió la fecha de cierre del proyecto en 15 meses.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</si>
</sst>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Red]\-#,##0\ &quot;€&quot;"/>
    <numFmt numFmtId="165" formatCode="_-* #,##0.00\ &quot;€&quot;_-;\-* #,##0.00\ &quot;€&quot;_-;_-* &quot;-&quot;??\ &quot;€&quot;_-;_-@_-"/>
    <numFmt numFmtId="166" formatCode="_(&quot;₡&quot;* #,##0.00_);_(&quot;₡&quot;* \(#,##0.00\);_(&quot;₡&quot;* &quot;-&quot;??_);_(@_)"/>
    <numFmt numFmtId="167" formatCode="_(* #,##0.00_);_(* \(#,##0.00\);_(* &quot;-&quot;??_);_(@_)"/>
    <numFmt numFmtId="168" formatCode="dd/mm/yyyy;@"/>
    <numFmt numFmtId="169" formatCode="_([$€-2]* #,##0.00_);_([$€-2]* \(#,##0.00\);_([$€-2]* &quot;-&quot;??_)"/>
    <numFmt numFmtId="170" formatCode="#,##0.0000"/>
    <numFmt numFmtId="171" formatCode="_(* #,##0.0000_);_(* \(#,##0.0000\);_(* &quot;-&quot;??_);_(@_)"/>
    <numFmt numFmtId="172" formatCode="_(* #,##0.000_);_(* \(#,##0.000\);_(* &quot;-&quot;??_);_(@_)"/>
    <numFmt numFmtId="173" formatCode="_-* #,##0.000_-;\-* #,##0.000_-;_-* &quot;-&quot;???_-;_-@_-"/>
    <numFmt numFmtId="174" formatCode="0.00_ ;[Red]\-0.00\ "/>
    <numFmt numFmtId="175" formatCode="_-* #,##0.00\ _€_-;\-* #,##0.00\ _€_-;_-* &quot;-&quot;??\ _€_-;_-@_-"/>
    <numFmt numFmtId="176" formatCode="_-&quot;XDR&quot;* #,##0.00_-;\-&quot;XDR&quot;* #,##0.00_-;_-&quot;XDR&quot;* &quot;-&quot;??_-;_-@_-"/>
    <numFmt numFmtId="177" formatCode="_(&quot;$&quot;* #,##0.00_);_(&quot;$&quot;* \(#,##0.00\);_(&quot;$&quot;* &quot;-&quot;??_);_(@_)"/>
    <numFmt numFmtId="178" formatCode="#,##0\ _$;[Red]\-#,##0\ _$"/>
    <numFmt numFmtId="179" formatCode="_-* #,##0.00\ [$€]_-;\-* #,##0.00\ [$€]_-;_-* &quot;-&quot;??\ [$€]_-;_-@_-"/>
    <numFmt numFmtId="180" formatCode="_-* #,##0.00\ &quot;$&quot;_-;\-* #,##0.00\ &quot;$&quot;_-;_-* &quot;-&quot;??\ &quot;$&quot;_-;_-@_-"/>
    <numFmt numFmtId="181" formatCode="#,##0.0"/>
    <numFmt numFmtId="182" formatCode="[$$-540A]#,##0.00"/>
    <numFmt numFmtId="183" formatCode="[$$-409]#,##0.00"/>
    <numFmt numFmtId="184" formatCode="_-* #,##0.0000_-;\-* #,##0.0000_-;_-* &quot;-&quot;????_-;_-@_-"/>
  </numFmts>
  <fonts count="66">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Courier"/>
      <family val="3"/>
    </font>
    <font>
      <sz val="10"/>
      <name val="Courier"/>
      <family val="3"/>
    </font>
    <font>
      <sz val="10"/>
      <name val="Courier"/>
      <family val="3"/>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1"/>
      <color theme="1"/>
      <name val="Calibri"/>
      <family val="2"/>
      <scheme val="minor"/>
    </font>
    <font>
      <sz val="12"/>
      <name val="ＭＳ ゴシック"/>
      <family val="3"/>
      <charset val="128"/>
    </font>
    <font>
      <sz val="10"/>
      <name val="Arial"/>
      <family val="2"/>
    </font>
    <font>
      <u/>
      <sz val="10"/>
      <color theme="10"/>
      <name val="Courier"/>
    </font>
    <font>
      <u/>
      <sz val="10"/>
      <color theme="10"/>
      <name val="Arial"/>
      <family val="2"/>
    </font>
    <font>
      <sz val="10"/>
      <name val="Arial"/>
      <family val="2"/>
    </font>
    <font>
      <sz val="12"/>
      <color theme="1"/>
      <name val="Arial"/>
      <family val="2"/>
    </font>
    <font>
      <sz val="10"/>
      <name val="HendersonSansW00-BasicLight"/>
    </font>
    <font>
      <b/>
      <sz val="10"/>
      <name val="HendersonSansW00-BasicLight"/>
    </font>
    <font>
      <u/>
      <sz val="10"/>
      <color theme="10"/>
      <name val="HendersonSansW00-BasicLight"/>
    </font>
    <font>
      <sz val="10"/>
      <color theme="1"/>
      <name val="HendersonSansW00-BasicLight"/>
    </font>
    <font>
      <b/>
      <sz val="10"/>
      <color theme="1"/>
      <name val="HendersonSansW00-BasicLight"/>
    </font>
    <font>
      <b/>
      <u/>
      <sz val="10"/>
      <color theme="1"/>
      <name val="HendersonSansW00-BasicLight"/>
    </font>
    <font>
      <b/>
      <vertAlign val="superscript"/>
      <sz val="10"/>
      <color theme="1"/>
      <name val="HendersonSansW00-BasicLight"/>
    </font>
    <font>
      <sz val="10"/>
      <color rgb="FF0070C0"/>
      <name val="HendersonSansW00-BasicLight"/>
    </font>
    <font>
      <sz val="10"/>
      <color rgb="FF000000"/>
      <name val="HendersonSansW00-BasicLight"/>
    </font>
    <font>
      <b/>
      <sz val="10"/>
      <color rgb="FF000000"/>
      <name val="HendersonSansW00-BasicLight"/>
    </font>
    <font>
      <sz val="10"/>
      <color rgb="FFFF0000"/>
      <name val="HendersonSansW00-BasicLight"/>
    </font>
    <font>
      <b/>
      <vertAlign val="superscript"/>
      <sz val="10"/>
      <name val="HendersonSansW00-BasicLight"/>
    </font>
    <font>
      <b/>
      <sz val="10"/>
      <color theme="0"/>
      <name val="HendersonSansW00-BasicLight"/>
    </font>
    <font>
      <b/>
      <sz val="10"/>
      <color rgb="FF0070C0"/>
      <name val="HendersonSansW00-BasicLight"/>
    </font>
    <font>
      <b/>
      <u/>
      <sz val="10"/>
      <color rgb="FF000000"/>
      <name val="HendersonSansW00-BasicLight"/>
    </font>
    <font>
      <b/>
      <vertAlign val="superscript"/>
      <sz val="10"/>
      <color rgb="FF000000"/>
      <name val="HendersonSansW00-BasicLight"/>
    </font>
    <font>
      <sz val="9"/>
      <color theme="1"/>
      <name val="HendersonSansW00-BasicLight"/>
    </font>
    <font>
      <sz val="20"/>
      <name val="HendersonSansW00-BasicSmBd"/>
    </font>
    <font>
      <b/>
      <sz val="12"/>
      <name val="HendersonSansW00-BasicLight"/>
    </font>
    <font>
      <sz val="8"/>
      <color theme="1"/>
      <name val="HendersonSansW00-BasicLight"/>
    </font>
    <font>
      <vertAlign val="superscript"/>
      <sz val="10"/>
      <name val="HendersonSansW00-BasicLight"/>
    </font>
    <font>
      <sz val="26"/>
      <color rgb="FFFF0000"/>
      <name val="HendersonSansW00-BasicLight"/>
    </font>
    <font>
      <b/>
      <sz val="12"/>
      <color rgb="FFFF0000"/>
      <name val="HendersonSansW00-BasicLight"/>
    </font>
    <font>
      <sz val="10"/>
      <name val="HendersonSansW00-BasicLight"/>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auto="1"/>
      </top>
      <bottom style="medium">
        <color auto="1"/>
      </bottom>
      <diagonal/>
    </border>
  </borders>
  <cellStyleXfs count="2444">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3" fillId="21" borderId="2" applyNumberFormat="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3" fillId="21" borderId="2"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169" fontId="17" fillId="0" borderId="0" applyFont="0" applyFill="0" applyBorder="0" applyAlignment="0" applyProtection="0"/>
    <xf numFmtId="169" fontId="16" fillId="0" borderId="0" applyFont="0" applyFill="0" applyBorder="0" applyAlignment="0" applyProtection="0"/>
    <xf numFmtId="0" fontId="27" fillId="0" borderId="0" applyNumberFormat="0" applyFill="0" applyBorder="0" applyAlignment="0" applyProtection="0"/>
    <xf numFmtId="0" fontId="21"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6" fillId="7" borderId="1" applyNumberFormat="0" applyAlignment="0" applyProtection="0"/>
    <xf numFmtId="0" fontId="24" fillId="0" borderId="3" applyNumberFormat="0" applyFill="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6" fillId="0" borderId="0"/>
    <xf numFmtId="0" fontId="14" fillId="0" borderId="0"/>
    <xf numFmtId="0" fontId="16" fillId="0" borderId="0"/>
    <xf numFmtId="0" fontId="35" fillId="0" borderId="0"/>
    <xf numFmtId="0" fontId="14" fillId="0" borderId="0"/>
    <xf numFmtId="0" fontId="13" fillId="0" borderId="0"/>
    <xf numFmtId="0" fontId="17" fillId="0" borderId="0"/>
    <xf numFmtId="0" fontId="13" fillId="0" borderId="0"/>
    <xf numFmtId="0" fontId="13"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3" fillId="23" borderId="7" applyNumberFormat="0" applyFont="0" applyAlignment="0" applyProtection="0"/>
    <xf numFmtId="0" fontId="14" fillId="23" borderId="7" applyNumberFormat="0" applyFont="0" applyAlignment="0" applyProtection="0"/>
    <xf numFmtId="0" fontId="31" fillId="2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5" applyNumberFormat="0" applyFill="0" applyAlignment="0" applyProtection="0"/>
    <xf numFmtId="0" fontId="29" fillId="0" borderId="5" applyNumberFormat="0" applyFill="0" applyAlignment="0" applyProtection="0"/>
    <xf numFmtId="0" fontId="29"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2" fillId="0" borderId="0" applyNumberFormat="0" applyFill="0" applyBorder="0" applyAlignment="0" applyProtection="0"/>
    <xf numFmtId="0" fontId="12" fillId="0" borderId="0"/>
    <xf numFmtId="167" fontId="12" fillId="0" borderId="0" applyFont="0" applyFill="0" applyBorder="0" applyAlignment="0" applyProtection="0"/>
    <xf numFmtId="9" fontId="12" fillId="0" borderId="0" applyFont="0" applyFill="0" applyBorder="0" applyAlignment="0" applyProtection="0"/>
    <xf numFmtId="0" fontId="16"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1" fillId="4" borderId="0" applyNumberFormat="0" applyBorder="0" applyAlignment="0" applyProtection="0"/>
    <xf numFmtId="0" fontId="22" fillId="20" borderId="1" applyNumberFormat="0" applyAlignment="0" applyProtection="0"/>
    <xf numFmtId="0" fontId="23" fillId="21"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6" fillId="7" borderId="1" applyNumberFormat="0" applyAlignment="0" applyProtection="0"/>
    <xf numFmtId="0" fontId="20" fillId="3" borderId="0" applyNumberFormat="0" applyBorder="0" applyAlignment="0" applyProtection="0"/>
    <xf numFmtId="167" fontId="14" fillId="0" borderId="0" applyFont="0" applyFill="0" applyBorder="0" applyAlignment="0" applyProtection="0"/>
    <xf numFmtId="0" fontId="30" fillId="22" borderId="0" applyNumberFormat="0" applyBorder="0" applyAlignment="0" applyProtection="0"/>
    <xf numFmtId="0" fontId="12" fillId="0" borderId="0"/>
    <xf numFmtId="0" fontId="14" fillId="0" borderId="0"/>
    <xf numFmtId="0" fontId="14" fillId="23" borderId="7" applyNumberFormat="0" applyFont="0" applyAlignment="0" applyProtection="0"/>
    <xf numFmtId="9" fontId="14" fillId="0" borderId="0" applyFont="0" applyFill="0" applyBorder="0" applyAlignment="0" applyProtection="0"/>
    <xf numFmtId="0" fontId="31" fillId="20" borderId="8" applyNumberFormat="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3" fillId="0" borderId="0" applyNumberFormat="0" applyFill="0" applyBorder="0" applyAlignment="0" applyProtection="0"/>
    <xf numFmtId="0" fontId="28" fillId="0" borderId="4" applyNumberFormat="0" applyFill="0" applyAlignment="0" applyProtection="0"/>
    <xf numFmtId="0" fontId="29" fillId="0" borderId="5" applyNumberFormat="0" applyFill="0" applyAlignment="0" applyProtection="0"/>
    <xf numFmtId="0" fontId="25" fillId="0" borderId="6" applyNumberFormat="0" applyFill="0" applyAlignment="0" applyProtection="0"/>
    <xf numFmtId="0" fontId="34" fillId="0" borderId="9" applyNumberFormat="0" applyFill="0" applyAlignment="0" applyProtection="0"/>
    <xf numFmtId="0" fontId="14" fillId="23" borderId="7" applyNumberFormat="0" applyFont="0" applyAlignment="0" applyProtection="0"/>
    <xf numFmtId="0" fontId="11" fillId="0" borderId="0"/>
    <xf numFmtId="167" fontId="11" fillId="0" borderId="0" applyFont="0" applyFill="0" applyBorder="0" applyAlignment="0" applyProtection="0"/>
    <xf numFmtId="9" fontId="11"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0" fontId="14" fillId="0" borderId="0"/>
    <xf numFmtId="0" fontId="36" fillId="0" borderId="0">
      <alignment vertical="center"/>
    </xf>
    <xf numFmtId="0" fontId="11"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6" fillId="0" borderId="0" applyFont="0" applyFill="0" applyBorder="0" applyAlignment="0" applyProtection="0">
      <alignment vertical="center"/>
    </xf>
    <xf numFmtId="0" fontId="37" fillId="0" borderId="0"/>
    <xf numFmtId="165"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0" fontId="13" fillId="0" borderId="0"/>
    <xf numFmtId="0" fontId="13" fillId="0" borderId="0"/>
    <xf numFmtId="0" fontId="13" fillId="0" borderId="0"/>
    <xf numFmtId="0" fontId="10"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13" fillId="0" borderId="0" applyFont="0" applyFill="0" applyBorder="0" applyAlignment="0" applyProtection="0"/>
    <xf numFmtId="9" fontId="13" fillId="0" borderId="0" applyFont="0" applyFill="0" applyBorder="0" applyAlignment="0" applyProtection="0"/>
    <xf numFmtId="0" fontId="9" fillId="0" borderId="0"/>
    <xf numFmtId="0" fontId="13" fillId="0" borderId="0"/>
    <xf numFmtId="9" fontId="13" fillId="0" borderId="0" applyFont="0" applyFill="0" applyBorder="0" applyAlignment="0" applyProtection="0"/>
    <xf numFmtId="0" fontId="13" fillId="0" borderId="0"/>
    <xf numFmtId="0" fontId="9" fillId="0" borderId="0"/>
    <xf numFmtId="167" fontId="9" fillId="0" borderId="0" applyFont="0" applyFill="0" applyBorder="0" applyAlignment="0" applyProtection="0"/>
    <xf numFmtId="0" fontId="9" fillId="0" borderId="0"/>
    <xf numFmtId="167" fontId="9" fillId="0" borderId="0" applyFont="0" applyFill="0" applyBorder="0" applyAlignment="0" applyProtection="0"/>
    <xf numFmtId="0" fontId="16" fillId="0" borderId="0"/>
    <xf numFmtId="166" fontId="16" fillId="0" borderId="0" applyFont="0" applyFill="0" applyBorder="0" applyAlignment="0" applyProtection="0"/>
    <xf numFmtId="167" fontId="13" fillId="0" borderId="0" applyFont="0" applyFill="0" applyBorder="0" applyAlignment="0" applyProtection="0"/>
    <xf numFmtId="0" fontId="8" fillId="0" borderId="0"/>
    <xf numFmtId="0" fontId="13" fillId="0" borderId="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0" fontId="8" fillId="0" borderId="0"/>
    <xf numFmtId="167" fontId="8" fillId="0" borderId="0" applyFont="0" applyFill="0" applyBorder="0" applyAlignment="0" applyProtection="0"/>
    <xf numFmtId="9" fontId="8" fillId="0" borderId="0" applyFont="0" applyFill="0" applyBorder="0" applyAlignment="0" applyProtection="0"/>
    <xf numFmtId="0" fontId="8" fillId="0" borderId="0"/>
    <xf numFmtId="0" fontId="13" fillId="0" borderId="0"/>
    <xf numFmtId="0" fontId="13" fillId="23" borderId="7" applyNumberFormat="0" applyFont="0" applyAlignment="0" applyProtection="0"/>
    <xf numFmtId="9" fontId="13" fillId="0" borderId="0" applyFont="0" applyFill="0" applyBorder="0" applyAlignment="0" applyProtection="0"/>
    <xf numFmtId="0" fontId="13" fillId="23" borderId="7" applyNumberFormat="0" applyFont="0" applyAlignment="0" applyProtection="0"/>
    <xf numFmtId="0" fontId="8" fillId="0" borderId="0"/>
    <xf numFmtId="167" fontId="8" fillId="0" borderId="0" applyFont="0" applyFill="0" applyBorder="0" applyAlignment="0" applyProtection="0"/>
    <xf numFmtId="9" fontId="8" fillId="0" borderId="0" applyFont="0" applyFill="0" applyBorder="0" applyAlignment="0" applyProtection="0"/>
    <xf numFmtId="165" fontId="13" fillId="0" borderId="0" applyFont="0" applyFill="0" applyBorder="0" applyAlignment="0" applyProtection="0"/>
    <xf numFmtId="0" fontId="8" fillId="0" borderId="0"/>
    <xf numFmtId="0" fontId="13" fillId="0" borderId="0"/>
    <xf numFmtId="0" fontId="8" fillId="0" borderId="0"/>
    <xf numFmtId="0" fontId="8" fillId="0" borderId="0"/>
    <xf numFmtId="0" fontId="8" fillId="0" borderId="0"/>
    <xf numFmtId="167" fontId="8" fillId="0" borderId="0" applyFont="0" applyFill="0" applyBorder="0" applyAlignment="0" applyProtection="0"/>
    <xf numFmtId="0" fontId="8" fillId="0" borderId="0"/>
    <xf numFmtId="167" fontId="8" fillId="0" borderId="0" applyFont="0" applyFill="0" applyBorder="0" applyAlignment="0" applyProtection="0"/>
    <xf numFmtId="0" fontId="7" fillId="0" borderId="0"/>
    <xf numFmtId="0" fontId="6" fillId="0" borderId="0"/>
    <xf numFmtId="0" fontId="6" fillId="0" borderId="0"/>
    <xf numFmtId="167"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5" fillId="0" borderId="0"/>
    <xf numFmtId="167" fontId="5" fillId="0" borderId="0" applyFont="0" applyFill="0" applyBorder="0" applyAlignment="0" applyProtection="0"/>
    <xf numFmtId="0" fontId="1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4" fillId="0" borderId="0"/>
    <xf numFmtId="43"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16" fillId="0" borderId="0" applyFont="0" applyFill="0" applyBorder="0" applyAlignment="0" applyProtection="0"/>
    <xf numFmtId="43"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8" fillId="0" borderId="0" applyNumberFormat="0" applyFill="0" applyBorder="0" applyAlignment="0" applyProtection="0"/>
    <xf numFmtId="0" fontId="40" fillId="0" borderId="0"/>
    <xf numFmtId="0" fontId="3" fillId="0" borderId="0"/>
    <xf numFmtId="9" fontId="3" fillId="0" borderId="0" applyFont="0" applyFill="0" applyBorder="0" applyAlignment="0" applyProtection="0"/>
    <xf numFmtId="0" fontId="3" fillId="0" borderId="0"/>
    <xf numFmtId="178" fontId="13" fillId="0" borderId="0" applyFill="0" applyAlignment="0" applyProtection="0"/>
    <xf numFmtId="164" fontId="13" fillId="0" borderId="0" applyFont="0" applyFill="0" applyBorder="0" applyAlignment="0" applyProtection="0"/>
    <xf numFmtId="175" fontId="13" fillId="0" borderId="0" applyFill="0" applyBorder="0" applyAlignment="0" applyProtection="0"/>
    <xf numFmtId="177" fontId="3" fillId="0" borderId="0" applyFont="0" applyFill="0" applyBorder="0" applyAlignment="0" applyProtection="0"/>
    <xf numFmtId="0" fontId="41" fillId="0" borderId="0"/>
    <xf numFmtId="0" fontId="41" fillId="0" borderId="0"/>
    <xf numFmtId="0" fontId="36" fillId="0" borderId="0">
      <alignment vertical="center"/>
    </xf>
    <xf numFmtId="0" fontId="3" fillId="0" borderId="0"/>
    <xf numFmtId="0" fontId="41" fillId="0" borderId="0"/>
    <xf numFmtId="0" fontId="41" fillId="0" borderId="0"/>
    <xf numFmtId="0" fontId="3" fillId="0" borderId="0"/>
    <xf numFmtId="9" fontId="13" fillId="0" borderId="0" applyFill="0" applyBorder="0" applyAlignment="0" applyProtection="0"/>
    <xf numFmtId="0" fontId="13" fillId="0" borderId="0" applyNumberFormat="0" applyFill="0" applyBorder="0" applyAlignment="0" applyProtection="0"/>
    <xf numFmtId="9" fontId="18" fillId="0" borderId="0" applyFont="0" applyFill="0" applyBorder="0" applyAlignment="0" applyProtection="0"/>
    <xf numFmtId="9" fontId="13" fillId="0" borderId="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9" fontId="18" fillId="0" borderId="0" applyFont="0" applyFill="0" applyBorder="0" applyAlignment="0" applyProtection="0"/>
    <xf numFmtId="0" fontId="13" fillId="0" borderId="0"/>
    <xf numFmtId="179" fontId="13" fillId="0" borderId="0" applyFont="0" applyFill="0" applyBorder="0" applyAlignment="0" applyProtection="0"/>
    <xf numFmtId="0" fontId="13" fillId="0" borderId="0" applyNumberFormat="0" applyFont="0" applyFill="0" applyBorder="0" applyAlignment="0" applyProtection="0">
      <alignment vertical="top"/>
    </xf>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6" fontId="13" fillId="0" borderId="0" applyFont="0" applyFill="0" applyBorder="0" applyAlignment="0" applyProtection="0"/>
    <xf numFmtId="43"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80"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0" fontId="13" fillId="0" borderId="0"/>
    <xf numFmtId="180"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8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5" fontId="13" fillId="0" borderId="0" applyFont="0" applyFill="0" applyBorder="0" applyAlignment="0" applyProtection="0"/>
    <xf numFmtId="175" fontId="13" fillId="0" borderId="0" applyFont="0" applyFill="0" applyBorder="0" applyAlignment="0" applyProtection="0"/>
    <xf numFmtId="0" fontId="3" fillId="0" borderId="0"/>
    <xf numFmtId="43" fontId="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4"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3" fillId="0" borderId="0" applyFont="0" applyFill="0" applyBorder="0" applyAlignment="0" applyProtection="0"/>
    <xf numFmtId="0" fontId="3" fillId="0" borderId="0"/>
    <xf numFmtId="180"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8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4" fontId="13"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9" fillId="0" borderId="0" applyNumberFormat="0" applyFill="0" applyBorder="0" applyAlignment="0" applyProtection="0"/>
    <xf numFmtId="43"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13"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2" fillId="0" borderId="0"/>
    <xf numFmtId="43"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16"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3"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3"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 fillId="0" borderId="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6"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3"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 fillId="0" borderId="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6"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3"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486">
    <xf numFmtId="0" fontId="0" fillId="0" borderId="0" xfId="0"/>
    <xf numFmtId="167" fontId="45" fillId="25" borderId="0" xfId="162" applyFont="1" applyFill="1" applyBorder="1" applyAlignment="1" applyProtection="1">
      <alignment horizontal="center" vertical="center"/>
    </xf>
    <xf numFmtId="10" fontId="45" fillId="25" borderId="0" xfId="186" applyNumberFormat="1" applyFont="1" applyFill="1" applyBorder="1" applyAlignment="1" applyProtection="1">
      <alignment horizontal="center" vertical="center"/>
    </xf>
    <xf numFmtId="10" fontId="46" fillId="25" borderId="0" xfId="186" applyNumberFormat="1" applyFont="1" applyFill="1" applyBorder="1" applyAlignment="1" applyProtection="1">
      <alignment horizontal="center" vertical="center"/>
    </xf>
    <xf numFmtId="10" fontId="45" fillId="0" borderId="0" xfId="186" applyNumberFormat="1" applyFont="1" applyFill="1" applyBorder="1" applyAlignment="1" applyProtection="1">
      <alignment horizontal="center" vertical="center"/>
    </xf>
    <xf numFmtId="10" fontId="46" fillId="26" borderId="23" xfId="186" applyNumberFormat="1" applyFont="1" applyFill="1" applyBorder="1" applyAlignment="1" applyProtection="1">
      <alignment horizontal="center" vertical="center" wrapText="1"/>
    </xf>
    <xf numFmtId="2" fontId="45" fillId="0" borderId="0" xfId="162" applyNumberFormat="1" applyFont="1" applyProtection="1"/>
    <xf numFmtId="172" fontId="45" fillId="0" borderId="0" xfId="162" applyNumberFormat="1" applyFont="1" applyFill="1" applyProtection="1"/>
    <xf numFmtId="10" fontId="46" fillId="0" borderId="0" xfId="186" applyNumberFormat="1" applyFont="1" applyFill="1" applyBorder="1" applyAlignment="1" applyProtection="1">
      <alignment horizontal="center" vertical="center"/>
    </xf>
    <xf numFmtId="172" fontId="58" fillId="0" borderId="0" xfId="162" applyNumberFormat="1" applyFont="1" applyFill="1" applyAlignment="1" applyProtection="1">
      <alignment horizontal="left" vertical="center"/>
    </xf>
    <xf numFmtId="10" fontId="45" fillId="0" borderId="0" xfId="343" applyNumberFormat="1" applyFont="1" applyFill="1" applyBorder="1" applyAlignment="1" applyProtection="1">
      <alignment horizontal="center" vertical="center"/>
    </xf>
    <xf numFmtId="10" fontId="46" fillId="0" borderId="0" xfId="343" applyNumberFormat="1" applyFont="1" applyFill="1" applyBorder="1" applyAlignment="1" applyProtection="1">
      <alignment horizontal="center" vertical="center"/>
    </xf>
    <xf numFmtId="10" fontId="42" fillId="0" borderId="0" xfId="343" applyNumberFormat="1" applyFont="1" applyFill="1" applyBorder="1" applyAlignment="1" applyProtection="1">
      <alignment horizontal="center" vertical="center"/>
    </xf>
    <xf numFmtId="10" fontId="42" fillId="0" borderId="0" xfId="186" applyNumberFormat="1" applyFont="1" applyFill="1" applyBorder="1" applyAlignment="1" applyProtection="1">
      <alignment horizontal="center" vertical="center"/>
    </xf>
    <xf numFmtId="10" fontId="46" fillId="0" borderId="10" xfId="343" applyNumberFormat="1" applyFont="1" applyFill="1" applyBorder="1" applyAlignment="1" applyProtection="1">
      <alignment horizontal="center" vertical="center"/>
    </xf>
    <xf numFmtId="10" fontId="46" fillId="24" borderId="10" xfId="343" applyNumberFormat="1" applyFont="1" applyFill="1" applyBorder="1" applyAlignment="1" applyProtection="1">
      <alignment horizontal="center" vertical="center"/>
    </xf>
    <xf numFmtId="10" fontId="45" fillId="25" borderId="10" xfId="343" applyNumberFormat="1" applyFont="1" applyFill="1" applyBorder="1" applyAlignment="1" applyProtection="1">
      <alignment horizontal="center" vertical="center"/>
    </xf>
    <xf numFmtId="171" fontId="45" fillId="25" borderId="24" xfId="308" applyNumberFormat="1" applyFont="1" applyFill="1" applyBorder="1" applyAlignment="1" applyProtection="1">
      <alignment horizontal="left" vertical="center"/>
    </xf>
    <xf numFmtId="171" fontId="45" fillId="0" borderId="24" xfId="308" applyNumberFormat="1" applyFont="1" applyFill="1" applyBorder="1" applyAlignment="1" applyProtection="1">
      <alignment horizontal="left" vertical="center"/>
    </xf>
    <xf numFmtId="171" fontId="45" fillId="25" borderId="0" xfId="308" applyNumberFormat="1" applyFont="1" applyFill="1" applyBorder="1" applyAlignment="1" applyProtection="1">
      <alignment horizontal="left" vertical="top"/>
    </xf>
    <xf numFmtId="167" fontId="45" fillId="25" borderId="0" xfId="308" applyFont="1" applyFill="1" applyBorder="1" applyAlignment="1" applyProtection="1">
      <alignment horizontal="left" vertical="top"/>
    </xf>
    <xf numFmtId="167" fontId="45" fillId="0" borderId="0" xfId="162" applyFont="1" applyProtection="1"/>
    <xf numFmtId="167" fontId="45" fillId="25" borderId="0" xfId="162" applyFont="1" applyFill="1" applyBorder="1" applyProtection="1"/>
    <xf numFmtId="4" fontId="45" fillId="0" borderId="10" xfId="162" applyNumberFormat="1" applyFont="1" applyFill="1" applyBorder="1" applyAlignment="1" applyProtection="1">
      <alignment horizontal="center" vertical="center"/>
    </xf>
    <xf numFmtId="167" fontId="45" fillId="25" borderId="0" xfId="162" applyFont="1" applyFill="1" applyProtection="1"/>
    <xf numFmtId="9" fontId="45" fillId="0" borderId="0" xfId="343" applyFont="1" applyAlignment="1" applyProtection="1">
      <alignment horizontal="center" vertical="center"/>
    </xf>
    <xf numFmtId="167" fontId="45" fillId="25" borderId="0" xfId="308" applyFont="1" applyFill="1" applyBorder="1" applyAlignment="1" applyProtection="1">
      <alignment horizontal="center" vertical="center"/>
    </xf>
    <xf numFmtId="10" fontId="45" fillId="25" borderId="0" xfId="343" applyNumberFormat="1" applyFont="1" applyFill="1" applyBorder="1" applyAlignment="1" applyProtection="1">
      <alignment horizontal="center"/>
    </xf>
    <xf numFmtId="10" fontId="45" fillId="25" borderId="0" xfId="343" applyNumberFormat="1" applyFont="1" applyFill="1" applyBorder="1" applyAlignment="1" applyProtection="1">
      <alignment horizontal="center" vertical="center"/>
    </xf>
    <xf numFmtId="10" fontId="46" fillId="25" borderId="0" xfId="343" applyNumberFormat="1" applyFont="1" applyFill="1" applyBorder="1" applyAlignment="1" applyProtection="1">
      <alignment horizontal="center" vertical="center"/>
    </xf>
    <xf numFmtId="10" fontId="45" fillId="25" borderId="0" xfId="343" applyNumberFormat="1" applyFont="1" applyFill="1" applyBorder="1" applyAlignment="1" applyProtection="1">
      <alignment vertical="center"/>
    </xf>
    <xf numFmtId="2" fontId="45" fillId="0" borderId="0" xfId="162" applyNumberFormat="1" applyFont="1" applyAlignment="1" applyProtection="1">
      <alignment vertical="center"/>
    </xf>
    <xf numFmtId="172" fontId="45" fillId="0" borderId="0" xfId="162" applyNumberFormat="1" applyFont="1" applyFill="1" applyAlignment="1" applyProtection="1">
      <alignment vertical="center"/>
    </xf>
    <xf numFmtId="171" fontId="45" fillId="29" borderId="24" xfId="308" applyNumberFormat="1" applyFont="1" applyFill="1" applyBorder="1" applyAlignment="1" applyProtection="1">
      <alignment horizontal="left" vertical="center"/>
    </xf>
    <xf numFmtId="10" fontId="45" fillId="0" borderId="14" xfId="343" applyNumberFormat="1" applyFont="1" applyFill="1" applyBorder="1" applyAlignment="1" applyProtection="1">
      <alignment horizontal="center" vertical="center"/>
    </xf>
    <xf numFmtId="10" fontId="42" fillId="0" borderId="14" xfId="343" applyNumberFormat="1" applyFont="1" applyFill="1" applyBorder="1" applyAlignment="1" applyProtection="1">
      <alignment horizontal="center" vertical="center"/>
    </xf>
    <xf numFmtId="10" fontId="46" fillId="24" borderId="13" xfId="343" applyNumberFormat="1" applyFont="1" applyFill="1" applyBorder="1" applyAlignment="1" applyProtection="1">
      <alignment horizontal="center" vertical="center"/>
    </xf>
    <xf numFmtId="10" fontId="43" fillId="26" borderId="23" xfId="186" applyNumberFormat="1" applyFont="1" applyFill="1" applyBorder="1" applyAlignment="1" applyProtection="1">
      <alignment horizontal="center" vertical="center" wrapText="1"/>
    </xf>
    <xf numFmtId="1" fontId="43" fillId="26" borderId="23" xfId="186" applyNumberFormat="1" applyFont="1" applyFill="1" applyBorder="1" applyAlignment="1" applyProtection="1">
      <alignment horizontal="center" vertical="center" wrapText="1"/>
    </xf>
    <xf numFmtId="49" fontId="46" fillId="26" borderId="23" xfId="186" applyNumberFormat="1" applyFont="1" applyFill="1" applyBorder="1" applyAlignment="1" applyProtection="1">
      <alignment horizontal="center" vertical="center" wrapText="1"/>
    </xf>
    <xf numFmtId="44" fontId="45" fillId="0" borderId="0" xfId="186" applyNumberFormat="1" applyFont="1" applyFill="1" applyProtection="1"/>
    <xf numFmtId="10" fontId="46" fillId="0" borderId="14" xfId="343" applyNumberFormat="1" applyFont="1" applyFill="1" applyBorder="1" applyAlignment="1" applyProtection="1">
      <alignment horizontal="center" vertical="center"/>
    </xf>
    <xf numFmtId="10" fontId="46" fillId="0" borderId="17" xfId="343" applyNumberFormat="1" applyFont="1" applyFill="1" applyBorder="1" applyAlignment="1" applyProtection="1">
      <alignment horizontal="center" vertical="center"/>
    </xf>
    <xf numFmtId="10" fontId="46" fillId="0" borderId="13" xfId="343" applyNumberFormat="1" applyFont="1" applyFill="1" applyBorder="1" applyAlignment="1" applyProtection="1">
      <alignment horizontal="center" vertical="center"/>
    </xf>
    <xf numFmtId="10" fontId="46" fillId="0" borderId="18" xfId="343" applyNumberFormat="1" applyFont="1" applyFill="1" applyBorder="1" applyAlignment="1" applyProtection="1">
      <alignment horizontal="center" vertical="center"/>
    </xf>
    <xf numFmtId="0" fontId="42" fillId="0" borderId="0" xfId="0" applyFont="1"/>
    <xf numFmtId="0" fontId="42" fillId="0" borderId="0" xfId="0" applyFont="1" applyAlignment="1">
      <alignment horizontal="center" vertical="center"/>
    </xf>
    <xf numFmtId="0" fontId="60" fillId="0" borderId="0" xfId="0" applyFont="1" applyAlignment="1">
      <alignment horizontal="center" vertical="center" wrapText="1"/>
    </xf>
    <xf numFmtId="0" fontId="43" fillId="0" borderId="0" xfId="0" applyFont="1" applyAlignment="1">
      <alignment horizontal="center" vertical="center"/>
    </xf>
    <xf numFmtId="0" fontId="64" fillId="0" borderId="0" xfId="0" applyFont="1" applyAlignment="1">
      <alignment horizontal="center" vertical="center"/>
    </xf>
    <xf numFmtId="0" fontId="42" fillId="0" borderId="0" xfId="0" applyFont="1" applyAlignment="1">
      <alignment vertical="center"/>
    </xf>
    <xf numFmtId="0" fontId="42" fillId="0" borderId="0" xfId="0" applyFont="1" applyAlignment="1">
      <alignment horizontal="justify" vertical="center"/>
    </xf>
    <xf numFmtId="0" fontId="42" fillId="25" borderId="0" xfId="0" applyFont="1" applyFill="1" applyAlignment="1">
      <alignment horizontal="justify" vertical="center"/>
    </xf>
    <xf numFmtId="0" fontId="42" fillId="0" borderId="0" xfId="0" applyFont="1" applyAlignment="1">
      <alignment horizontal="left"/>
    </xf>
    <xf numFmtId="0" fontId="43" fillId="0" borderId="0" xfId="0" applyFont="1"/>
    <xf numFmtId="0" fontId="45" fillId="0" borderId="0" xfId="0" applyFont="1" applyAlignment="1">
      <alignment horizontal="center"/>
    </xf>
    <xf numFmtId="0" fontId="45" fillId="0" borderId="0" xfId="0" applyFont="1"/>
    <xf numFmtId="0" fontId="45" fillId="0" borderId="0" xfId="0" applyFont="1" applyAlignment="1">
      <alignment vertical="center"/>
    </xf>
    <xf numFmtId="14" fontId="46" fillId="0" borderId="0" xfId="0" applyNumberFormat="1" applyFont="1" applyAlignment="1">
      <alignment horizontal="center" vertical="center"/>
    </xf>
    <xf numFmtId="14" fontId="46" fillId="0" borderId="0" xfId="177" applyNumberFormat="1" applyFont="1" applyAlignment="1">
      <alignment horizontal="center" vertical="center"/>
    </xf>
    <xf numFmtId="14" fontId="46" fillId="0" borderId="10" xfId="177" applyNumberFormat="1" applyFont="1" applyBorder="1" applyAlignment="1">
      <alignment horizontal="center" vertical="center"/>
    </xf>
    <xf numFmtId="0" fontId="46" fillId="26" borderId="12" xfId="0" applyFont="1" applyFill="1" applyBorder="1" applyAlignment="1">
      <alignment horizontal="center" vertical="center" wrapText="1"/>
    </xf>
    <xf numFmtId="0" fontId="43" fillId="26" borderId="12" xfId="0" applyFont="1" applyFill="1" applyBorder="1" applyAlignment="1">
      <alignment horizontal="center" vertical="center" wrapText="1"/>
    </xf>
    <xf numFmtId="0" fontId="45" fillId="0" borderId="0" xfId="0" applyFont="1" applyAlignment="1">
      <alignment horizontal="center" vertical="center"/>
    </xf>
    <xf numFmtId="0" fontId="45" fillId="0" borderId="15" xfId="0" applyFont="1" applyBorder="1" applyAlignment="1">
      <alignment horizontal="left"/>
    </xf>
    <xf numFmtId="0" fontId="45" fillId="0" borderId="16" xfId="0" applyFont="1" applyBorder="1" applyAlignment="1">
      <alignment horizontal="left"/>
    </xf>
    <xf numFmtId="0" fontId="45" fillId="0" borderId="16" xfId="0" applyFont="1" applyBorder="1"/>
    <xf numFmtId="0" fontId="45" fillId="0" borderId="20" xfId="0" applyFont="1" applyBorder="1"/>
    <xf numFmtId="2" fontId="45" fillId="0" borderId="0" xfId="0" applyNumberFormat="1" applyFont="1" applyAlignment="1">
      <alignment vertical="center"/>
    </xf>
    <xf numFmtId="0" fontId="47" fillId="0" borderId="14" xfId="0" applyFont="1" applyBorder="1" applyAlignment="1">
      <alignment vertical="center"/>
    </xf>
    <xf numFmtId="0" fontId="45" fillId="0" borderId="0" xfId="0" applyFont="1" applyAlignment="1">
      <alignment horizontal="right"/>
    </xf>
    <xf numFmtId="0" fontId="45" fillId="25" borderId="0" xfId="0" applyFont="1" applyFill="1"/>
    <xf numFmtId="3" fontId="45" fillId="25" borderId="0" xfId="0" applyNumberFormat="1" applyFont="1" applyFill="1" applyAlignment="1">
      <alignment horizontal="right"/>
    </xf>
    <xf numFmtId="0" fontId="45" fillId="0" borderId="17" xfId="0" applyFont="1" applyBorder="1"/>
    <xf numFmtId="0" fontId="46" fillId="0" borderId="14" xfId="0" applyFont="1" applyBorder="1" applyAlignment="1">
      <alignment horizontal="left" vertical="center"/>
    </xf>
    <xf numFmtId="0" fontId="42" fillId="25" borderId="0" xfId="0" applyFont="1" applyFill="1" applyAlignment="1">
      <alignment horizontal="left" vertical="center"/>
    </xf>
    <xf numFmtId="4" fontId="45" fillId="25" borderId="0" xfId="0" applyNumberFormat="1" applyFont="1" applyFill="1" applyAlignment="1">
      <alignment horizontal="center" vertical="center"/>
    </xf>
    <xf numFmtId="14" fontId="45" fillId="25" borderId="0" xfId="0" applyNumberFormat="1" applyFont="1" applyFill="1" applyAlignment="1">
      <alignment horizontal="center" vertical="center"/>
    </xf>
    <xf numFmtId="49" fontId="45" fillId="25" borderId="0" xfId="0" applyNumberFormat="1" applyFont="1" applyFill="1" applyAlignment="1">
      <alignment horizontal="center" vertical="center"/>
    </xf>
    <xf numFmtId="14" fontId="45" fillId="25" borderId="0" xfId="0" applyNumberFormat="1" applyFont="1" applyFill="1" applyAlignment="1">
      <alignment horizontal="center" vertical="center" wrapText="1"/>
    </xf>
    <xf numFmtId="14" fontId="42" fillId="0" borderId="0" xfId="0" applyNumberFormat="1" applyFont="1" applyAlignment="1">
      <alignment horizontal="center" vertical="center"/>
    </xf>
    <xf numFmtId="14" fontId="45" fillId="0" borderId="17" xfId="0" applyNumberFormat="1" applyFont="1" applyBorder="1" applyAlignment="1">
      <alignment horizontal="center" vertical="center"/>
    </xf>
    <xf numFmtId="2" fontId="45" fillId="25" borderId="0" xfId="0" applyNumberFormat="1" applyFont="1" applyFill="1" applyAlignment="1">
      <alignment vertical="center"/>
    </xf>
    <xf numFmtId="4" fontId="45" fillId="25" borderId="0" xfId="0" applyNumberFormat="1" applyFont="1" applyFill="1" applyAlignment="1">
      <alignment vertical="center"/>
    </xf>
    <xf numFmtId="0" fontId="45" fillId="25" borderId="0" xfId="0" applyFont="1" applyFill="1" applyAlignment="1">
      <alignment vertical="center"/>
    </xf>
    <xf numFmtId="0" fontId="42" fillId="25" borderId="0" xfId="0" applyFont="1" applyFill="1" applyAlignment="1">
      <alignment horizontal="left" vertical="center" wrapText="1"/>
    </xf>
    <xf numFmtId="14" fontId="42" fillId="25" borderId="0" xfId="0" applyNumberFormat="1" applyFont="1" applyFill="1" applyAlignment="1">
      <alignment horizontal="center" vertical="center"/>
    </xf>
    <xf numFmtId="14" fontId="45" fillId="0" borderId="17" xfId="0" applyNumberFormat="1" applyFont="1" applyBorder="1" applyAlignment="1">
      <alignment horizontal="center" vertical="center" wrapText="1"/>
    </xf>
    <xf numFmtId="0" fontId="45" fillId="25" borderId="0" xfId="0" applyFont="1" applyFill="1" applyAlignment="1">
      <alignment horizontal="center" vertical="center"/>
    </xf>
    <xf numFmtId="0" fontId="42" fillId="25" borderId="0" xfId="0" applyFont="1" applyFill="1" applyAlignment="1">
      <alignment horizontal="center" vertical="center"/>
    </xf>
    <xf numFmtId="0" fontId="43" fillId="25" borderId="14" xfId="0" applyFont="1" applyFill="1" applyBorder="1" applyAlignment="1">
      <alignment horizontal="left" vertical="center"/>
    </xf>
    <xf numFmtId="0" fontId="42" fillId="25" borderId="0" xfId="176" applyFont="1" applyFill="1" applyAlignment="1">
      <alignment horizontal="left" vertical="center" wrapText="1"/>
    </xf>
    <xf numFmtId="4" fontId="42" fillId="0" borderId="0" xfId="0" applyNumberFormat="1" applyFont="1" applyAlignment="1">
      <alignment horizontal="center" vertical="center"/>
    </xf>
    <xf numFmtId="14" fontId="42" fillId="0" borderId="0" xfId="0" applyNumberFormat="1" applyFont="1" applyAlignment="1">
      <alignment horizontal="center" vertical="center" wrapText="1"/>
    </xf>
    <xf numFmtId="14" fontId="42" fillId="25" borderId="0" xfId="0" applyNumberFormat="1" applyFont="1" applyFill="1" applyAlignment="1">
      <alignment horizontal="center" vertical="center" wrapText="1"/>
    </xf>
    <xf numFmtId="14" fontId="42" fillId="25" borderId="17" xfId="0" applyNumberFormat="1" applyFont="1" applyFill="1" applyBorder="1" applyAlignment="1">
      <alignment horizontal="center" vertical="center" wrapText="1"/>
    </xf>
    <xf numFmtId="0" fontId="43" fillId="25" borderId="0" xfId="0" applyFont="1" applyFill="1" applyAlignment="1">
      <alignment horizontal="left" vertical="center" wrapText="1"/>
    </xf>
    <xf numFmtId="0" fontId="46" fillId="0" borderId="0" xfId="0" applyFont="1" applyAlignment="1">
      <alignment horizontal="center" vertical="center"/>
    </xf>
    <xf numFmtId="0" fontId="46" fillId="0" borderId="0" xfId="0" applyFont="1" applyAlignment="1">
      <alignment vertical="center"/>
    </xf>
    <xf numFmtId="4" fontId="46" fillId="25" borderId="0" xfId="0" applyNumberFormat="1" applyFont="1" applyFill="1" applyAlignment="1">
      <alignment horizontal="center" vertical="center"/>
    </xf>
    <xf numFmtId="168" fontId="45" fillId="25" borderId="0" xfId="0" applyNumberFormat="1" applyFont="1" applyFill="1" applyAlignment="1">
      <alignment horizontal="center" vertical="center"/>
    </xf>
    <xf numFmtId="0" fontId="46" fillId="0" borderId="0" xfId="0" applyFont="1"/>
    <xf numFmtId="168" fontId="46" fillId="25" borderId="0" xfId="0" applyNumberFormat="1" applyFont="1" applyFill="1" applyAlignment="1">
      <alignment horizontal="center" vertical="center"/>
    </xf>
    <xf numFmtId="0" fontId="47" fillId="0" borderId="14" xfId="0" applyFont="1" applyBorder="1" applyAlignment="1">
      <alignment horizontal="left" vertical="center"/>
    </xf>
    <xf numFmtId="0" fontId="45" fillId="0" borderId="17" xfId="0" applyFont="1" applyBorder="1" applyAlignment="1">
      <alignment horizontal="center" vertical="center"/>
    </xf>
    <xf numFmtId="0" fontId="46" fillId="0" borderId="14" xfId="0" applyFont="1" applyBorder="1" applyAlignment="1">
      <alignment horizontal="left" vertical="center" wrapText="1"/>
    </xf>
    <xf numFmtId="14" fontId="45" fillId="25" borderId="0" xfId="177" applyNumberFormat="1" applyFont="1" applyFill="1" applyAlignment="1">
      <alignment horizontal="center" vertical="center"/>
    </xf>
    <xf numFmtId="14" fontId="45" fillId="0" borderId="0" xfId="0" applyNumberFormat="1" applyFont="1" applyAlignment="1">
      <alignment horizontal="center" vertical="center"/>
    </xf>
    <xf numFmtId="0" fontId="46" fillId="25" borderId="14" xfId="0" applyFont="1" applyFill="1" applyBorder="1" applyAlignment="1">
      <alignment horizontal="left" vertical="center" wrapText="1"/>
    </xf>
    <xf numFmtId="0" fontId="42" fillId="25" borderId="0" xfId="0" applyFont="1" applyFill="1" applyAlignment="1">
      <alignment horizontal="justify" vertical="center" wrapText="1"/>
    </xf>
    <xf numFmtId="168" fontId="45" fillId="25" borderId="0" xfId="177" applyNumberFormat="1" applyFont="1" applyFill="1" applyAlignment="1">
      <alignment horizontal="center" vertical="center"/>
    </xf>
    <xf numFmtId="3" fontId="45" fillId="0" borderId="0" xfId="0" applyNumberFormat="1" applyFont="1" applyAlignment="1">
      <alignment horizontal="center" vertical="center"/>
    </xf>
    <xf numFmtId="4" fontId="45" fillId="0" borderId="0" xfId="0" applyNumberFormat="1" applyFont="1" applyAlignment="1">
      <alignment horizontal="center" vertical="center"/>
    </xf>
    <xf numFmtId="14" fontId="45" fillId="0" borderId="0" xfId="0" applyNumberFormat="1" applyFont="1" applyAlignment="1">
      <alignment horizontal="center" vertical="center" wrapText="1"/>
    </xf>
    <xf numFmtId="0" fontId="46" fillId="25" borderId="0" xfId="0" applyFont="1" applyFill="1" applyAlignment="1">
      <alignment horizontal="center" vertical="center"/>
    </xf>
    <xf numFmtId="3" fontId="46" fillId="25" borderId="0" xfId="0" applyNumberFormat="1" applyFont="1" applyFill="1" applyAlignment="1">
      <alignment horizontal="center" vertical="center"/>
    </xf>
    <xf numFmtId="3" fontId="45" fillId="25" borderId="0" xfId="0" applyNumberFormat="1" applyFont="1" applyFill="1" applyAlignment="1">
      <alignment horizontal="center" vertical="center"/>
    </xf>
    <xf numFmtId="0" fontId="46" fillId="0" borderId="17" xfId="0" applyFont="1" applyBorder="1" applyAlignment="1">
      <alignment horizontal="center" vertical="center"/>
    </xf>
    <xf numFmtId="2" fontId="46" fillId="0" borderId="0" xfId="0" applyNumberFormat="1" applyFont="1" applyAlignment="1">
      <alignment vertical="center"/>
    </xf>
    <xf numFmtId="0" fontId="45" fillId="0" borderId="14" xfId="0" applyFont="1" applyBorder="1" applyAlignment="1">
      <alignment horizontal="left" vertical="center"/>
    </xf>
    <xf numFmtId="0" fontId="50" fillId="25" borderId="0" xfId="0" applyFont="1" applyFill="1" applyAlignment="1">
      <alignment vertical="center" wrapText="1"/>
    </xf>
    <xf numFmtId="0" fontId="43" fillId="25" borderId="14" xfId="0" applyFont="1" applyFill="1" applyBorder="1" applyAlignment="1">
      <alignment horizontal="left" vertical="center" wrapText="1"/>
    </xf>
    <xf numFmtId="0" fontId="50" fillId="25" borderId="0" xfId="0" applyFont="1" applyFill="1" applyAlignment="1">
      <alignment horizontal="left" vertical="center" wrapText="1"/>
    </xf>
    <xf numFmtId="0" fontId="61" fillId="0" borderId="0" xfId="0" applyFont="1" applyAlignment="1">
      <alignment horizontal="center" vertical="center" wrapText="1"/>
    </xf>
    <xf numFmtId="4" fontId="42" fillId="0" borderId="0" xfId="0" applyNumberFormat="1" applyFont="1" applyAlignment="1">
      <alignment horizontal="center" vertical="center" wrapText="1"/>
    </xf>
    <xf numFmtId="14" fontId="45" fillId="25" borderId="17" xfId="0" applyNumberFormat="1" applyFont="1" applyFill="1" applyBorder="1" applyAlignment="1">
      <alignment horizontal="center" vertical="center"/>
    </xf>
    <xf numFmtId="0" fontId="42" fillId="25" borderId="0" xfId="0" applyFont="1" applyFill="1" applyAlignment="1">
      <alignment vertical="center"/>
    </xf>
    <xf numFmtId="0" fontId="42" fillId="25" borderId="0" xfId="0" applyFont="1" applyFill="1" applyAlignment="1">
      <alignment vertical="center" wrapText="1"/>
    </xf>
    <xf numFmtId="0" fontId="45" fillId="0" borderId="0" xfId="0" applyFont="1" applyAlignment="1">
      <alignment vertical="center" wrapText="1"/>
    </xf>
    <xf numFmtId="0" fontId="46" fillId="0" borderId="0" xfId="0" applyFont="1" applyAlignment="1">
      <alignment horizontal="left"/>
    </xf>
    <xf numFmtId="3" fontId="46" fillId="0" borderId="0" xfId="0" applyNumberFormat="1" applyFont="1" applyAlignment="1">
      <alignment vertical="center"/>
    </xf>
    <xf numFmtId="0" fontId="46" fillId="0" borderId="13" xfId="0" applyFont="1" applyBorder="1" applyAlignment="1">
      <alignment horizontal="left"/>
    </xf>
    <xf numFmtId="0" fontId="46" fillId="0" borderId="10" xfId="0" applyFont="1" applyBorder="1" applyAlignment="1">
      <alignment horizontal="left"/>
    </xf>
    <xf numFmtId="0" fontId="46" fillId="0" borderId="10" xfId="0" applyFont="1" applyBorder="1" applyAlignment="1">
      <alignment horizontal="center" vertical="center"/>
    </xf>
    <xf numFmtId="3" fontId="46" fillId="0" borderId="10" xfId="0" applyNumberFormat="1" applyFont="1" applyBorder="1" applyAlignment="1">
      <alignment horizontal="center" vertical="center"/>
    </xf>
    <xf numFmtId="0" fontId="46" fillId="0" borderId="18" xfId="0" applyFont="1" applyBorder="1" applyAlignment="1">
      <alignment horizontal="center" vertical="center"/>
    </xf>
    <xf numFmtId="0" fontId="46" fillId="0" borderId="0" xfId="0" applyFont="1" applyAlignment="1">
      <alignment horizontal="left" vertical="center"/>
    </xf>
    <xf numFmtId="0" fontId="45" fillId="0" borderId="0" xfId="0" applyFont="1" applyAlignment="1">
      <alignment horizontal="left" vertical="center"/>
    </xf>
    <xf numFmtId="0" fontId="46" fillId="24" borderId="0" xfId="0" applyFont="1" applyFill="1" applyAlignment="1">
      <alignment horizontal="left" vertical="center"/>
    </xf>
    <xf numFmtId="0" fontId="47" fillId="25" borderId="0" xfId="0" applyFont="1" applyFill="1" applyAlignment="1">
      <alignment horizontal="left" vertical="center"/>
    </xf>
    <xf numFmtId="167" fontId="45" fillId="25" borderId="0" xfId="308" applyFont="1" applyFill="1" applyAlignment="1" applyProtection="1">
      <alignment horizontal="left" vertical="center"/>
    </xf>
    <xf numFmtId="0" fontId="45" fillId="25" borderId="0" xfId="0" applyFont="1" applyFill="1" applyAlignment="1">
      <alignment horizontal="left" vertical="center"/>
    </xf>
    <xf numFmtId="0" fontId="46" fillId="25" borderId="0" xfId="0" applyFont="1" applyFill="1" applyAlignment="1">
      <alignment horizontal="left" vertical="center"/>
    </xf>
    <xf numFmtId="10" fontId="45" fillId="25" borderId="0" xfId="343" applyNumberFormat="1" applyFont="1" applyFill="1" applyAlignment="1" applyProtection="1">
      <alignment horizontal="left" vertical="center"/>
    </xf>
    <xf numFmtId="0" fontId="50" fillId="25" borderId="0" xfId="0" applyFont="1" applyFill="1" applyAlignment="1">
      <alignment vertical="center"/>
    </xf>
    <xf numFmtId="0" fontId="51" fillId="25" borderId="0" xfId="0" applyFont="1" applyFill="1" applyAlignment="1">
      <alignment horizontal="left" vertical="center"/>
    </xf>
    <xf numFmtId="0" fontId="50" fillId="0" borderId="0" xfId="0" applyFont="1" applyAlignment="1">
      <alignment horizontal="left" vertical="center" wrapText="1"/>
    </xf>
    <xf numFmtId="0" fontId="45" fillId="0" borderId="0" xfId="0" applyFont="1" applyAlignment="1">
      <alignment horizontal="left"/>
    </xf>
    <xf numFmtId="0" fontId="50" fillId="0" borderId="0" xfId="0" applyFont="1" applyAlignment="1">
      <alignment horizontal="left" vertical="center"/>
    </xf>
    <xf numFmtId="0" fontId="52" fillId="25" borderId="0" xfId="0" applyFont="1" applyFill="1" applyAlignment="1">
      <alignment horizontal="left" vertical="center"/>
    </xf>
    <xf numFmtId="0" fontId="63" fillId="25" borderId="0" xfId="0" applyFont="1" applyFill="1" applyAlignment="1">
      <alignment horizontal="left" vertical="center"/>
    </xf>
    <xf numFmtId="0" fontId="52" fillId="0" borderId="0" xfId="0" applyFont="1" applyAlignment="1">
      <alignment horizontal="left"/>
    </xf>
    <xf numFmtId="0" fontId="52" fillId="0" borderId="0" xfId="0" applyFont="1"/>
    <xf numFmtId="0" fontId="46" fillId="25" borderId="0" xfId="0" applyFont="1" applyFill="1" applyAlignment="1">
      <alignment horizontal="center" vertical="center" wrapText="1"/>
    </xf>
    <xf numFmtId="0" fontId="54" fillId="25" borderId="0" xfId="0" applyFont="1" applyFill="1" applyAlignment="1">
      <alignment horizontal="center" vertical="center" wrapText="1"/>
    </xf>
    <xf numFmtId="0" fontId="47" fillId="25" borderId="0" xfId="0" applyFont="1" applyFill="1" applyAlignment="1">
      <alignment vertical="center"/>
    </xf>
    <xf numFmtId="0" fontId="45" fillId="25" borderId="0" xfId="0" applyFont="1" applyFill="1" applyAlignment="1">
      <alignment horizontal="right"/>
    </xf>
    <xf numFmtId="0" fontId="45" fillId="25" borderId="0" xfId="0" applyFont="1" applyFill="1" applyAlignment="1">
      <alignment horizontal="left" vertical="center" wrapText="1"/>
    </xf>
    <xf numFmtId="0" fontId="46" fillId="25" borderId="0" xfId="0" applyFont="1" applyFill="1" applyAlignment="1">
      <alignment horizontal="left" vertical="center" wrapText="1"/>
    </xf>
    <xf numFmtId="0" fontId="45" fillId="25" borderId="0" xfId="0" applyFont="1" applyFill="1" applyAlignment="1">
      <alignment horizontal="justify" vertical="center" wrapText="1"/>
    </xf>
    <xf numFmtId="0" fontId="45" fillId="25" borderId="0" xfId="0" applyFont="1" applyFill="1" applyAlignment="1">
      <alignment vertical="center" wrapText="1"/>
    </xf>
    <xf numFmtId="168" fontId="45" fillId="25" borderId="0" xfId="0" applyNumberFormat="1" applyFont="1" applyFill="1" applyAlignment="1">
      <alignment horizontal="center" vertical="center" wrapText="1"/>
    </xf>
    <xf numFmtId="0" fontId="46" fillId="25" borderId="0" xfId="0" applyFont="1" applyFill="1" applyAlignment="1">
      <alignment horizontal="left"/>
    </xf>
    <xf numFmtId="0" fontId="45" fillId="25" borderId="0" xfId="0" applyFont="1" applyFill="1" applyAlignment="1">
      <alignment horizontal="left"/>
    </xf>
    <xf numFmtId="2" fontId="45" fillId="25" borderId="0" xfId="0" applyNumberFormat="1" applyFont="1" applyFill="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center" vertical="center" wrapText="1"/>
    </xf>
    <xf numFmtId="0" fontId="43" fillId="25" borderId="0" xfId="0" applyFont="1" applyFill="1" applyAlignment="1">
      <alignment horizontal="left" vertical="center"/>
    </xf>
    <xf numFmtId="0" fontId="46" fillId="0" borderId="0" xfId="0" applyFont="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left"/>
    </xf>
    <xf numFmtId="0" fontId="46" fillId="0" borderId="0" xfId="0" applyFont="1" applyAlignment="1">
      <alignment horizontal="left" vertical="top" wrapText="1"/>
    </xf>
    <xf numFmtId="0" fontId="45" fillId="0" borderId="0" xfId="176" applyFont="1" applyAlignment="1">
      <alignment horizontal="left" vertical="center" wrapText="1"/>
    </xf>
    <xf numFmtId="0" fontId="45" fillId="0" borderId="0" xfId="0" applyFont="1" applyAlignment="1">
      <alignment horizontal="justify" vertical="center" wrapText="1"/>
    </xf>
    <xf numFmtId="0" fontId="45" fillId="0" borderId="0" xfId="0" applyFont="1" applyAlignment="1">
      <alignment wrapText="1"/>
    </xf>
    <xf numFmtId="0" fontId="45" fillId="0" borderId="0" xfId="0" applyFont="1" applyAlignment="1">
      <alignment horizontal="left" wrapText="1"/>
    </xf>
    <xf numFmtId="49" fontId="46" fillId="0" borderId="14" xfId="0" applyNumberFormat="1" applyFont="1" applyBorder="1" applyAlignment="1">
      <alignment horizontal="left" vertical="center"/>
    </xf>
    <xf numFmtId="0" fontId="50" fillId="0" borderId="0" xfId="0" applyFont="1" applyAlignment="1">
      <alignment vertical="center" wrapText="1"/>
    </xf>
    <xf numFmtId="4" fontId="45" fillId="0" borderId="0" xfId="0" applyNumberFormat="1" applyFont="1"/>
    <xf numFmtId="4" fontId="42" fillId="0" borderId="0" xfId="0" applyNumberFormat="1" applyFont="1"/>
    <xf numFmtId="14" fontId="46" fillId="0" borderId="10" xfId="0" applyNumberFormat="1" applyFont="1" applyBorder="1" applyAlignment="1">
      <alignment horizontal="center" vertical="center"/>
    </xf>
    <xf numFmtId="0" fontId="46" fillId="26" borderId="22" xfId="0" applyFont="1" applyFill="1" applyBorder="1" applyAlignment="1">
      <alignment horizontal="center" vertical="center" wrapText="1"/>
    </xf>
    <xf numFmtId="0" fontId="46" fillId="26" borderId="21" xfId="0" applyFont="1" applyFill="1" applyBorder="1" applyAlignment="1">
      <alignment horizontal="center" vertical="center" wrapText="1"/>
    </xf>
    <xf numFmtId="0" fontId="46" fillId="26" borderId="25" xfId="0" applyFont="1" applyFill="1" applyBorder="1" applyAlignment="1">
      <alignment horizontal="center" vertical="center" wrapText="1"/>
    </xf>
    <xf numFmtId="0" fontId="46" fillId="26" borderId="11" xfId="0" applyFont="1" applyFill="1" applyBorder="1" applyAlignment="1">
      <alignment horizontal="center" vertical="center" wrapText="1"/>
    </xf>
    <xf numFmtId="0" fontId="46" fillId="25" borderId="17" xfId="0" applyFont="1" applyFill="1" applyBorder="1" applyAlignment="1">
      <alignment horizontal="center" vertical="center" wrapText="1"/>
    </xf>
    <xf numFmtId="4" fontId="42" fillId="25" borderId="0" xfId="0" applyNumberFormat="1" applyFont="1" applyFill="1" applyAlignment="1">
      <alignment horizontal="center" vertical="center"/>
    </xf>
    <xf numFmtId="3" fontId="45" fillId="0" borderId="0" xfId="0" applyNumberFormat="1" applyFont="1" applyAlignment="1">
      <alignment horizontal="center" vertical="center" wrapText="1"/>
    </xf>
    <xf numFmtId="4" fontId="45" fillId="0" borderId="17" xfId="0" applyNumberFormat="1" applyFont="1" applyBorder="1" applyAlignment="1">
      <alignment horizontal="center" vertical="center"/>
    </xf>
    <xf numFmtId="4" fontId="45" fillId="0" borderId="0" xfId="0" applyNumberFormat="1" applyFont="1" applyAlignment="1">
      <alignment vertical="center"/>
    </xf>
    <xf numFmtId="10" fontId="45" fillId="0" borderId="0" xfId="0" applyNumberFormat="1" applyFont="1"/>
    <xf numFmtId="181" fontId="45" fillId="25" borderId="0" xfId="0" applyNumberFormat="1" applyFont="1" applyFill="1" applyAlignment="1">
      <alignment horizontal="center" vertical="center"/>
    </xf>
    <xf numFmtId="3" fontId="45" fillId="25" borderId="0" xfId="0" applyNumberFormat="1" applyFont="1" applyFill="1" applyAlignment="1">
      <alignment horizontal="center" vertical="center" wrapText="1"/>
    </xf>
    <xf numFmtId="4" fontId="46" fillId="0" borderId="0" xfId="0" applyNumberFormat="1" applyFont="1" applyAlignment="1">
      <alignment horizontal="center" vertical="center"/>
    </xf>
    <xf numFmtId="3" fontId="46" fillId="0" borderId="0" xfId="0" applyNumberFormat="1" applyFont="1" applyAlignment="1">
      <alignment horizontal="center" vertical="center"/>
    </xf>
    <xf numFmtId="10" fontId="46" fillId="0" borderId="0" xfId="0" applyNumberFormat="1" applyFont="1" applyAlignment="1">
      <alignment horizontal="center" vertical="center"/>
    </xf>
    <xf numFmtId="4" fontId="43" fillId="0" borderId="0" xfId="0" applyNumberFormat="1" applyFont="1" applyAlignment="1">
      <alignment horizontal="center" vertical="center"/>
    </xf>
    <xf numFmtId="4" fontId="46" fillId="0" borderId="17" xfId="0" applyNumberFormat="1" applyFont="1" applyBorder="1" applyAlignment="1">
      <alignment horizontal="center" vertical="center"/>
    </xf>
    <xf numFmtId="0" fontId="46" fillId="0" borderId="0" xfId="0" applyFont="1" applyAlignment="1">
      <alignment horizontal="left" wrapText="1"/>
    </xf>
    <xf numFmtId="3" fontId="46" fillId="0" borderId="17" xfId="0" applyNumberFormat="1" applyFont="1" applyBorder="1" applyAlignment="1">
      <alignment horizontal="center" vertical="center"/>
    </xf>
    <xf numFmtId="0" fontId="46" fillId="0" borderId="10" xfId="0" applyFont="1" applyBorder="1" applyAlignment="1">
      <alignment horizontal="left" wrapText="1"/>
    </xf>
    <xf numFmtId="0" fontId="45" fillId="0" borderId="10" xfId="0" applyFont="1" applyBorder="1" applyAlignment="1">
      <alignment horizontal="center" vertical="center"/>
    </xf>
    <xf numFmtId="4" fontId="45" fillId="0" borderId="10" xfId="0" applyNumberFormat="1" applyFont="1" applyBorder="1" applyAlignment="1">
      <alignment horizontal="center" vertical="center"/>
    </xf>
    <xf numFmtId="10" fontId="45" fillId="0" borderId="10" xfId="0" applyNumberFormat="1" applyFont="1" applyBorder="1" applyAlignment="1">
      <alignment horizontal="center" vertical="center"/>
    </xf>
    <xf numFmtId="1" fontId="45" fillId="0" borderId="10" xfId="0" applyNumberFormat="1" applyFont="1" applyBorder="1" applyAlignment="1">
      <alignment horizontal="center" vertical="center"/>
    </xf>
    <xf numFmtId="3" fontId="45" fillId="0" borderId="10" xfId="0" applyNumberFormat="1" applyFont="1" applyBorder="1" applyAlignment="1">
      <alignment horizontal="center" vertical="center"/>
    </xf>
    <xf numFmtId="1" fontId="45" fillId="0" borderId="18" xfId="0" applyNumberFormat="1" applyFont="1" applyBorder="1" applyAlignment="1">
      <alignment horizontal="center" vertical="center"/>
    </xf>
    <xf numFmtId="0" fontId="46" fillId="0" borderId="0" xfId="0" applyFont="1" applyAlignment="1">
      <alignment horizontal="center"/>
    </xf>
    <xf numFmtId="4" fontId="45" fillId="0" borderId="0" xfId="0" applyNumberFormat="1" applyFont="1" applyAlignment="1">
      <alignment horizontal="left"/>
    </xf>
    <xf numFmtId="4" fontId="45" fillId="0" borderId="0" xfId="0" applyNumberFormat="1" applyFont="1" applyAlignment="1">
      <alignment horizontal="left" vertical="center"/>
    </xf>
    <xf numFmtId="167" fontId="45" fillId="0" borderId="0" xfId="162" applyFont="1" applyFill="1" applyAlignment="1" applyProtection="1">
      <alignment vertical="center"/>
    </xf>
    <xf numFmtId="0" fontId="51" fillId="25" borderId="0" xfId="0" applyFont="1" applyFill="1" applyAlignment="1">
      <alignment vertical="center"/>
    </xf>
    <xf numFmtId="0" fontId="46" fillId="25" borderId="0" xfId="0" applyFont="1" applyFill="1" applyAlignment="1">
      <alignment vertical="center"/>
    </xf>
    <xf numFmtId="0" fontId="46" fillId="25" borderId="0" xfId="0" applyFont="1" applyFill="1" applyAlignment="1">
      <alignment vertical="center" wrapText="1"/>
    </xf>
    <xf numFmtId="0" fontId="50" fillId="25" borderId="0" xfId="0" applyFont="1" applyFill="1" applyAlignment="1">
      <alignment horizontal="left" vertical="center"/>
    </xf>
    <xf numFmtId="0" fontId="55" fillId="25" borderId="0" xfId="0" applyFont="1" applyFill="1" applyAlignment="1">
      <alignment vertical="center" wrapText="1"/>
    </xf>
    <xf numFmtId="4" fontId="42" fillId="0" borderId="0" xfId="0" applyNumberFormat="1" applyFont="1" applyAlignment="1">
      <alignment vertical="center"/>
    </xf>
    <xf numFmtId="0" fontId="45" fillId="25" borderId="0" xfId="0" applyFont="1" applyFill="1" applyAlignment="1">
      <alignment wrapText="1"/>
    </xf>
    <xf numFmtId="0" fontId="52" fillId="0" borderId="0" xfId="0" applyFont="1" applyAlignment="1">
      <alignment wrapText="1"/>
    </xf>
    <xf numFmtId="0" fontId="45" fillId="0" borderId="0" xfId="0" applyFont="1" applyAlignment="1">
      <alignment horizontal="center" wrapText="1"/>
    </xf>
    <xf numFmtId="0" fontId="42" fillId="0" borderId="0" xfId="0" applyFont="1" applyAlignment="1">
      <alignment wrapText="1"/>
    </xf>
    <xf numFmtId="0" fontId="54" fillId="0" borderId="0" xfId="0" applyFont="1" applyAlignment="1">
      <alignment horizontal="center" vertical="center" wrapText="1"/>
    </xf>
    <xf numFmtId="0" fontId="47" fillId="0" borderId="0" xfId="0" applyFont="1" applyAlignment="1">
      <alignment vertical="center"/>
    </xf>
    <xf numFmtId="4" fontId="45" fillId="25" borderId="0" xfId="0" applyNumberFormat="1" applyFont="1" applyFill="1" applyAlignment="1">
      <alignment horizontal="right"/>
    </xf>
    <xf numFmtId="4" fontId="45" fillId="25" borderId="0" xfId="0" applyNumberFormat="1" applyFont="1" applyFill="1" applyAlignment="1">
      <alignment horizontal="center"/>
    </xf>
    <xf numFmtId="0" fontId="45" fillId="0" borderId="0" xfId="0" applyFont="1" applyAlignment="1">
      <alignment horizontal="left" vertical="top" wrapText="1"/>
    </xf>
    <xf numFmtId="3" fontId="45" fillId="0" borderId="0" xfId="0" applyNumberFormat="1" applyFont="1" applyAlignment="1">
      <alignment vertical="center"/>
    </xf>
    <xf numFmtId="4" fontId="43" fillId="25" borderId="0" xfId="0" applyNumberFormat="1" applyFont="1" applyFill="1" applyAlignment="1">
      <alignment horizontal="center" vertical="center"/>
    </xf>
    <xf numFmtId="10" fontId="45" fillId="0" borderId="0" xfId="0" applyNumberFormat="1" applyFont="1" applyAlignment="1">
      <alignment horizontal="center" vertical="center"/>
    </xf>
    <xf numFmtId="1" fontId="45" fillId="0" borderId="0" xfId="0" applyNumberFormat="1" applyFont="1" applyAlignment="1">
      <alignment horizontal="center" vertical="center"/>
    </xf>
    <xf numFmtId="2" fontId="45" fillId="0" borderId="0" xfId="0" applyNumberFormat="1" applyFont="1"/>
    <xf numFmtId="14" fontId="46" fillId="0" borderId="0" xfId="0" applyNumberFormat="1" applyFont="1" applyAlignment="1">
      <alignment horizontal="center"/>
    </xf>
    <xf numFmtId="2" fontId="45" fillId="0" borderId="0" xfId="0" applyNumberFormat="1" applyFont="1" applyAlignment="1">
      <alignment horizontal="center"/>
    </xf>
    <xf numFmtId="14" fontId="46" fillId="0" borderId="10" xfId="0" applyNumberFormat="1" applyFont="1" applyBorder="1" applyAlignment="1">
      <alignment horizontal="center"/>
    </xf>
    <xf numFmtId="2" fontId="45" fillId="0" borderId="0" xfId="0" applyNumberFormat="1" applyFont="1" applyAlignment="1">
      <alignment horizontal="center" vertical="center"/>
    </xf>
    <xf numFmtId="4" fontId="46" fillId="26" borderId="23" xfId="0" applyNumberFormat="1" applyFont="1" applyFill="1" applyBorder="1" applyAlignment="1">
      <alignment horizontal="center" vertical="center" wrapText="1"/>
    </xf>
    <xf numFmtId="173" fontId="45" fillId="0" borderId="0" xfId="0" applyNumberFormat="1" applyFont="1"/>
    <xf numFmtId="10" fontId="45" fillId="0" borderId="17" xfId="186" applyNumberFormat="1" applyFont="1" applyFill="1" applyBorder="1" applyAlignment="1" applyProtection="1">
      <alignment horizontal="center" vertical="center"/>
    </xf>
    <xf numFmtId="4" fontId="45" fillId="25" borderId="0" xfId="162" applyNumberFormat="1" applyFont="1" applyFill="1" applyBorder="1" applyAlignment="1" applyProtection="1">
      <alignment horizontal="center" vertical="center"/>
    </xf>
    <xf numFmtId="4" fontId="65" fillId="25" borderId="0" xfId="0" applyNumberFormat="1" applyFont="1" applyFill="1" applyAlignment="1">
      <alignment horizontal="center" vertical="center"/>
    </xf>
    <xf numFmtId="4" fontId="45" fillId="25" borderId="17" xfId="0" applyNumberFormat="1" applyFont="1" applyFill="1" applyBorder="1" applyAlignment="1">
      <alignment horizontal="center" vertical="center"/>
    </xf>
    <xf numFmtId="4" fontId="46" fillId="25" borderId="17" xfId="0" applyNumberFormat="1" applyFont="1" applyFill="1" applyBorder="1" applyAlignment="1">
      <alignment horizontal="center" vertical="center"/>
    </xf>
    <xf numFmtId="4" fontId="46" fillId="0" borderId="10" xfId="0" applyNumberFormat="1" applyFont="1" applyBorder="1" applyAlignment="1">
      <alignment horizontal="center" vertical="center"/>
    </xf>
    <xf numFmtId="4" fontId="45" fillId="0" borderId="18" xfId="0" applyNumberFormat="1" applyFont="1" applyBorder="1" applyAlignment="1">
      <alignment horizontal="center" vertical="center"/>
    </xf>
    <xf numFmtId="9" fontId="45" fillId="0" borderId="0" xfId="186" applyFont="1" applyFill="1" applyAlignment="1" applyProtection="1">
      <alignment vertical="center"/>
    </xf>
    <xf numFmtId="167" fontId="45" fillId="0" borderId="0" xfId="0" applyNumberFormat="1" applyFont="1" applyAlignment="1">
      <alignment vertical="center"/>
    </xf>
    <xf numFmtId="0" fontId="49" fillId="25" borderId="0" xfId="0" applyFont="1" applyFill="1" applyAlignment="1">
      <alignment vertical="center"/>
    </xf>
    <xf numFmtId="2" fontId="45" fillId="25" borderId="0" xfId="0" applyNumberFormat="1" applyFont="1" applyFill="1"/>
    <xf numFmtId="0" fontId="45" fillId="24" borderId="0" xfId="0" applyFont="1" applyFill="1" applyAlignment="1">
      <alignment horizontal="left"/>
    </xf>
    <xf numFmtId="0" fontId="45" fillId="24" borderId="0" xfId="0" applyFont="1" applyFill="1" applyAlignment="1">
      <alignment horizontal="center" vertical="center"/>
    </xf>
    <xf numFmtId="0" fontId="45" fillId="24" borderId="0" xfId="0" applyFont="1" applyFill="1"/>
    <xf numFmtId="0" fontId="42" fillId="24" borderId="0" xfId="0" applyFont="1" applyFill="1"/>
    <xf numFmtId="0" fontId="46" fillId="24" borderId="0" xfId="0" applyFont="1" applyFill="1" applyAlignment="1">
      <alignment horizontal="center" vertical="center"/>
    </xf>
    <xf numFmtId="14" fontId="46" fillId="24" borderId="0" xfId="0" applyNumberFormat="1" applyFont="1" applyFill="1" applyAlignment="1">
      <alignment horizontal="center" vertical="center"/>
    </xf>
    <xf numFmtId="14" fontId="46" fillId="24" borderId="10" xfId="0" applyNumberFormat="1" applyFont="1" applyFill="1" applyBorder="1" applyAlignment="1">
      <alignment horizontal="center" vertical="center"/>
    </xf>
    <xf numFmtId="0" fontId="45" fillId="24" borderId="0" xfId="0" applyFont="1" applyFill="1" applyAlignment="1">
      <alignment horizontal="center"/>
    </xf>
    <xf numFmtId="0" fontId="45" fillId="0" borderId="16" xfId="0" applyFont="1" applyBorder="1" applyAlignment="1">
      <alignment horizontal="center" vertical="center"/>
    </xf>
    <xf numFmtId="0" fontId="42" fillId="0" borderId="16" xfId="0" applyFont="1" applyBorder="1" applyAlignment="1">
      <alignment horizontal="left"/>
    </xf>
    <xf numFmtId="0" fontId="45" fillId="0" borderId="20" xfId="0" applyFont="1" applyBorder="1" applyAlignment="1">
      <alignment horizontal="left"/>
    </xf>
    <xf numFmtId="0" fontId="47" fillId="0" borderId="14" xfId="0" applyFont="1" applyBorder="1"/>
    <xf numFmtId="3" fontId="42" fillId="0" borderId="0" xfId="0" applyNumberFormat="1" applyFont="1" applyAlignment="1">
      <alignment horizontal="right"/>
    </xf>
    <xf numFmtId="3" fontId="45" fillId="0" borderId="0" xfId="0" applyNumberFormat="1" applyFont="1" applyAlignment="1">
      <alignment horizontal="right"/>
    </xf>
    <xf numFmtId="3" fontId="45" fillId="0" borderId="17" xfId="0" applyNumberFormat="1" applyFont="1" applyBorder="1" applyAlignment="1">
      <alignment horizontal="right"/>
    </xf>
    <xf numFmtId="4" fontId="46" fillId="0" borderId="0" xfId="0" applyNumberFormat="1" applyFont="1"/>
    <xf numFmtId="0" fontId="46" fillId="0" borderId="14" xfId="0" applyFont="1" applyBorder="1" applyAlignment="1">
      <alignment horizontal="left"/>
    </xf>
    <xf numFmtId="0" fontId="43" fillId="25" borderId="0" xfId="0" applyFont="1" applyFill="1" applyAlignment="1">
      <alignment horizontal="left"/>
    </xf>
    <xf numFmtId="0" fontId="47" fillId="0" borderId="14" xfId="0" applyFont="1" applyBorder="1" applyAlignment="1">
      <alignment horizontal="left"/>
    </xf>
    <xf numFmtId="0" fontId="42" fillId="25" borderId="0" xfId="0" applyFont="1" applyFill="1" applyAlignment="1">
      <alignment horizontal="left"/>
    </xf>
    <xf numFmtId="0" fontId="46" fillId="0" borderId="14" xfId="0" applyFont="1" applyBorder="1" applyAlignment="1">
      <alignment horizontal="left" vertical="top" wrapText="1"/>
    </xf>
    <xf numFmtId="0" fontId="45" fillId="0" borderId="14" xfId="0" applyFont="1" applyBorder="1" applyAlignment="1">
      <alignment horizontal="left"/>
    </xf>
    <xf numFmtId="0" fontId="42" fillId="25" borderId="0" xfId="0" applyFont="1" applyFill="1"/>
    <xf numFmtId="0" fontId="45" fillId="0" borderId="14" xfId="0" applyFont="1" applyBorder="1"/>
    <xf numFmtId="3" fontId="46" fillId="0" borderId="18" xfId="0" applyNumberFormat="1" applyFont="1" applyBorder="1" applyAlignment="1">
      <alignment horizontal="center" vertical="center"/>
    </xf>
    <xf numFmtId="3" fontId="46" fillId="0" borderId="0" xfId="0" applyNumberFormat="1" applyFont="1" applyAlignment="1">
      <alignment horizontal="left" vertical="center"/>
    </xf>
    <xf numFmtId="3" fontId="45" fillId="25" borderId="0" xfId="0" applyNumberFormat="1" applyFont="1" applyFill="1" applyAlignment="1">
      <alignment horizontal="left" vertical="center"/>
    </xf>
    <xf numFmtId="44" fontId="45" fillId="25" borderId="0" xfId="0" applyNumberFormat="1" applyFont="1" applyFill="1"/>
    <xf numFmtId="44" fontId="45" fillId="25" borderId="0" xfId="0" applyNumberFormat="1" applyFont="1" applyFill="1" applyAlignment="1">
      <alignment horizontal="center"/>
    </xf>
    <xf numFmtId="0" fontId="45" fillId="25" borderId="0" xfId="0" applyFont="1" applyFill="1" applyAlignment="1">
      <alignment horizontal="center"/>
    </xf>
    <xf numFmtId="0" fontId="46" fillId="26" borderId="10" xfId="0" applyFont="1" applyFill="1" applyBorder="1" applyAlignment="1">
      <alignment horizontal="center" vertical="center" wrapText="1"/>
    </xf>
    <xf numFmtId="0" fontId="45" fillId="24" borderId="15" xfId="0" applyFont="1" applyFill="1" applyBorder="1" applyAlignment="1">
      <alignment horizontal="left"/>
    </xf>
    <xf numFmtId="0" fontId="45" fillId="24" borderId="16" xfId="0" applyFont="1" applyFill="1" applyBorder="1" applyAlignment="1">
      <alignment horizontal="left"/>
    </xf>
    <xf numFmtId="0" fontId="45" fillId="24" borderId="16" xfId="0" applyFont="1" applyFill="1" applyBorder="1"/>
    <xf numFmtId="0" fontId="45" fillId="24" borderId="20" xfId="0" applyFont="1" applyFill="1" applyBorder="1"/>
    <xf numFmtId="0" fontId="45" fillId="24" borderId="20" xfId="0" applyFont="1" applyFill="1" applyBorder="1" applyAlignment="1">
      <alignment horizontal="left"/>
    </xf>
    <xf numFmtId="0" fontId="45" fillId="24" borderId="15" xfId="0" applyFont="1" applyFill="1" applyBorder="1"/>
    <xf numFmtId="0" fontId="45" fillId="25" borderId="16" xfId="0" applyFont="1" applyFill="1" applyBorder="1"/>
    <xf numFmtId="0" fontId="45" fillId="25" borderId="23" xfId="0" applyFont="1" applyFill="1" applyBorder="1"/>
    <xf numFmtId="0" fontId="47" fillId="25" borderId="14" xfId="0" applyFont="1" applyFill="1" applyBorder="1"/>
    <xf numFmtId="0" fontId="45" fillId="24" borderId="0" xfId="0" applyFont="1" applyFill="1" applyAlignment="1">
      <alignment horizontal="right"/>
    </xf>
    <xf numFmtId="4" fontId="45" fillId="24" borderId="0" xfId="0" applyNumberFormat="1" applyFont="1" applyFill="1"/>
    <xf numFmtId="0" fontId="45" fillId="24" borderId="17" xfId="0" applyFont="1" applyFill="1" applyBorder="1"/>
    <xf numFmtId="3" fontId="45" fillId="24" borderId="0" xfId="0" applyNumberFormat="1" applyFont="1" applyFill="1" applyAlignment="1">
      <alignment horizontal="right"/>
    </xf>
    <xf numFmtId="170" fontId="45" fillId="0" borderId="14" xfId="0" applyNumberFormat="1" applyFont="1" applyBorder="1" applyAlignment="1">
      <alignment horizontal="right"/>
    </xf>
    <xf numFmtId="10" fontId="45" fillId="25" borderId="0" xfId="0" applyNumberFormat="1" applyFont="1" applyFill="1" applyAlignment="1">
      <alignment horizontal="right"/>
    </xf>
    <xf numFmtId="10" fontId="45" fillId="25" borderId="17" xfId="0" applyNumberFormat="1" applyFont="1" applyFill="1" applyBorder="1" applyAlignment="1">
      <alignment horizontal="right"/>
    </xf>
    <xf numFmtId="0" fontId="45" fillId="24" borderId="14" xfId="0" applyFont="1" applyFill="1" applyBorder="1"/>
    <xf numFmtId="10" fontId="45" fillId="25" borderId="0" xfId="0" applyNumberFormat="1" applyFont="1" applyFill="1" applyAlignment="1">
      <alignment vertical="center"/>
    </xf>
    <xf numFmtId="4" fontId="42" fillId="25" borderId="17" xfId="0" applyNumberFormat="1" applyFont="1" applyFill="1" applyBorder="1" applyAlignment="1">
      <alignment horizontal="center" vertical="center"/>
    </xf>
    <xf numFmtId="10" fontId="45" fillId="0" borderId="17" xfId="343" applyNumberFormat="1" applyFont="1" applyFill="1" applyBorder="1" applyAlignment="1" applyProtection="1">
      <alignment horizontal="center" vertical="center"/>
    </xf>
    <xf numFmtId="0" fontId="59" fillId="0" borderId="23" xfId="0" applyFont="1" applyBorder="1" applyAlignment="1">
      <alignment horizontal="center" vertical="center"/>
    </xf>
    <xf numFmtId="44" fontId="45" fillId="0" borderId="0" xfId="0" applyNumberFormat="1" applyFont="1" applyAlignment="1">
      <alignment vertical="center"/>
    </xf>
    <xf numFmtId="44" fontId="45" fillId="0" borderId="0" xfId="0" applyNumberFormat="1" applyFont="1"/>
    <xf numFmtId="0" fontId="59" fillId="25" borderId="23" xfId="0" applyFont="1" applyFill="1" applyBorder="1" applyAlignment="1">
      <alignment horizontal="center" vertical="center"/>
    </xf>
    <xf numFmtId="10" fontId="45" fillId="0" borderId="23" xfId="0" applyNumberFormat="1" applyFont="1" applyBorder="1" applyAlignment="1">
      <alignment horizontal="center" vertical="center"/>
    </xf>
    <xf numFmtId="0" fontId="43" fillId="0" borderId="14" xfId="0" applyFont="1" applyBorder="1" applyAlignment="1">
      <alignment horizontal="left" vertical="center" wrapText="1"/>
    </xf>
    <xf numFmtId="4" fontId="42" fillId="0" borderId="17" xfId="0" applyNumberFormat="1" applyFont="1" applyBorder="1" applyAlignment="1">
      <alignment horizontal="center" vertical="center"/>
    </xf>
    <xf numFmtId="44" fontId="42" fillId="0" borderId="0" xfId="0" applyNumberFormat="1" applyFont="1"/>
    <xf numFmtId="4" fontId="45" fillId="0" borderId="14" xfId="0" applyNumberFormat="1" applyFont="1" applyBorder="1" applyAlignment="1">
      <alignment horizontal="center" vertical="center"/>
    </xf>
    <xf numFmtId="0" fontId="42" fillId="25" borderId="23" xfId="0" applyFont="1" applyFill="1" applyBorder="1" applyAlignment="1">
      <alignment horizontal="center" vertical="center"/>
    </xf>
    <xf numFmtId="0" fontId="50" fillId="0" borderId="0" xfId="0" applyFont="1"/>
    <xf numFmtId="0" fontId="45" fillId="25" borderId="17" xfId="0" applyFont="1" applyFill="1" applyBorder="1"/>
    <xf numFmtId="0" fontId="46" fillId="25" borderId="14" xfId="0" applyFont="1" applyFill="1" applyBorder="1" applyAlignment="1">
      <alignment horizontal="left"/>
    </xf>
    <xf numFmtId="0" fontId="46" fillId="24" borderId="14" xfId="0" applyFont="1" applyFill="1" applyBorder="1" applyAlignment="1">
      <alignment horizontal="left"/>
    </xf>
    <xf numFmtId="0" fontId="46" fillId="24" borderId="0" xfId="0" applyFont="1" applyFill="1" applyAlignment="1">
      <alignment horizontal="left"/>
    </xf>
    <xf numFmtId="0" fontId="45" fillId="24" borderId="0" xfId="0" applyFont="1" applyFill="1" applyAlignment="1">
      <alignment horizontal="left" vertical="center"/>
    </xf>
    <xf numFmtId="4" fontId="46" fillId="24" borderId="0" xfId="0" applyNumberFormat="1" applyFont="1" applyFill="1" applyAlignment="1">
      <alignment horizontal="center" vertical="center"/>
    </xf>
    <xf numFmtId="4" fontId="46" fillId="24" borderId="17" xfId="0" applyNumberFormat="1" applyFont="1" applyFill="1" applyBorder="1" applyAlignment="1">
      <alignment horizontal="center" vertical="center"/>
    </xf>
    <xf numFmtId="0" fontId="46" fillId="24" borderId="13" xfId="0" applyFont="1" applyFill="1" applyBorder="1" applyAlignment="1">
      <alignment horizontal="left"/>
    </xf>
    <xf numFmtId="0" fontId="46" fillId="24" borderId="10" xfId="0" applyFont="1" applyFill="1" applyBorder="1" applyAlignment="1">
      <alignment horizontal="left"/>
    </xf>
    <xf numFmtId="0" fontId="46" fillId="24" borderId="10" xfId="0" applyFont="1" applyFill="1" applyBorder="1" applyAlignment="1">
      <alignment horizontal="left" vertical="center"/>
    </xf>
    <xf numFmtId="4" fontId="45" fillId="24" borderId="10" xfId="0" applyNumberFormat="1" applyFont="1" applyFill="1" applyBorder="1" applyAlignment="1">
      <alignment horizontal="center" vertical="center"/>
    </xf>
    <xf numFmtId="4" fontId="45" fillId="24" borderId="18" xfId="0" applyNumberFormat="1" applyFont="1" applyFill="1" applyBorder="1" applyAlignment="1">
      <alignment horizontal="center" vertical="center"/>
    </xf>
    <xf numFmtId="4" fontId="46" fillId="24" borderId="10" xfId="0" applyNumberFormat="1" applyFont="1" applyFill="1" applyBorder="1" applyAlignment="1">
      <alignment horizontal="center" vertical="center"/>
    </xf>
    <xf numFmtId="4" fontId="46" fillId="0" borderId="18" xfId="0" applyNumberFormat="1" applyFont="1" applyBorder="1" applyAlignment="1">
      <alignment horizontal="center" vertical="center"/>
    </xf>
    <xf numFmtId="0" fontId="46" fillId="25" borderId="10" xfId="0" applyFont="1" applyFill="1" applyBorder="1"/>
    <xf numFmtId="10" fontId="45" fillId="0" borderId="11" xfId="0" applyNumberFormat="1" applyFont="1" applyBorder="1" applyAlignment="1">
      <alignment horizontal="center" vertical="center"/>
    </xf>
    <xf numFmtId="44" fontId="46" fillId="25" borderId="0" xfId="0" applyNumberFormat="1" applyFont="1" applyFill="1"/>
    <xf numFmtId="0" fontId="46" fillId="25" borderId="0" xfId="0" applyFont="1" applyFill="1"/>
    <xf numFmtId="0" fontId="46" fillId="24" borderId="0" xfId="0" applyFont="1" applyFill="1"/>
    <xf numFmtId="4" fontId="45" fillId="24" borderId="0" xfId="0" applyNumberFormat="1" applyFont="1" applyFill="1" applyAlignment="1">
      <alignment horizontal="left" vertical="center"/>
    </xf>
    <xf numFmtId="184" fontId="46" fillId="0" borderId="0" xfId="0" applyNumberFormat="1" applyFont="1" applyAlignment="1">
      <alignment horizontal="left" vertical="center"/>
    </xf>
    <xf numFmtId="4" fontId="46" fillId="0" borderId="0" xfId="0" applyNumberFormat="1" applyFont="1" applyAlignment="1">
      <alignment horizontal="left" vertical="center"/>
    </xf>
    <xf numFmtId="10" fontId="45" fillId="0" borderId="0" xfId="0" applyNumberFormat="1" applyFont="1" applyAlignment="1">
      <alignment horizontal="left" vertical="center"/>
    </xf>
    <xf numFmtId="44" fontId="45" fillId="25" borderId="0" xfId="0" applyNumberFormat="1" applyFont="1" applyFill="1" applyAlignment="1">
      <alignment horizontal="left" vertical="center"/>
    </xf>
    <xf numFmtId="4" fontId="45" fillId="0" borderId="0" xfId="414" applyNumberFormat="1" applyFont="1" applyFill="1" applyAlignment="1" applyProtection="1">
      <alignment horizontal="left" vertical="center"/>
    </xf>
    <xf numFmtId="4" fontId="52" fillId="0" borderId="0" xfId="414" applyNumberFormat="1" applyFont="1" applyFill="1" applyAlignment="1" applyProtection="1">
      <alignment horizontal="left" vertical="center"/>
    </xf>
    <xf numFmtId="0" fontId="45" fillId="0" borderId="0" xfId="414" applyNumberFormat="1" applyFont="1" applyFill="1" applyAlignment="1" applyProtection="1">
      <alignment horizontal="left" vertical="center"/>
    </xf>
    <xf numFmtId="167" fontId="45" fillId="25" borderId="0" xfId="0" applyNumberFormat="1" applyFont="1" applyFill="1" applyAlignment="1">
      <alignment horizontal="left" vertical="center"/>
    </xf>
    <xf numFmtId="167" fontId="52" fillId="25" borderId="0" xfId="0" applyNumberFormat="1" applyFont="1" applyFill="1" applyAlignment="1">
      <alignment horizontal="left" vertical="center"/>
    </xf>
    <xf numFmtId="167" fontId="45" fillId="25" borderId="0" xfId="308" applyFont="1" applyFill="1" applyBorder="1" applyAlignment="1" applyProtection="1">
      <alignment horizontal="left" vertical="center"/>
    </xf>
    <xf numFmtId="0" fontId="52" fillId="25" borderId="0" xfId="0" applyFont="1" applyFill="1" applyAlignment="1">
      <alignment horizontal="left" vertical="center" wrapText="1"/>
    </xf>
    <xf numFmtId="44" fontId="52" fillId="25" borderId="0" xfId="0" applyNumberFormat="1" applyFont="1" applyFill="1" applyAlignment="1">
      <alignment horizontal="left" vertical="center"/>
    </xf>
    <xf numFmtId="0" fontId="45" fillId="25" borderId="0" xfId="0" applyFont="1" applyFill="1" applyAlignment="1">
      <alignment horizontal="left" wrapText="1"/>
    </xf>
    <xf numFmtId="0" fontId="45" fillId="24" borderId="0" xfId="0" applyFont="1" applyFill="1" applyAlignment="1">
      <alignment vertical="center"/>
    </xf>
    <xf numFmtId="44" fontId="45" fillId="24" borderId="0" xfId="0" applyNumberFormat="1" applyFont="1" applyFill="1"/>
    <xf numFmtId="14" fontId="46" fillId="25" borderId="24" xfId="0" applyNumberFormat="1" applyFont="1" applyFill="1" applyBorder="1" applyAlignment="1">
      <alignment horizontal="center"/>
    </xf>
    <xf numFmtId="14" fontId="46" fillId="25" borderId="0" xfId="0" applyNumberFormat="1" applyFont="1" applyFill="1" applyAlignment="1">
      <alignment horizontal="center"/>
    </xf>
    <xf numFmtId="0" fontId="46" fillId="24" borderId="0" xfId="0" applyFont="1" applyFill="1" applyAlignment="1">
      <alignment horizontal="center"/>
    </xf>
    <xf numFmtId="0" fontId="46" fillId="0" borderId="0" xfId="0" applyFont="1" applyAlignment="1">
      <alignment horizontal="center" wrapText="1"/>
    </xf>
    <xf numFmtId="44" fontId="45" fillId="24" borderId="0" xfId="0" applyNumberFormat="1" applyFont="1" applyFill="1" applyAlignment="1">
      <alignment vertical="center"/>
    </xf>
    <xf numFmtId="174" fontId="45" fillId="24" borderId="0" xfId="0" applyNumberFormat="1" applyFont="1" applyFill="1"/>
    <xf numFmtId="44" fontId="45" fillId="25" borderId="0" xfId="0" applyNumberFormat="1" applyFont="1" applyFill="1" applyAlignment="1">
      <alignment vertical="center"/>
    </xf>
    <xf numFmtId="174" fontId="45" fillId="25" borderId="0" xfId="0" applyNumberFormat="1" applyFont="1" applyFill="1"/>
    <xf numFmtId="14" fontId="46" fillId="25" borderId="0" xfId="415" applyNumberFormat="1" applyFont="1" applyFill="1" applyAlignment="1">
      <alignment horizontal="center" vertical="center"/>
    </xf>
    <xf numFmtId="14" fontId="46" fillId="25" borderId="10" xfId="415" applyNumberFormat="1" applyFont="1" applyFill="1" applyBorder="1" applyAlignment="1">
      <alignment horizontal="center" vertical="center"/>
    </xf>
    <xf numFmtId="0" fontId="45" fillId="25" borderId="14" xfId="0" applyFont="1" applyFill="1" applyBorder="1"/>
    <xf numFmtId="39" fontId="52" fillId="25" borderId="0" xfId="0" applyNumberFormat="1" applyFont="1" applyFill="1" applyAlignment="1">
      <alignment horizontal="center" vertical="center"/>
    </xf>
    <xf numFmtId="39" fontId="45" fillId="25" borderId="0" xfId="0" applyNumberFormat="1" applyFont="1" applyFill="1" applyAlignment="1">
      <alignment horizontal="center" vertical="center"/>
    </xf>
    <xf numFmtId="39" fontId="45" fillId="25" borderId="20" xfId="0" applyNumberFormat="1" applyFont="1" applyFill="1" applyBorder="1" applyAlignment="1">
      <alignment horizontal="center" vertical="center"/>
    </xf>
    <xf numFmtId="0" fontId="47" fillId="25" borderId="14" xfId="0" applyFont="1" applyFill="1" applyBorder="1" applyAlignment="1">
      <alignment vertical="center"/>
    </xf>
    <xf numFmtId="39" fontId="45" fillId="0" borderId="0" xfId="0" applyNumberFormat="1" applyFont="1" applyAlignment="1">
      <alignment horizontal="center" vertical="center"/>
    </xf>
    <xf numFmtId="39" fontId="45" fillId="25" borderId="17" xfId="0" applyNumberFormat="1" applyFont="1" applyFill="1" applyBorder="1" applyAlignment="1">
      <alignment horizontal="center" vertical="center"/>
    </xf>
    <xf numFmtId="4" fontId="45" fillId="25" borderId="0" xfId="0" applyNumberFormat="1" applyFont="1" applyFill="1"/>
    <xf numFmtId="0" fontId="46" fillId="25" borderId="14" xfId="0" applyFont="1" applyFill="1" applyBorder="1" applyAlignment="1">
      <alignment horizontal="left" vertical="center"/>
    </xf>
    <xf numFmtId="0" fontId="47" fillId="25" borderId="14" xfId="0" applyFont="1" applyFill="1" applyBorder="1" applyAlignment="1">
      <alignment horizontal="left" vertical="center"/>
    </xf>
    <xf numFmtId="0" fontId="45" fillId="25" borderId="14" xfId="0" applyFont="1" applyFill="1" applyBorder="1" applyAlignment="1">
      <alignment horizontal="left" vertical="center"/>
    </xf>
    <xf numFmtId="4" fontId="50" fillId="0" borderId="0" xfId="0" applyNumberFormat="1" applyFont="1" applyAlignment="1">
      <alignment horizontal="center" vertical="center"/>
    </xf>
    <xf numFmtId="4" fontId="50" fillId="28" borderId="0" xfId="0" applyNumberFormat="1" applyFont="1" applyFill="1" applyAlignment="1">
      <alignment horizontal="center" vertical="center"/>
    </xf>
    <xf numFmtId="0" fontId="46" fillId="25" borderId="13" xfId="0" applyFont="1" applyFill="1" applyBorder="1" applyAlignment="1">
      <alignment horizontal="left"/>
    </xf>
    <xf numFmtId="0" fontId="46" fillId="25" borderId="10" xfId="0" applyFont="1" applyFill="1" applyBorder="1" applyAlignment="1">
      <alignment horizontal="left"/>
    </xf>
    <xf numFmtId="0" fontId="45" fillId="25" borderId="10" xfId="0" applyFont="1" applyFill="1" applyBorder="1" applyAlignment="1">
      <alignment horizontal="center"/>
    </xf>
    <xf numFmtId="4" fontId="45" fillId="0" borderId="0" xfId="162" applyNumberFormat="1" applyFont="1" applyFill="1" applyBorder="1" applyAlignment="1" applyProtection="1">
      <alignment horizontal="center" vertical="center"/>
    </xf>
    <xf numFmtId="167" fontId="45" fillId="25" borderId="0" xfId="162" applyFont="1" applyFill="1" applyAlignment="1" applyProtection="1">
      <alignment vertical="center"/>
    </xf>
    <xf numFmtId="0" fontId="46" fillId="24" borderId="0" xfId="0" applyFont="1" applyFill="1" applyAlignment="1">
      <alignment vertical="center"/>
    </xf>
    <xf numFmtId="0" fontId="47" fillId="24" borderId="0" xfId="0" applyFont="1" applyFill="1" applyAlignment="1">
      <alignment vertical="center"/>
    </xf>
    <xf numFmtId="0" fontId="52" fillId="25" borderId="0" xfId="0" applyFont="1" applyFill="1" applyAlignment="1">
      <alignment vertical="center"/>
    </xf>
    <xf numFmtId="167" fontId="45" fillId="0" borderId="0" xfId="162" applyFont="1" applyAlignment="1" applyProtection="1">
      <alignment vertical="center"/>
    </xf>
    <xf numFmtId="0" fontId="52" fillId="0" borderId="0" xfId="0" applyFont="1" applyAlignment="1">
      <alignment vertical="center"/>
    </xf>
    <xf numFmtId="167" fontId="45" fillId="0" borderId="0" xfId="162" applyFont="1" applyFill="1" applyProtection="1"/>
    <xf numFmtId="0" fontId="52" fillId="25" borderId="0" xfId="0" applyFont="1" applyFill="1"/>
    <xf numFmtId="0" fontId="42" fillId="0" borderId="0" xfId="0" applyFont="1" applyAlignment="1">
      <alignment horizontal="center"/>
    </xf>
    <xf numFmtId="0" fontId="42" fillId="25" borderId="0" xfId="0" applyFont="1" applyFill="1" applyAlignment="1">
      <alignment horizontal="center"/>
    </xf>
    <xf numFmtId="0" fontId="46" fillId="26" borderId="12" xfId="0" applyFont="1" applyFill="1" applyBorder="1" applyAlignment="1">
      <alignment horizontal="left" vertical="center" wrapText="1"/>
    </xf>
    <xf numFmtId="0" fontId="50" fillId="27" borderId="0" xfId="0" applyFont="1" applyFill="1" applyAlignment="1">
      <alignment horizontal="left" vertical="center" wrapText="1"/>
    </xf>
    <xf numFmtId="0" fontId="50" fillId="27" borderId="0" xfId="0" applyFont="1" applyFill="1" applyAlignment="1">
      <alignment horizontal="center" vertical="center" wrapText="1"/>
    </xf>
    <xf numFmtId="4" fontId="45" fillId="0" borderId="0" xfId="0" applyNumberFormat="1" applyFont="1" applyAlignment="1">
      <alignment horizontal="center" vertical="center" wrapText="1"/>
    </xf>
    <xf numFmtId="4" fontId="45" fillId="27" borderId="0" xfId="0" applyNumberFormat="1" applyFont="1" applyFill="1" applyAlignment="1">
      <alignment horizontal="center" vertical="center" wrapText="1"/>
    </xf>
    <xf numFmtId="0" fontId="45" fillId="27" borderId="0" xfId="0" applyFont="1" applyFill="1" applyAlignment="1">
      <alignment horizontal="left" vertical="center" wrapText="1"/>
    </xf>
    <xf numFmtId="0" fontId="45" fillId="27" borderId="0" xfId="0" applyFont="1" applyFill="1" applyAlignment="1">
      <alignment horizontal="center" vertical="center" wrapText="1"/>
    </xf>
    <xf numFmtId="0" fontId="50" fillId="0" borderId="17" xfId="0" applyFont="1" applyBorder="1" applyAlignment="1">
      <alignment horizontal="center" vertical="center" wrapText="1"/>
    </xf>
    <xf numFmtId="0" fontId="50" fillId="25" borderId="0" xfId="0" applyFont="1" applyFill="1" applyAlignment="1">
      <alignment horizontal="center" vertical="center" wrapText="1"/>
    </xf>
    <xf numFmtId="0" fontId="56" fillId="0" borderId="14" xfId="0" applyFont="1" applyBorder="1" applyAlignment="1">
      <alignment horizontal="left" vertical="center"/>
    </xf>
    <xf numFmtId="0" fontId="50" fillId="0" borderId="0" xfId="0" applyFont="1" applyAlignment="1">
      <alignment horizontal="center" vertical="center" wrapText="1"/>
    </xf>
    <xf numFmtId="0" fontId="51" fillId="0" borderId="14" xfId="0" applyFont="1" applyBorder="1" applyAlignment="1">
      <alignment horizontal="left" vertical="center"/>
    </xf>
    <xf numFmtId="0" fontId="42" fillId="0" borderId="0" xfId="0" applyFont="1" applyAlignment="1">
      <alignment horizontal="center" vertical="center" wrapText="1"/>
    </xf>
    <xf numFmtId="182" fontId="42" fillId="0" borderId="0" xfId="0" applyNumberFormat="1" applyFont="1" applyAlignment="1">
      <alignment horizontal="center" vertical="center"/>
    </xf>
    <xf numFmtId="0" fontId="50" fillId="0" borderId="0" xfId="0" applyFont="1" applyAlignment="1">
      <alignment horizontal="justify" vertical="center" wrapText="1"/>
    </xf>
    <xf numFmtId="0" fontId="51" fillId="0" borderId="0" xfId="0" applyFont="1" applyAlignment="1">
      <alignment horizontal="center" vertical="center" wrapText="1"/>
    </xf>
    <xf numFmtId="0" fontId="51" fillId="0" borderId="0" xfId="0" applyFont="1" applyAlignment="1">
      <alignment horizontal="justify" vertical="center" wrapText="1"/>
    </xf>
    <xf numFmtId="0" fontId="51" fillId="0" borderId="17" xfId="0" applyFont="1" applyBorder="1" applyAlignment="1">
      <alignment horizontal="center" vertical="center" wrapText="1"/>
    </xf>
    <xf numFmtId="0" fontId="46" fillId="0" borderId="0" xfId="0" applyFont="1" applyAlignment="1">
      <alignment horizontal="center" vertical="center" wrapText="1"/>
    </xf>
    <xf numFmtId="183" fontId="42" fillId="28" borderId="0" xfId="0" applyNumberFormat="1" applyFont="1" applyFill="1" applyAlignment="1">
      <alignment vertical="center"/>
    </xf>
    <xf numFmtId="0" fontId="50" fillId="25" borderId="0" xfId="0" applyFont="1" applyFill="1" applyAlignment="1">
      <alignment horizontal="justify" vertical="center" wrapText="1"/>
    </xf>
    <xf numFmtId="0" fontId="50" fillId="25" borderId="17" xfId="0" applyFont="1" applyFill="1" applyBorder="1" applyAlignment="1">
      <alignment horizontal="center" vertical="center" wrapText="1"/>
    </xf>
    <xf numFmtId="183" fontId="42" fillId="0" borderId="0" xfId="0" applyNumberFormat="1" applyFont="1"/>
    <xf numFmtId="0" fontId="51" fillId="0" borderId="14" xfId="0" applyFont="1" applyBorder="1" applyAlignment="1">
      <alignment horizontal="left" vertical="center" wrapText="1"/>
    </xf>
    <xf numFmtId="183" fontId="42" fillId="0" borderId="0" xfId="0" applyNumberFormat="1" applyFont="1" applyAlignment="1">
      <alignment vertical="center"/>
    </xf>
    <xf numFmtId="0" fontId="51" fillId="0" borderId="14" xfId="0" applyFont="1" applyBorder="1" applyAlignment="1">
      <alignment horizontal="center" vertical="center" wrapText="1"/>
    </xf>
    <xf numFmtId="0" fontId="50" fillId="0" borderId="0" xfId="0" applyFont="1" applyAlignment="1">
      <alignment horizontal="justify" wrapText="1"/>
    </xf>
    <xf numFmtId="182" fontId="42" fillId="28" borderId="0" xfId="0" applyNumberFormat="1" applyFont="1" applyFill="1" applyAlignment="1">
      <alignment horizontal="center" vertical="center"/>
    </xf>
    <xf numFmtId="0" fontId="50" fillId="28" borderId="0" xfId="0" applyFont="1" applyFill="1" applyAlignment="1">
      <alignment horizontal="center" vertical="center" wrapText="1"/>
    </xf>
    <xf numFmtId="0" fontId="42" fillId="28" borderId="0" xfId="0" applyFont="1" applyFill="1" applyAlignment="1">
      <alignment horizontal="center" vertical="center"/>
    </xf>
    <xf numFmtId="0" fontId="42" fillId="28" borderId="0" xfId="0" applyFont="1" applyFill="1" applyAlignment="1">
      <alignment horizontal="center" vertical="center" wrapText="1"/>
    </xf>
    <xf numFmtId="0" fontId="50" fillId="28" borderId="0" xfId="0" applyFont="1" applyFill="1" applyAlignment="1">
      <alignment vertical="center" wrapText="1"/>
    </xf>
    <xf numFmtId="0" fontId="50" fillId="28" borderId="17" xfId="0" applyFont="1" applyFill="1" applyBorder="1" applyAlignment="1">
      <alignment horizontal="center" vertical="center" wrapText="1"/>
    </xf>
    <xf numFmtId="0" fontId="50" fillId="0" borderId="0" xfId="0" applyFont="1" applyAlignment="1">
      <alignment wrapText="1"/>
    </xf>
    <xf numFmtId="0" fontId="50" fillId="28" borderId="0" xfId="0" applyFont="1" applyFill="1" applyAlignment="1">
      <alignment wrapText="1"/>
    </xf>
    <xf numFmtId="4" fontId="45" fillId="25" borderId="0" xfId="0" applyNumberFormat="1" applyFont="1" applyFill="1" applyAlignment="1">
      <alignment horizontal="center" vertical="center" wrapText="1"/>
    </xf>
    <xf numFmtId="0" fontId="51" fillId="0" borderId="13" xfId="0" applyFont="1" applyBorder="1" applyAlignment="1">
      <alignment horizontal="left" vertical="center" wrapText="1"/>
    </xf>
    <xf numFmtId="0" fontId="50" fillId="0" borderId="10" xfId="0" applyFont="1" applyBorder="1" applyAlignment="1">
      <alignment vertical="center" wrapText="1"/>
    </xf>
    <xf numFmtId="0" fontId="50" fillId="28" borderId="10" xfId="0" applyFont="1" applyFill="1" applyBorder="1" applyAlignment="1">
      <alignment horizontal="center" vertical="center" wrapText="1"/>
    </xf>
    <xf numFmtId="0" fontId="42" fillId="28" borderId="10" xfId="0" applyFont="1" applyFill="1" applyBorder="1" applyAlignment="1">
      <alignment horizontal="center" vertical="center"/>
    </xf>
    <xf numFmtId="0" fontId="50" fillId="28" borderId="10" xfId="0" applyFont="1" applyFill="1" applyBorder="1" applyAlignment="1">
      <alignment horizontal="left" vertical="center" wrapText="1"/>
    </xf>
    <xf numFmtId="0" fontId="42" fillId="0" borderId="10" xfId="0" applyFont="1" applyBorder="1" applyAlignment="1">
      <alignment horizontal="center" vertical="center"/>
    </xf>
    <xf numFmtId="0" fontId="50" fillId="28" borderId="10" xfId="0" applyFont="1" applyFill="1" applyBorder="1" applyAlignment="1">
      <alignment horizontal="justify" vertical="center" wrapText="1"/>
    </xf>
    <xf numFmtId="0" fontId="50" fillId="28" borderId="18" xfId="0" applyFont="1" applyFill="1" applyBorder="1" applyAlignment="1">
      <alignment horizontal="center" vertical="center" wrapText="1"/>
    </xf>
    <xf numFmtId="0" fontId="42" fillId="28" borderId="0" xfId="0" applyFont="1" applyFill="1" applyAlignment="1">
      <alignment horizontal="left" vertical="center"/>
    </xf>
    <xf numFmtId="0" fontId="42" fillId="28" borderId="0" xfId="0" applyFont="1" applyFill="1" applyAlignment="1">
      <alignment vertical="center"/>
    </xf>
    <xf numFmtId="0" fontId="42" fillId="28" borderId="0" xfId="0" applyFont="1" applyFill="1" applyAlignment="1">
      <alignment vertical="center" wrapText="1"/>
    </xf>
    <xf numFmtId="0" fontId="51" fillId="0" borderId="0" xfId="0" applyFont="1" applyAlignment="1">
      <alignment horizontal="left" vertical="center"/>
    </xf>
    <xf numFmtId="0" fontId="44" fillId="25" borderId="0" xfId="514" applyFont="1" applyFill="1" applyAlignment="1" applyProtection="1">
      <alignment horizontal="justify" vertical="center"/>
    </xf>
    <xf numFmtId="0" fontId="42" fillId="0" borderId="0" xfId="0" applyFont="1"/>
    <xf numFmtId="0" fontId="44" fillId="0" borderId="0" xfId="514" applyFont="1" applyAlignment="1" applyProtection="1">
      <alignment horizontal="justify" vertical="center"/>
    </xf>
    <xf numFmtId="0" fontId="60" fillId="0" borderId="0" xfId="0" applyFont="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center" vertical="center"/>
    </xf>
    <xf numFmtId="14" fontId="45" fillId="25" borderId="0" xfId="0" applyNumberFormat="1" applyFont="1" applyFill="1" applyAlignment="1">
      <alignment horizontal="center" vertical="center"/>
    </xf>
    <xf numFmtId="168" fontId="45" fillId="25" borderId="0" xfId="0" applyNumberFormat="1" applyFont="1" applyFill="1" applyAlignment="1">
      <alignment horizontal="center" vertical="center"/>
    </xf>
    <xf numFmtId="14" fontId="45" fillId="25" borderId="0" xfId="177" applyNumberFormat="1" applyFont="1" applyFill="1" applyAlignment="1">
      <alignment horizontal="center" vertical="center"/>
    </xf>
    <xf numFmtId="0" fontId="45" fillId="25" borderId="0" xfId="0" applyFont="1" applyFill="1" applyAlignment="1">
      <alignment horizontal="center" vertical="center"/>
    </xf>
    <xf numFmtId="0" fontId="51" fillId="25" borderId="0" xfId="0" applyFont="1" applyFill="1" applyAlignment="1">
      <alignment horizontal="left" vertical="center" wrapText="1"/>
    </xf>
    <xf numFmtId="0" fontId="51" fillId="25" borderId="0" xfId="0" applyFont="1" applyFill="1" applyAlignment="1">
      <alignment horizontal="left" vertical="center"/>
    </xf>
    <xf numFmtId="0" fontId="45" fillId="0" borderId="0" xfId="0" applyFont="1" applyAlignment="1">
      <alignment horizontal="center"/>
    </xf>
    <xf numFmtId="14" fontId="46" fillId="0" borderId="0" xfId="0" applyNumberFormat="1" applyFont="1" applyAlignment="1">
      <alignment horizontal="center" vertical="center"/>
    </xf>
    <xf numFmtId="14" fontId="46" fillId="25" borderId="0" xfId="0" applyNumberFormat="1" applyFont="1" applyFill="1" applyAlignment="1">
      <alignment horizontal="center" vertical="center"/>
    </xf>
    <xf numFmtId="14" fontId="46" fillId="0" borderId="0" xfId="177" applyNumberFormat="1" applyFont="1" applyAlignment="1">
      <alignment horizontal="center" vertical="center"/>
    </xf>
    <xf numFmtId="14" fontId="45" fillId="0" borderId="0" xfId="0" applyNumberFormat="1" applyFont="1" applyAlignment="1">
      <alignment horizontal="center" vertical="center"/>
    </xf>
    <xf numFmtId="14" fontId="45" fillId="0" borderId="17" xfId="0" applyNumberFormat="1" applyFont="1" applyBorder="1" applyAlignment="1">
      <alignment horizontal="center" vertical="center"/>
    </xf>
    <xf numFmtId="0" fontId="46" fillId="25" borderId="0" xfId="0" applyFont="1" applyFill="1" applyAlignment="1">
      <alignment horizontal="center" vertical="center" wrapText="1"/>
    </xf>
    <xf numFmtId="0" fontId="43" fillId="25" borderId="0" xfId="0" applyFont="1" applyFill="1" applyAlignment="1">
      <alignment horizontal="center" vertical="center" wrapText="1"/>
    </xf>
    <xf numFmtId="0" fontId="46" fillId="26" borderId="21" xfId="0" applyFont="1" applyFill="1" applyBorder="1" applyAlignment="1">
      <alignment horizontal="center" vertical="center" wrapText="1"/>
    </xf>
    <xf numFmtId="0" fontId="46" fillId="26" borderId="25" xfId="0" applyFont="1" applyFill="1" applyBorder="1" applyAlignment="1">
      <alignment horizontal="center" vertical="center" wrapText="1"/>
    </xf>
    <xf numFmtId="0" fontId="46" fillId="26" borderId="19" xfId="0" applyFont="1" applyFill="1" applyBorder="1" applyAlignment="1">
      <alignment horizontal="center" vertical="center" wrapText="1"/>
    </xf>
    <xf numFmtId="0" fontId="46" fillId="26" borderId="22" xfId="0" applyFont="1" applyFill="1" applyBorder="1" applyAlignment="1">
      <alignment horizontal="center" vertical="center" wrapText="1"/>
    </xf>
    <xf numFmtId="0" fontId="46" fillId="26" borderId="11" xfId="0" applyFont="1" applyFill="1" applyBorder="1" applyAlignment="1">
      <alignment horizontal="center" vertical="center" wrapText="1"/>
    </xf>
    <xf numFmtId="0" fontId="43" fillId="26" borderId="21" xfId="0" applyFont="1" applyFill="1" applyBorder="1" applyAlignment="1">
      <alignment horizontal="center" vertical="center" wrapText="1"/>
    </xf>
    <xf numFmtId="0" fontId="43" fillId="26" borderId="19" xfId="0" applyFont="1" applyFill="1" applyBorder="1" applyAlignment="1">
      <alignment horizontal="center" vertical="center" wrapText="1"/>
    </xf>
    <xf numFmtId="0" fontId="45" fillId="25" borderId="0" xfId="0" applyFont="1" applyFill="1" applyAlignment="1">
      <alignment horizontal="left" vertical="center" wrapText="1"/>
    </xf>
    <xf numFmtId="4" fontId="45" fillId="0" borderId="0" xfId="0" applyNumberFormat="1" applyFont="1" applyAlignment="1">
      <alignment horizontal="center" vertical="center"/>
    </xf>
    <xf numFmtId="3" fontId="45" fillId="0" borderId="0" xfId="0" applyNumberFormat="1" applyFont="1" applyAlignment="1">
      <alignment horizontal="center" vertical="center"/>
    </xf>
    <xf numFmtId="10" fontId="45" fillId="25" borderId="0" xfId="186" applyNumberFormat="1" applyFont="1" applyFill="1" applyBorder="1" applyAlignment="1" applyProtection="1">
      <alignment horizontal="center" vertical="center"/>
    </xf>
    <xf numFmtId="4" fontId="45" fillId="0" borderId="17" xfId="0" applyNumberFormat="1" applyFont="1" applyBorder="1" applyAlignment="1">
      <alignment horizontal="center" vertical="center"/>
    </xf>
    <xf numFmtId="4" fontId="45" fillId="25" borderId="0" xfId="0" applyNumberFormat="1" applyFont="1" applyFill="1" applyAlignment="1">
      <alignment horizontal="center" vertical="center"/>
    </xf>
    <xf numFmtId="0" fontId="46" fillId="0" borderId="0" xfId="0" applyFont="1" applyAlignment="1">
      <alignment horizontal="center"/>
    </xf>
    <xf numFmtId="14" fontId="46" fillId="0" borderId="0" xfId="0" applyNumberFormat="1" applyFont="1" applyAlignment="1">
      <alignment horizontal="center"/>
    </xf>
    <xf numFmtId="0" fontId="46" fillId="26" borderId="25" xfId="0" applyFont="1" applyFill="1" applyBorder="1" applyAlignment="1">
      <alignment horizontal="center" vertical="center"/>
    </xf>
    <xf numFmtId="0" fontId="46" fillId="26" borderId="19" xfId="0" applyFont="1" applyFill="1" applyBorder="1" applyAlignment="1">
      <alignment horizontal="center" vertical="center"/>
    </xf>
    <xf numFmtId="0" fontId="50" fillId="25" borderId="0" xfId="0" applyFont="1" applyFill="1" applyAlignment="1">
      <alignment horizontal="left" vertical="center" wrapText="1"/>
    </xf>
    <xf numFmtId="0" fontId="42" fillId="25" borderId="0" xfId="0" applyFont="1" applyFill="1" applyAlignment="1">
      <alignment horizontal="left" vertical="center" wrapText="1"/>
    </xf>
    <xf numFmtId="0" fontId="46" fillId="26" borderId="21" xfId="0" applyFont="1" applyFill="1" applyBorder="1" applyAlignment="1">
      <alignment horizontal="center" vertical="center"/>
    </xf>
    <xf numFmtId="14" fontId="46" fillId="24" borderId="0" xfId="0" applyNumberFormat="1" applyFont="1" applyFill="1" applyAlignment="1">
      <alignment horizontal="center" vertical="center"/>
    </xf>
    <xf numFmtId="0" fontId="46" fillId="24" borderId="0" xfId="0" applyFont="1" applyFill="1" applyAlignment="1">
      <alignment horizontal="center" vertical="center"/>
    </xf>
    <xf numFmtId="0" fontId="46" fillId="0" borderId="0" xfId="0" applyFont="1" applyAlignment="1">
      <alignment horizontal="center" vertical="center"/>
    </xf>
    <xf numFmtId="0" fontId="46" fillId="26" borderId="23" xfId="0" applyFont="1" applyFill="1" applyBorder="1" applyAlignment="1">
      <alignment horizontal="center" vertical="center" wrapText="1"/>
    </xf>
    <xf numFmtId="10" fontId="45" fillId="0" borderId="0" xfId="343" applyNumberFormat="1" applyFont="1" applyFill="1" applyBorder="1" applyAlignment="1" applyProtection="1">
      <alignment horizontal="center" vertical="center"/>
    </xf>
    <xf numFmtId="0" fontId="59" fillId="0" borderId="23" xfId="0" applyFont="1" applyBorder="1" applyAlignment="1">
      <alignment horizontal="center" vertical="center"/>
    </xf>
    <xf numFmtId="10" fontId="45" fillId="0" borderId="0" xfId="186" applyNumberFormat="1" applyFont="1" applyFill="1" applyBorder="1" applyAlignment="1" applyProtection="1">
      <alignment horizontal="center" vertical="center"/>
    </xf>
    <xf numFmtId="0" fontId="51" fillId="26" borderId="21" xfId="0" applyFont="1" applyFill="1" applyBorder="1" applyAlignment="1">
      <alignment horizontal="center" vertical="center"/>
    </xf>
    <xf numFmtId="0" fontId="51" fillId="26" borderId="25" xfId="0" applyFont="1" applyFill="1" applyBorder="1" applyAlignment="1">
      <alignment horizontal="center" vertical="center"/>
    </xf>
    <xf numFmtId="0" fontId="51" fillId="26" borderId="19" xfId="0" applyFont="1" applyFill="1" applyBorder="1" applyAlignment="1">
      <alignment horizontal="center" vertical="center"/>
    </xf>
    <xf numFmtId="0" fontId="45" fillId="25" borderId="0" xfId="0" applyFont="1" applyFill="1" applyAlignment="1">
      <alignment horizontal="left" wrapText="1"/>
    </xf>
    <xf numFmtId="10" fontId="45" fillId="0" borderId="14" xfId="343" applyNumberFormat="1" applyFont="1" applyFill="1" applyBorder="1" applyAlignment="1" applyProtection="1">
      <alignment horizontal="center" vertical="center"/>
    </xf>
    <xf numFmtId="14" fontId="46" fillId="25" borderId="0" xfId="415" applyNumberFormat="1" applyFont="1" applyFill="1" applyAlignment="1">
      <alignment horizontal="center" vertical="center"/>
    </xf>
    <xf numFmtId="14" fontId="46" fillId="0" borderId="0" xfId="415" applyNumberFormat="1" applyFont="1" applyAlignment="1">
      <alignment horizontal="center" vertical="center"/>
    </xf>
    <xf numFmtId="9" fontId="45" fillId="0" borderId="0" xfId="186" applyFont="1" applyAlignment="1" applyProtection="1">
      <alignment horizontal="center" vertical="center"/>
    </xf>
    <xf numFmtId="14" fontId="46" fillId="25" borderId="0" xfId="415" applyNumberFormat="1" applyFont="1" applyFill="1" applyAlignment="1">
      <alignment horizontal="center"/>
    </xf>
  </cellXfs>
  <cellStyles count="2444">
    <cellStyle name="0,0_x000a__x000a_NA_x000a__x000a_ 2" xfId="540" xr:uid="{E29C52CF-5CE8-4590-AB8E-1A51C89C669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1 3" xfId="9" xr:uid="{00000000-0005-0000-0000-000008000000}"/>
    <cellStyle name="20% - Énfasis1 4" xfId="10" xr:uid="{00000000-0005-0000-0000-000009000000}"/>
    <cellStyle name="20% - Énfasis1 5" xfId="228" xr:uid="{00000000-0005-0000-0000-00000A000000}"/>
    <cellStyle name="20% - Énfasis2" xfId="11" builtinId="34" customBuiltin="1"/>
    <cellStyle name="20% - Énfasis2 2" xfId="12" xr:uid="{00000000-0005-0000-0000-00000C000000}"/>
    <cellStyle name="20% - Énfasis2 3" xfId="13" xr:uid="{00000000-0005-0000-0000-00000D000000}"/>
    <cellStyle name="20% - Énfasis2 4" xfId="14" xr:uid="{00000000-0005-0000-0000-00000E000000}"/>
    <cellStyle name="20% - Énfasis2 5" xfId="229" xr:uid="{00000000-0005-0000-0000-00000F000000}"/>
    <cellStyle name="20% - Énfasis3" xfId="15" builtinId="38" customBuiltin="1"/>
    <cellStyle name="20% - Énfasis3 2" xfId="16" xr:uid="{00000000-0005-0000-0000-000011000000}"/>
    <cellStyle name="20% - Énfasis3 3" xfId="17" xr:uid="{00000000-0005-0000-0000-000012000000}"/>
    <cellStyle name="20% - Énfasis3 4" xfId="18" xr:uid="{00000000-0005-0000-0000-000013000000}"/>
    <cellStyle name="20% - Énfasis3 5" xfId="230" xr:uid="{00000000-0005-0000-0000-000014000000}"/>
    <cellStyle name="20% - Énfasis4" xfId="19" builtinId="42" customBuiltin="1"/>
    <cellStyle name="20% - Énfasis4 2" xfId="20" xr:uid="{00000000-0005-0000-0000-000016000000}"/>
    <cellStyle name="20% - Énfasis4 3" xfId="21" xr:uid="{00000000-0005-0000-0000-000017000000}"/>
    <cellStyle name="20% - Énfasis4 4" xfId="22" xr:uid="{00000000-0005-0000-0000-000018000000}"/>
    <cellStyle name="20% - Énfasis4 5" xfId="231" xr:uid="{00000000-0005-0000-0000-000019000000}"/>
    <cellStyle name="20% - Énfasis5" xfId="23" builtinId="46" customBuiltin="1"/>
    <cellStyle name="20% - Énfasis5 2" xfId="24" xr:uid="{00000000-0005-0000-0000-00001B000000}"/>
    <cellStyle name="20% - Énfasis5 3" xfId="25" xr:uid="{00000000-0005-0000-0000-00001C000000}"/>
    <cellStyle name="20% - Énfasis5 4" xfId="26" xr:uid="{00000000-0005-0000-0000-00001D000000}"/>
    <cellStyle name="20% - Énfasis5 5" xfId="232" xr:uid="{00000000-0005-0000-0000-00001E000000}"/>
    <cellStyle name="20% - Énfasis6" xfId="27" builtinId="50" customBuiltin="1"/>
    <cellStyle name="20% - Énfasis6 2" xfId="28" xr:uid="{00000000-0005-0000-0000-000020000000}"/>
    <cellStyle name="20% - Énfasis6 3" xfId="29" xr:uid="{00000000-0005-0000-0000-000021000000}"/>
    <cellStyle name="20% - Énfasis6 4" xfId="30" xr:uid="{00000000-0005-0000-0000-000022000000}"/>
    <cellStyle name="20% - Énfasis6 5" xfId="233" xr:uid="{00000000-0005-0000-0000-000023000000}"/>
    <cellStyle name="40% - Accent1" xfId="31" xr:uid="{00000000-0005-0000-0000-000024000000}"/>
    <cellStyle name="40% - Accent2" xfId="32" xr:uid="{00000000-0005-0000-0000-000025000000}"/>
    <cellStyle name="40% - Accent3" xfId="33" xr:uid="{00000000-0005-0000-0000-000026000000}"/>
    <cellStyle name="40% - Accent4" xfId="34" xr:uid="{00000000-0005-0000-0000-000027000000}"/>
    <cellStyle name="40% - Accent5" xfId="35" xr:uid="{00000000-0005-0000-0000-000028000000}"/>
    <cellStyle name="40% - Accent6" xfId="36" xr:uid="{00000000-0005-0000-0000-000029000000}"/>
    <cellStyle name="40% - Énfasis1" xfId="37" builtinId="31" customBuiltin="1"/>
    <cellStyle name="40% - Énfasis1 2" xfId="38" xr:uid="{00000000-0005-0000-0000-00002B000000}"/>
    <cellStyle name="40% - Énfasis1 3" xfId="39" xr:uid="{00000000-0005-0000-0000-00002C000000}"/>
    <cellStyle name="40% - Énfasis1 4" xfId="40" xr:uid="{00000000-0005-0000-0000-00002D000000}"/>
    <cellStyle name="40% - Énfasis1 5" xfId="234" xr:uid="{00000000-0005-0000-0000-00002E000000}"/>
    <cellStyle name="40% - Énfasis2" xfId="41" builtinId="35" customBuiltin="1"/>
    <cellStyle name="40% - Énfasis2 2" xfId="42" xr:uid="{00000000-0005-0000-0000-000030000000}"/>
    <cellStyle name="40% - Énfasis2 3" xfId="43" xr:uid="{00000000-0005-0000-0000-000031000000}"/>
    <cellStyle name="40% - Énfasis2 4" xfId="44" xr:uid="{00000000-0005-0000-0000-000032000000}"/>
    <cellStyle name="40% - Énfasis2 5" xfId="235" xr:uid="{00000000-0005-0000-0000-000033000000}"/>
    <cellStyle name="40% - Énfasis3" xfId="45" builtinId="39" customBuiltin="1"/>
    <cellStyle name="40% - Énfasis3 2" xfId="46" xr:uid="{00000000-0005-0000-0000-000035000000}"/>
    <cellStyle name="40% - Énfasis3 3" xfId="47" xr:uid="{00000000-0005-0000-0000-000036000000}"/>
    <cellStyle name="40% - Énfasis3 4" xfId="48" xr:uid="{00000000-0005-0000-0000-000037000000}"/>
    <cellStyle name="40% - Énfasis3 5" xfId="236" xr:uid="{00000000-0005-0000-0000-000038000000}"/>
    <cellStyle name="40% - Énfasis4" xfId="49" builtinId="43" customBuiltin="1"/>
    <cellStyle name="40% - Énfasis4 2" xfId="50" xr:uid="{00000000-0005-0000-0000-00003A000000}"/>
    <cellStyle name="40% - Énfasis4 3" xfId="51" xr:uid="{00000000-0005-0000-0000-00003B000000}"/>
    <cellStyle name="40% - Énfasis4 4" xfId="52" xr:uid="{00000000-0005-0000-0000-00003C000000}"/>
    <cellStyle name="40% - Énfasis4 5" xfId="237" xr:uid="{00000000-0005-0000-0000-00003D000000}"/>
    <cellStyle name="40% - Énfasis5" xfId="53" builtinId="47" customBuiltin="1"/>
    <cellStyle name="40% - Énfasis5 2" xfId="54" xr:uid="{00000000-0005-0000-0000-00003F000000}"/>
    <cellStyle name="40% - Énfasis5 3" xfId="55" xr:uid="{00000000-0005-0000-0000-000040000000}"/>
    <cellStyle name="40% - Énfasis5 4" xfId="56" xr:uid="{00000000-0005-0000-0000-000041000000}"/>
    <cellStyle name="40% - Énfasis5 5" xfId="238" xr:uid="{00000000-0005-0000-0000-000042000000}"/>
    <cellStyle name="40% - Énfasis6" xfId="57" builtinId="51" customBuiltin="1"/>
    <cellStyle name="40% - Énfasis6 2" xfId="58" xr:uid="{00000000-0005-0000-0000-000044000000}"/>
    <cellStyle name="40% - Énfasis6 3" xfId="59" xr:uid="{00000000-0005-0000-0000-000045000000}"/>
    <cellStyle name="40% - Énfasis6 4" xfId="60" xr:uid="{00000000-0005-0000-0000-000046000000}"/>
    <cellStyle name="40% - Énfasis6 5" xfId="239" xr:uid="{00000000-0005-0000-0000-000047000000}"/>
    <cellStyle name="60% - Accent1" xfId="61" xr:uid="{00000000-0005-0000-0000-000048000000}"/>
    <cellStyle name="60% - Accent2" xfId="62" xr:uid="{00000000-0005-0000-0000-000049000000}"/>
    <cellStyle name="60% - Accent3" xfId="63" xr:uid="{00000000-0005-0000-0000-00004A000000}"/>
    <cellStyle name="60% - Accent4" xfId="64" xr:uid="{00000000-0005-0000-0000-00004B000000}"/>
    <cellStyle name="60% - Accent5" xfId="65" xr:uid="{00000000-0005-0000-0000-00004C000000}"/>
    <cellStyle name="60% - Accent6" xfId="66" xr:uid="{00000000-0005-0000-0000-00004D000000}"/>
    <cellStyle name="60% - Énfasis1" xfId="67" builtinId="32" customBuiltin="1"/>
    <cellStyle name="60% - Énfasis1 2" xfId="68" xr:uid="{00000000-0005-0000-0000-00004F000000}"/>
    <cellStyle name="60% - Énfasis1 3" xfId="69" xr:uid="{00000000-0005-0000-0000-000050000000}"/>
    <cellStyle name="60% - Énfasis1 4" xfId="70" xr:uid="{00000000-0005-0000-0000-000051000000}"/>
    <cellStyle name="60% - Énfasis1 5" xfId="240" xr:uid="{00000000-0005-0000-0000-000052000000}"/>
    <cellStyle name="60% - Énfasis2" xfId="71" builtinId="36" customBuiltin="1"/>
    <cellStyle name="60% - Énfasis2 2" xfId="72" xr:uid="{00000000-0005-0000-0000-000054000000}"/>
    <cellStyle name="60% - Énfasis2 3" xfId="73" xr:uid="{00000000-0005-0000-0000-000055000000}"/>
    <cellStyle name="60% - Énfasis2 4" xfId="74" xr:uid="{00000000-0005-0000-0000-000056000000}"/>
    <cellStyle name="60% - Énfasis2 5" xfId="241" xr:uid="{00000000-0005-0000-0000-000057000000}"/>
    <cellStyle name="60% - Énfasis3" xfId="75" builtinId="40" customBuiltin="1"/>
    <cellStyle name="60% - Énfasis3 2" xfId="76" xr:uid="{00000000-0005-0000-0000-000059000000}"/>
    <cellStyle name="60% - Énfasis3 3" xfId="77" xr:uid="{00000000-0005-0000-0000-00005A000000}"/>
    <cellStyle name="60% - Énfasis3 4" xfId="78" xr:uid="{00000000-0005-0000-0000-00005B000000}"/>
    <cellStyle name="60% - Énfasis3 5" xfId="242" xr:uid="{00000000-0005-0000-0000-00005C000000}"/>
    <cellStyle name="60% - Énfasis4" xfId="79" builtinId="44" customBuiltin="1"/>
    <cellStyle name="60% - Énfasis4 2" xfId="80" xr:uid="{00000000-0005-0000-0000-00005E000000}"/>
    <cellStyle name="60% - Énfasis4 3" xfId="81" xr:uid="{00000000-0005-0000-0000-00005F000000}"/>
    <cellStyle name="60% - Énfasis4 4" xfId="82" xr:uid="{00000000-0005-0000-0000-000060000000}"/>
    <cellStyle name="60% - Énfasis4 5" xfId="243" xr:uid="{00000000-0005-0000-0000-000061000000}"/>
    <cellStyle name="60% - Énfasis5" xfId="83" builtinId="48" customBuiltin="1"/>
    <cellStyle name="60% - Énfasis5 2" xfId="84" xr:uid="{00000000-0005-0000-0000-000063000000}"/>
    <cellStyle name="60% - Énfasis5 3" xfId="85" xr:uid="{00000000-0005-0000-0000-000064000000}"/>
    <cellStyle name="60% - Énfasis5 4" xfId="86" xr:uid="{00000000-0005-0000-0000-000065000000}"/>
    <cellStyle name="60% - Énfasis5 5" xfId="244" xr:uid="{00000000-0005-0000-0000-000066000000}"/>
    <cellStyle name="60% - Énfasis6" xfId="87" builtinId="52" customBuiltin="1"/>
    <cellStyle name="60% - Énfasis6 2" xfId="88" xr:uid="{00000000-0005-0000-0000-000068000000}"/>
    <cellStyle name="60% - Énfasis6 3" xfId="89" xr:uid="{00000000-0005-0000-0000-000069000000}"/>
    <cellStyle name="60% - Énfasis6 4" xfId="90" xr:uid="{00000000-0005-0000-0000-00006A000000}"/>
    <cellStyle name="60% - Énfasis6 5" xfId="245" xr:uid="{00000000-0005-0000-0000-00006B000000}"/>
    <cellStyle name="Accent1" xfId="91" xr:uid="{00000000-0005-0000-0000-00006C000000}"/>
    <cellStyle name="Accent2" xfId="92" xr:uid="{00000000-0005-0000-0000-00006D000000}"/>
    <cellStyle name="Accent3" xfId="93" xr:uid="{00000000-0005-0000-0000-00006E000000}"/>
    <cellStyle name="Accent4" xfId="94" xr:uid="{00000000-0005-0000-0000-00006F000000}"/>
    <cellStyle name="Accent5" xfId="95" xr:uid="{00000000-0005-0000-0000-000070000000}"/>
    <cellStyle name="Accent6" xfId="96" xr:uid="{00000000-0005-0000-0000-000071000000}"/>
    <cellStyle name="Bad" xfId="97" xr:uid="{00000000-0005-0000-0000-000072000000}"/>
    <cellStyle name="Buena 2" xfId="99" xr:uid="{00000000-0005-0000-0000-000073000000}"/>
    <cellStyle name="Buena 3" xfId="100" xr:uid="{00000000-0005-0000-0000-000074000000}"/>
    <cellStyle name="Buena 4" xfId="101" xr:uid="{00000000-0005-0000-0000-000075000000}"/>
    <cellStyle name="Buena 5" xfId="246" xr:uid="{00000000-0005-0000-0000-000076000000}"/>
    <cellStyle name="Bueno" xfId="98" builtinId="26" customBuiltin="1"/>
    <cellStyle name="Calculation" xfId="102" xr:uid="{00000000-0005-0000-0000-000078000000}"/>
    <cellStyle name="Cálculo" xfId="103" builtinId="22" customBuiltin="1"/>
    <cellStyle name="Cálculo 2" xfId="104" xr:uid="{00000000-0005-0000-0000-00007A000000}"/>
    <cellStyle name="Cálculo 3" xfId="105" xr:uid="{00000000-0005-0000-0000-00007B000000}"/>
    <cellStyle name="Cálculo 4" xfId="106" xr:uid="{00000000-0005-0000-0000-00007C000000}"/>
    <cellStyle name="Cálculo 5" xfId="247" xr:uid="{00000000-0005-0000-0000-00007D000000}"/>
    <cellStyle name="Celda de comprobación" xfId="107" builtinId="23" customBuiltin="1"/>
    <cellStyle name="Celda de comprobación 2" xfId="108" xr:uid="{00000000-0005-0000-0000-00007F000000}"/>
    <cellStyle name="Celda de comprobación 3" xfId="109" xr:uid="{00000000-0005-0000-0000-000080000000}"/>
    <cellStyle name="Celda de comprobación 4" xfId="110" xr:uid="{00000000-0005-0000-0000-000081000000}"/>
    <cellStyle name="Celda de comprobación 5" xfId="248" xr:uid="{00000000-0005-0000-0000-000082000000}"/>
    <cellStyle name="Celda vinculada" xfId="111" builtinId="24" customBuiltin="1"/>
    <cellStyle name="Celda vinculada 2" xfId="112" xr:uid="{00000000-0005-0000-0000-000084000000}"/>
    <cellStyle name="Celda vinculada 3" xfId="113" xr:uid="{00000000-0005-0000-0000-000085000000}"/>
    <cellStyle name="Celda vinculada 4" xfId="114" xr:uid="{00000000-0005-0000-0000-000086000000}"/>
    <cellStyle name="Celda vinculada 5" xfId="249" xr:uid="{00000000-0005-0000-0000-000087000000}"/>
    <cellStyle name="Check Cell" xfId="115" xr:uid="{00000000-0005-0000-0000-000088000000}"/>
    <cellStyle name="Comma 2" xfId="561" xr:uid="{449FA50F-2F80-40CE-90C3-8D66A4A9B508}"/>
    <cellStyle name="Comma 2 2" xfId="715" xr:uid="{6B76ADE1-FEEA-4D69-9508-8AF219DECC65}"/>
    <cellStyle name="Comma 3" xfId="719" xr:uid="{D0A5168F-E16C-4240-9393-33461F437A8E}"/>
    <cellStyle name="Comma 3 2" xfId="1238" xr:uid="{D139134A-6BF0-4C78-9A41-657948D95514}"/>
    <cellStyle name="Comma 3 2 2" xfId="2268" xr:uid="{1DF01499-D555-4594-B327-1162C7CEE4BB}"/>
    <cellStyle name="Comma 3 3" xfId="1753" xr:uid="{DD9446F7-56A3-48EE-A296-398AA41C4B9A}"/>
    <cellStyle name="Currency 2" xfId="563" xr:uid="{29487893-1BA0-4A69-A470-99E17E263BFC}"/>
    <cellStyle name="Encabezado 1" xfId="204" builtinId="16" customBuiltin="1"/>
    <cellStyle name="Encabezado 4" xfId="116" builtinId="19" customBuiltin="1"/>
    <cellStyle name="Encabezado 4 2" xfId="117" xr:uid="{00000000-0005-0000-0000-00008B000000}"/>
    <cellStyle name="Encabezado 4 3" xfId="118" xr:uid="{00000000-0005-0000-0000-00008C000000}"/>
    <cellStyle name="Encabezado 4 4" xfId="119" xr:uid="{00000000-0005-0000-0000-00008D000000}"/>
    <cellStyle name="Encabezado 4 5" xfId="250" xr:uid="{00000000-0005-0000-0000-00008E000000}"/>
    <cellStyle name="Énfasis1" xfId="120" builtinId="29" customBuiltin="1"/>
    <cellStyle name="Énfasis1 2" xfId="121" xr:uid="{00000000-0005-0000-0000-000090000000}"/>
    <cellStyle name="Énfasis1 3" xfId="122" xr:uid="{00000000-0005-0000-0000-000091000000}"/>
    <cellStyle name="Énfasis1 4" xfId="123" xr:uid="{00000000-0005-0000-0000-000092000000}"/>
    <cellStyle name="Énfasis1 5" xfId="251" xr:uid="{00000000-0005-0000-0000-000093000000}"/>
    <cellStyle name="Énfasis2" xfId="124" builtinId="33" customBuiltin="1"/>
    <cellStyle name="Énfasis2 2" xfId="125" xr:uid="{00000000-0005-0000-0000-000095000000}"/>
    <cellStyle name="Énfasis2 3" xfId="126" xr:uid="{00000000-0005-0000-0000-000096000000}"/>
    <cellStyle name="Énfasis2 4" xfId="127" xr:uid="{00000000-0005-0000-0000-000097000000}"/>
    <cellStyle name="Énfasis2 5" xfId="252" xr:uid="{00000000-0005-0000-0000-000098000000}"/>
    <cellStyle name="Énfasis3" xfId="128" builtinId="37" customBuiltin="1"/>
    <cellStyle name="Énfasis3 2" xfId="129" xr:uid="{00000000-0005-0000-0000-00009A000000}"/>
    <cellStyle name="Énfasis3 3" xfId="130" xr:uid="{00000000-0005-0000-0000-00009B000000}"/>
    <cellStyle name="Énfasis3 4" xfId="131" xr:uid="{00000000-0005-0000-0000-00009C000000}"/>
    <cellStyle name="Énfasis3 5" xfId="253" xr:uid="{00000000-0005-0000-0000-00009D000000}"/>
    <cellStyle name="Énfasis4" xfId="132" builtinId="41" customBuiltin="1"/>
    <cellStyle name="Énfasis4 2" xfId="133" xr:uid="{00000000-0005-0000-0000-00009F000000}"/>
    <cellStyle name="Énfasis4 3" xfId="134" xr:uid="{00000000-0005-0000-0000-0000A0000000}"/>
    <cellStyle name="Énfasis4 4" xfId="135" xr:uid="{00000000-0005-0000-0000-0000A1000000}"/>
    <cellStyle name="Énfasis4 5" xfId="254" xr:uid="{00000000-0005-0000-0000-0000A2000000}"/>
    <cellStyle name="Énfasis5" xfId="136" builtinId="45" customBuiltin="1"/>
    <cellStyle name="Énfasis5 2" xfId="137" xr:uid="{00000000-0005-0000-0000-0000A4000000}"/>
    <cellStyle name="Énfasis5 3" xfId="138" xr:uid="{00000000-0005-0000-0000-0000A5000000}"/>
    <cellStyle name="Énfasis5 4" xfId="139" xr:uid="{00000000-0005-0000-0000-0000A6000000}"/>
    <cellStyle name="Énfasis5 5" xfId="255" xr:uid="{00000000-0005-0000-0000-0000A7000000}"/>
    <cellStyle name="Énfasis6" xfId="140" builtinId="49" customBuiltin="1"/>
    <cellStyle name="Énfasis6 2" xfId="141" xr:uid="{00000000-0005-0000-0000-0000A9000000}"/>
    <cellStyle name="Énfasis6 3" xfId="142" xr:uid="{00000000-0005-0000-0000-0000AA000000}"/>
    <cellStyle name="Énfasis6 4" xfId="143" xr:uid="{00000000-0005-0000-0000-0000AB000000}"/>
    <cellStyle name="Énfasis6 5" xfId="256" xr:uid="{00000000-0005-0000-0000-0000AC000000}"/>
    <cellStyle name="Entrada" xfId="144" builtinId="20" customBuiltin="1"/>
    <cellStyle name="Entrada 2" xfId="145" xr:uid="{00000000-0005-0000-0000-0000AE000000}"/>
    <cellStyle name="Entrada 3" xfId="146" xr:uid="{00000000-0005-0000-0000-0000AF000000}"/>
    <cellStyle name="Entrada 4" xfId="147" xr:uid="{00000000-0005-0000-0000-0000B0000000}"/>
    <cellStyle name="Entrada 5" xfId="257" xr:uid="{00000000-0005-0000-0000-0000B1000000}"/>
    <cellStyle name="Euro" xfId="148" xr:uid="{00000000-0005-0000-0000-0000B2000000}"/>
    <cellStyle name="Euro 2" xfId="149" xr:uid="{00000000-0005-0000-0000-0000B3000000}"/>
    <cellStyle name="Euro 2 2" xfId="541" xr:uid="{3994D3AE-47B7-44B7-91D3-EE02143D9122}"/>
    <cellStyle name="Euro 3" xfId="277" xr:uid="{00000000-0005-0000-0000-0000B4000000}"/>
    <cellStyle name="Euro 3 2" xfId="372" xr:uid="{00000000-0005-0000-0000-0000B5000000}"/>
    <cellStyle name="Euro 4" xfId="305" xr:uid="{00000000-0005-0000-0000-0000B6000000}"/>
    <cellStyle name="Explanatory Text" xfId="150" xr:uid="{00000000-0005-0000-0000-0000B7000000}"/>
    <cellStyle name="Good" xfId="151" xr:uid="{00000000-0005-0000-0000-0000B8000000}"/>
    <cellStyle name="Heading 1" xfId="152" xr:uid="{00000000-0005-0000-0000-0000B9000000}"/>
    <cellStyle name="Heading 2" xfId="153" xr:uid="{00000000-0005-0000-0000-0000BA000000}"/>
    <cellStyle name="Heading 3" xfId="154" xr:uid="{00000000-0005-0000-0000-0000BB000000}"/>
    <cellStyle name="Heading 4" xfId="155" xr:uid="{00000000-0005-0000-0000-0000BC000000}"/>
    <cellStyle name="Hipervínculo" xfId="514" builtinId="8"/>
    <cellStyle name="Hipervínculo 2" xfId="897" xr:uid="{053C22C5-009E-40C7-9BEF-536834525DB8}"/>
    <cellStyle name="Incorrecto" xfId="156" builtinId="27" customBuiltin="1"/>
    <cellStyle name="Incorrecto 2" xfId="157" xr:uid="{00000000-0005-0000-0000-0000BE000000}"/>
    <cellStyle name="Incorrecto 3" xfId="158" xr:uid="{00000000-0005-0000-0000-0000BF000000}"/>
    <cellStyle name="Incorrecto 4" xfId="159" xr:uid="{00000000-0005-0000-0000-0000C0000000}"/>
    <cellStyle name="Incorrecto 5" xfId="258" xr:uid="{00000000-0005-0000-0000-0000C1000000}"/>
    <cellStyle name="Input" xfId="160" xr:uid="{00000000-0005-0000-0000-0000C2000000}"/>
    <cellStyle name="Linked Cell" xfId="161" xr:uid="{00000000-0005-0000-0000-0000C3000000}"/>
    <cellStyle name="Millares" xfId="162" builtinId="3"/>
    <cellStyle name="Millares [0] 2" xfId="519" xr:uid="{679F49B7-8C3B-4E65-89F4-4919D297F346}"/>
    <cellStyle name="Millares [0] 3" xfId="520" xr:uid="{C4E7F267-0024-4940-A730-0B064D90815D}"/>
    <cellStyle name="Millares [0] 3 2" xfId="691" xr:uid="{ECE03710-36AA-4C40-B9A6-D4B6BB188AE7}"/>
    <cellStyle name="Millares [0] 3 2 2" xfId="875" xr:uid="{4CA4D535-7277-444E-865F-F78503BF5964}"/>
    <cellStyle name="Millares [0] 3 3" xfId="723" xr:uid="{BE1D084E-5B58-44D4-9867-149E9BF3F3B3}"/>
    <cellStyle name="Millares [0] 4" xfId="685" xr:uid="{B87E0107-26FF-4D57-B99C-A47A37450882}"/>
    <cellStyle name="Millares [0] 4 2" xfId="869" xr:uid="{8C5FD0CC-F056-4298-BEB5-B25590F91580}"/>
    <cellStyle name="Millares [0] 4 2 2" xfId="1387" xr:uid="{C4CABBD5-B3F4-4434-A244-8D91CBE63E94}"/>
    <cellStyle name="Millares [0] 4 2 2 2" xfId="2417" xr:uid="{230554A3-31FC-46F9-8162-5E9DFD6145C3}"/>
    <cellStyle name="Millares [0] 4 2 3" xfId="1902" xr:uid="{A9435112-A2FA-427A-B42A-22DA9F3E523B}"/>
    <cellStyle name="Millares [0] 4 3" xfId="1211" xr:uid="{335EE93B-9E36-42F1-8CC5-80EDA930AD65}"/>
    <cellStyle name="Millares [0] 4 3 2" xfId="2241" xr:uid="{7434251E-B778-4853-AF58-F5AD6E783A1F}"/>
    <cellStyle name="Millares [0] 4 4" xfId="1726" xr:uid="{AFAF5584-1664-4D41-AA9D-1BC41759F795}"/>
    <cellStyle name="Millares 10" xfId="416" xr:uid="{00000000-0005-0000-0000-0000C5000000}"/>
    <cellStyle name="Millares 10 2" xfId="837" xr:uid="{A04857E3-9FB4-452A-ACD9-213862F1A806}"/>
    <cellStyle name="Millares 10 2 2" xfId="1355" xr:uid="{30A5C643-7B4C-44B5-A6C9-57516B8654E2}"/>
    <cellStyle name="Millares 10 2 2 2" xfId="2385" xr:uid="{80A3F9BB-B523-4B8F-82E3-097543ADD836}"/>
    <cellStyle name="Millares 10 2 3" xfId="1870" xr:uid="{12C79959-E2EC-4A99-853C-3E664E54D714}"/>
    <cellStyle name="Millares 10 3" xfId="652" xr:uid="{6DF21E12-C0AF-46C1-B0FA-6D0EAF943C4C}"/>
    <cellStyle name="Millares 10 3 2" xfId="1179" xr:uid="{B5108D93-9A71-42F3-BDC4-3028CF53357A}"/>
    <cellStyle name="Millares 10 3 2 2" xfId="2209" xr:uid="{8F70841A-4548-45F9-808B-8F18189CFE2D}"/>
    <cellStyle name="Millares 10 3 3" xfId="1694" xr:uid="{A5D0D53B-C722-42D8-8ACA-912A71528560}"/>
    <cellStyle name="Millares 10 4" xfId="964" xr:uid="{4AD9393D-E0C4-4B4C-8BD9-330DA0B03584}"/>
    <cellStyle name="Millares 10 4 2" xfId="1995" xr:uid="{93481B7A-B0A9-4D10-8339-E7127D7A3850}"/>
    <cellStyle name="Millares 10 5" xfId="1480" xr:uid="{4B1F839A-520F-4D03-B87E-D2CCB59A6EE7}"/>
    <cellStyle name="Millares 11" xfId="718" xr:uid="{BCAC447E-5C77-4E49-80D0-A45A33A6148F}"/>
    <cellStyle name="Millares 11 2" xfId="896" xr:uid="{6B5FE7C7-1BD9-47E0-AEEC-12AA0CA5061C}"/>
    <cellStyle name="Millares 11 2 2" xfId="1413" xr:uid="{BC12AE7E-024B-4B9F-9F45-48AB22E0B02D}"/>
    <cellStyle name="Millares 11 2 2 2" xfId="2443" xr:uid="{D195CCC7-B776-4947-81C2-2091BBB102CB}"/>
    <cellStyle name="Millares 11 2 3" xfId="1928" xr:uid="{FD17FE2C-D9EA-4A23-929F-9CAC09CB11E5}"/>
    <cellStyle name="Millares 11 3" xfId="1237" xr:uid="{0DC48847-E3F6-41AB-9176-5CEA60799411}"/>
    <cellStyle name="Millares 11 3 2" xfId="2267" xr:uid="{C40AB4EE-62C6-42CD-872A-3E37ED9919AC}"/>
    <cellStyle name="Millares 11 4" xfId="1752" xr:uid="{1A5B1339-B13C-4C73-B046-DA222F277D05}"/>
    <cellStyle name="Millares 12" xfId="898" xr:uid="{2C587543-2FE7-499F-B422-9312947A7C6C}"/>
    <cellStyle name="Millares 12 2" xfId="1929" xr:uid="{598E8BC8-F7B8-41B0-92F7-BE8D92AA8950}"/>
    <cellStyle name="Millares 13" xfId="908" xr:uid="{5773C93C-8625-48A9-9776-900FA9607D9E}"/>
    <cellStyle name="Millares 13 2" xfId="1939" xr:uid="{F3EC10E3-0354-4232-8B2C-D0BEF97A58DD}"/>
    <cellStyle name="Millares 14" xfId="1414" xr:uid="{6836AA41-989F-44F3-9820-0AEFE0A018AD}"/>
    <cellStyle name="Millares 15" xfId="1423" xr:uid="{F0223A8D-A26F-4BCB-9CE6-D1A57415B820}"/>
    <cellStyle name="Millares 2" xfId="163" xr:uid="{00000000-0005-0000-0000-0000C6000000}"/>
    <cellStyle name="Millares 2 10" xfId="278" xr:uid="{00000000-0005-0000-0000-0000C7000000}"/>
    <cellStyle name="Millares 2 10 2" xfId="308" xr:uid="{00000000-0005-0000-0000-0000C8000000}"/>
    <cellStyle name="Millares 2 10 2 2" xfId="443" xr:uid="{00000000-0005-0000-0000-0000C9000000}"/>
    <cellStyle name="Millares 2 10 2 2 2" xfId="991" xr:uid="{47EACFC3-F71A-4995-9459-EEC2469F445D}"/>
    <cellStyle name="Millares 2 10 2 2 2 2" xfId="2022" xr:uid="{3C25AF30-CF47-472D-8F9A-E5F36F6AF07F}"/>
    <cellStyle name="Millares 2 10 2 2 3" xfId="1507" xr:uid="{2102554E-6914-4E12-829E-77487696B322}"/>
    <cellStyle name="Millares 2 10 2 3" xfId="716" xr:uid="{162AA5DF-1851-463E-A099-109569BF6E6F}"/>
    <cellStyle name="Millares 2 10 3" xfId="429" xr:uid="{00000000-0005-0000-0000-0000CA000000}"/>
    <cellStyle name="Millares 2 10 3 2" xfId="977" xr:uid="{A9745B70-05F0-497E-AC68-619B838F6CD1}"/>
    <cellStyle name="Millares 2 10 3 2 2" xfId="2008" xr:uid="{B2447436-F403-4653-8501-2A7E0D3998D5}"/>
    <cellStyle name="Millares 2 10 3 3" xfId="1493" xr:uid="{363F602C-0094-482B-8D2A-D15066570B0E}"/>
    <cellStyle name="Millares 2 10 4" xfId="562" xr:uid="{48A90F8C-49D4-4997-80A9-61458DC7BCD7}"/>
    <cellStyle name="Millares 2 11" xfId="279" xr:uid="{00000000-0005-0000-0000-0000CB000000}"/>
    <cellStyle name="Millares 2 11 2" xfId="309" xr:uid="{00000000-0005-0000-0000-0000CC000000}"/>
    <cellStyle name="Millares 2 11 2 2" xfId="444" xr:uid="{00000000-0005-0000-0000-0000CD000000}"/>
    <cellStyle name="Millares 2 11 2 2 2" xfId="992" xr:uid="{CA937830-5C2D-448A-BBCB-5F3EB2578E06}"/>
    <cellStyle name="Millares 2 11 2 2 2 2" xfId="2023" xr:uid="{BA8CF58F-CC26-4A5D-ADE0-C149162A01A0}"/>
    <cellStyle name="Millares 2 11 2 2 3" xfId="1508" xr:uid="{549AC77A-3B1E-49C8-8A49-E7DCD668DF7E}"/>
    <cellStyle name="Millares 2 11 3" xfId="430" xr:uid="{00000000-0005-0000-0000-0000CE000000}"/>
    <cellStyle name="Millares 2 11 3 2" xfId="978" xr:uid="{6313C704-17CB-496E-998B-23966EEAB97C}"/>
    <cellStyle name="Millares 2 11 3 2 2" xfId="2009" xr:uid="{F59B8E0E-3159-4F07-966E-4763BB412033}"/>
    <cellStyle name="Millares 2 11 3 3" xfId="1494" xr:uid="{6117A6E9-320E-4903-9B1B-C5112CDC51EC}"/>
    <cellStyle name="Millares 2 12" xfId="280" xr:uid="{00000000-0005-0000-0000-0000CF000000}"/>
    <cellStyle name="Millares 2 12 2" xfId="310" xr:uid="{00000000-0005-0000-0000-0000D0000000}"/>
    <cellStyle name="Millares 2 12 2 2" xfId="445" xr:uid="{00000000-0005-0000-0000-0000D1000000}"/>
    <cellStyle name="Millares 2 12 2 2 2" xfId="993" xr:uid="{89E5FE12-3F6B-4AF4-AB21-A2A8784D8AB9}"/>
    <cellStyle name="Millares 2 12 2 2 2 2" xfId="2024" xr:uid="{EC16003B-7CE6-4855-B29F-781ED70436E4}"/>
    <cellStyle name="Millares 2 12 2 2 3" xfId="1509" xr:uid="{EB64E54C-1BEA-4A7A-8A61-9FFDDC3E770C}"/>
    <cellStyle name="Millares 2 12 3" xfId="431" xr:uid="{00000000-0005-0000-0000-0000D2000000}"/>
    <cellStyle name="Millares 2 12 3 2" xfId="979" xr:uid="{B94DFCF9-CE39-4FEE-9971-60E628F36169}"/>
    <cellStyle name="Millares 2 12 3 2 2" xfId="2010" xr:uid="{815E3BED-3E7E-42AD-861F-95BF9CC3E49E}"/>
    <cellStyle name="Millares 2 12 3 3" xfId="1495" xr:uid="{CCA62822-66E0-4405-9648-97A0B8FE5BB7}"/>
    <cellStyle name="Millares 2 13" xfId="307" xr:uid="{00000000-0005-0000-0000-0000D3000000}"/>
    <cellStyle name="Millares 2 13 2" xfId="442" xr:uid="{00000000-0005-0000-0000-0000D4000000}"/>
    <cellStyle name="Millares 2 13 2 2" xfId="990" xr:uid="{A453984E-918A-407E-8697-99144574C50A}"/>
    <cellStyle name="Millares 2 13 2 2 2" xfId="2021" xr:uid="{5A7C99FE-E0E6-4E1D-B3C1-DD01C987FBB5}"/>
    <cellStyle name="Millares 2 13 2 3" xfId="1506" xr:uid="{8807DDEB-9ECD-445D-85F5-F29B1317C687}"/>
    <cellStyle name="Millares 2 14" xfId="417" xr:uid="{00000000-0005-0000-0000-0000D5000000}"/>
    <cellStyle name="Millares 2 14 2" xfId="965" xr:uid="{7780886C-2D0C-4F0A-AD35-F13A0585BCD2}"/>
    <cellStyle name="Millares 2 14 2 2" xfId="1996" xr:uid="{A7C1B424-E2BE-45BE-B491-FDE9EECC0475}"/>
    <cellStyle name="Millares 2 14 3" xfId="1481" xr:uid="{09D0315B-FE5A-4E64-A69D-C4F1C32E383E}"/>
    <cellStyle name="Millares 2 2" xfId="281" xr:uid="{00000000-0005-0000-0000-0000D6000000}"/>
    <cellStyle name="Millares 2 2 2" xfId="311" xr:uid="{00000000-0005-0000-0000-0000D7000000}"/>
    <cellStyle name="Millares 2 2 2 2" xfId="446" xr:uid="{00000000-0005-0000-0000-0000D8000000}"/>
    <cellStyle name="Millares 2 2 2 2 2" xfId="640" xr:uid="{5D7F4200-EFE6-4886-99AC-6EEBC467869C}"/>
    <cellStyle name="Millares 2 2 2 2 2 2" xfId="825" xr:uid="{ED6C29C7-712A-47BA-90AB-8282EEBB44EA}"/>
    <cellStyle name="Millares 2 2 2 2 2 2 2" xfId="1343" xr:uid="{521A9D6B-88D7-4804-9E72-4F505A08660F}"/>
    <cellStyle name="Millares 2 2 2 2 2 2 2 2" xfId="2373" xr:uid="{AF79A0E3-918C-47E3-A8AA-E3AEEBAAC4C6}"/>
    <cellStyle name="Millares 2 2 2 2 2 2 3" xfId="1858" xr:uid="{B01FB0F9-EB50-4CDC-B58D-A67B61670368}"/>
    <cellStyle name="Millares 2 2 2 2 2 3" xfId="1167" xr:uid="{F1F4CEF9-C219-4132-8A83-3485F6C791E5}"/>
    <cellStyle name="Millares 2 2 2 2 2 3 2" xfId="2197" xr:uid="{0C9F8675-BEC1-4180-B0AF-A77B9C0E716E}"/>
    <cellStyle name="Millares 2 2 2 2 2 4" xfId="1682" xr:uid="{D20FDE03-E249-41B6-9AD9-5D24B169DB50}"/>
    <cellStyle name="Millares 2 2 2 2 3" xfId="766" xr:uid="{9314D14D-C2FA-4964-B792-7DB657627CF8}"/>
    <cellStyle name="Millares 2 2 2 2 3 2" xfId="1284" xr:uid="{ABACAE74-88CB-46FE-A581-F0E2B75AAF6C}"/>
    <cellStyle name="Millares 2 2 2 2 3 2 2" xfId="2314" xr:uid="{1879AB1D-783C-4A0D-B84B-B3E75489F292}"/>
    <cellStyle name="Millares 2 2 2 2 3 3" xfId="1799" xr:uid="{205440DB-7B34-4EB2-8024-2A5ABA7C898E}"/>
    <cellStyle name="Millares 2 2 2 2 4" xfId="581" xr:uid="{A5F4ABF1-F966-4E03-9290-51530C1776E0}"/>
    <cellStyle name="Millares 2 2 2 2 4 2" xfId="1108" xr:uid="{022A0563-E82D-4EB3-8362-249A1A14E2E9}"/>
    <cellStyle name="Millares 2 2 2 2 4 2 2" xfId="2138" xr:uid="{D71D4B0C-B94F-47D3-8EE7-C80A60F68A7B}"/>
    <cellStyle name="Millares 2 2 2 2 4 3" xfId="1623" xr:uid="{255B3935-6143-4584-8BB4-7CB6CEEC6FC0}"/>
    <cellStyle name="Millares 2 2 2 2 5" xfId="994" xr:uid="{D1729F55-D653-43C8-ACD5-D0E15EBE4948}"/>
    <cellStyle name="Millares 2 2 2 2 5 2" xfId="2025" xr:uid="{ED66669F-C7FA-402F-907E-2951D8A6A1AE}"/>
    <cellStyle name="Millares 2 2 2 2 6" xfId="1510" xr:uid="{F11BC213-A69C-4553-9092-A12BBE6303AB}"/>
    <cellStyle name="Millares 2 2 2 3" xfId="611" xr:uid="{6C97CAE2-B1A3-4E6A-8447-7A705FCDA627}"/>
    <cellStyle name="Millares 2 2 2 3 2" xfId="796" xr:uid="{54329FC1-9149-4A0B-802D-AAA7470AD177}"/>
    <cellStyle name="Millares 2 2 2 3 2 2" xfId="1314" xr:uid="{0D2BBA3C-061F-4A0F-911C-DAED97A2E4D9}"/>
    <cellStyle name="Millares 2 2 2 3 2 2 2" xfId="2344" xr:uid="{EAA068D9-32D9-4A84-98BA-FD90153F6AC4}"/>
    <cellStyle name="Millares 2 2 2 3 2 3" xfId="1829" xr:uid="{F1F8D32D-52FB-451D-B548-7F36C402B288}"/>
    <cellStyle name="Millares 2 2 2 3 3" xfId="1138" xr:uid="{07938B9E-7305-4796-A707-D177787FAF6C}"/>
    <cellStyle name="Millares 2 2 2 3 3 2" xfId="2168" xr:uid="{8B6F2B26-7DA3-4C9C-B4C7-CF40E7B12D5B}"/>
    <cellStyle name="Millares 2 2 2 3 4" xfId="1653" xr:uid="{D9519F9F-42A7-410C-A723-A0167D7FAAB3}"/>
    <cellStyle name="Millares 2 2 2 4" xfId="669" xr:uid="{F9D2AB87-BF74-48C9-BCCF-B77EF6AA7B20}"/>
    <cellStyle name="Millares 2 2 2 4 2" xfId="854" xr:uid="{F6F7C4A5-D970-4C44-9271-9C5D65B8CBDF}"/>
    <cellStyle name="Millares 2 2 2 4 2 2" xfId="1372" xr:uid="{920BCA21-B866-483C-99E6-D69314042132}"/>
    <cellStyle name="Millares 2 2 2 4 2 2 2" xfId="2402" xr:uid="{E2E5E2BF-1215-47E3-864E-CF32B7BFC654}"/>
    <cellStyle name="Millares 2 2 2 4 2 3" xfId="1887" xr:uid="{5A87D3C5-BFDC-4AB4-85B3-C1B4C6F17E42}"/>
    <cellStyle name="Millares 2 2 2 4 3" xfId="1196" xr:uid="{5159FC0D-8F05-49FC-A8E6-1B65AAB182F2}"/>
    <cellStyle name="Millares 2 2 2 4 3 2" xfId="2226" xr:uid="{93F3EE87-558B-4855-8552-43804A05E794}"/>
    <cellStyle name="Millares 2 2 2 4 4" xfId="1711" xr:uid="{625B2406-8222-411E-BB53-C4DAF15A39F6}"/>
    <cellStyle name="Millares 2 2 2 5" xfId="737" xr:uid="{8673FE14-2D72-4CB5-BC8C-02E925FB875C}"/>
    <cellStyle name="Millares 2 2 2 5 2" xfId="1255" xr:uid="{EA24ECD0-282D-4EF6-9BA3-68B2453B86C5}"/>
    <cellStyle name="Millares 2 2 2 5 2 2" xfId="2285" xr:uid="{024FAC48-48BF-407C-86D5-89B3CBFDF134}"/>
    <cellStyle name="Millares 2 2 2 5 3" xfId="1770" xr:uid="{E6526855-0691-40F9-A438-18737FA49731}"/>
    <cellStyle name="Millares 2 2 2 6" xfId="548" xr:uid="{9AE9AF9B-8ACA-47D5-9D04-DE0B82B592DF}"/>
    <cellStyle name="Millares 2 2 2 6 2" xfId="1079" xr:uid="{37D69005-0393-49C9-95EC-15EA256CA1F5}"/>
    <cellStyle name="Millares 2 2 2 6 2 2" xfId="2109" xr:uid="{E1F1140E-B2F9-4702-AB95-B006974C18B5}"/>
    <cellStyle name="Millares 2 2 2 6 3" xfId="1594" xr:uid="{A5DF7B69-E8AF-4429-91A1-39F4F834691F}"/>
    <cellStyle name="Millares 2 2 3" xfId="432" xr:uid="{00000000-0005-0000-0000-0000D9000000}"/>
    <cellStyle name="Millares 2 2 3 2" xfId="692" xr:uid="{646F3249-3DB0-4678-AE90-D6A05C96641C}"/>
    <cellStyle name="Millares 2 2 3 3" xfId="980" xr:uid="{6D211EEF-A62D-45E7-A119-06217E8CD13C}"/>
    <cellStyle name="Millares 2 2 3 3 2" xfId="2011" xr:uid="{48A11B1A-29CA-4F1D-B98C-1D0BF381D98E}"/>
    <cellStyle name="Millares 2 2 3 4" xfId="1496" xr:uid="{89122A9D-AAAE-4C79-8CF1-012EE069D699}"/>
    <cellStyle name="Millares 2 3" xfId="282" xr:uid="{00000000-0005-0000-0000-0000DA000000}"/>
    <cellStyle name="Millares 2 3 2" xfId="312" xr:uid="{00000000-0005-0000-0000-0000DB000000}"/>
    <cellStyle name="Millares 2 3 2 2" xfId="447" xr:uid="{00000000-0005-0000-0000-0000DC000000}"/>
    <cellStyle name="Millares 2 3 2 2 2" xfId="641" xr:uid="{3B0EA4A4-2859-4AFB-8B3E-AF5D3D2BB4B8}"/>
    <cellStyle name="Millares 2 3 2 2 2 2" xfId="826" xr:uid="{F6DA8968-D135-4092-886E-81B7F1251FC2}"/>
    <cellStyle name="Millares 2 3 2 2 2 2 2" xfId="1344" xr:uid="{2CD6653A-9221-42BC-A5B4-EF3183655726}"/>
    <cellStyle name="Millares 2 3 2 2 2 2 2 2" xfId="2374" xr:uid="{14870C36-0567-4426-8E01-D90C96AA31D3}"/>
    <cellStyle name="Millares 2 3 2 2 2 2 3" xfId="1859" xr:uid="{6029D48F-EF65-4649-A2D4-3D44801C6020}"/>
    <cellStyle name="Millares 2 3 2 2 2 3" xfId="1168" xr:uid="{8B6C687B-8C8D-4483-9F23-44D8FE472302}"/>
    <cellStyle name="Millares 2 3 2 2 2 3 2" xfId="2198" xr:uid="{7A915F05-5BAD-4B24-AF98-795A3FA398C2}"/>
    <cellStyle name="Millares 2 3 2 2 2 4" xfId="1683" xr:uid="{13E86A12-F20B-4711-BE5E-FB91388A3134}"/>
    <cellStyle name="Millares 2 3 2 2 3" xfId="767" xr:uid="{CDC943B7-2DD0-4089-A2C2-363DACFD48AF}"/>
    <cellStyle name="Millares 2 3 2 2 3 2" xfId="1285" xr:uid="{4BCABDEA-FB80-49D2-BFFC-ADCCC7BB6660}"/>
    <cellStyle name="Millares 2 3 2 2 3 2 2" xfId="2315" xr:uid="{85F734F4-E522-413D-B1BD-D3D6D7C31CD6}"/>
    <cellStyle name="Millares 2 3 2 2 3 3" xfId="1800" xr:uid="{3A183FA6-B87C-4FEE-A2D9-1EB7506D9F2D}"/>
    <cellStyle name="Millares 2 3 2 2 4" xfId="582" xr:uid="{B1580CC8-912D-4BC4-BF81-81A1F0975829}"/>
    <cellStyle name="Millares 2 3 2 2 4 2" xfId="1109" xr:uid="{E4220531-2786-47B1-8420-EA098E604FFE}"/>
    <cellStyle name="Millares 2 3 2 2 4 2 2" xfId="2139" xr:uid="{9421AF7E-E4FC-4A9C-8FC8-EE882631BDA2}"/>
    <cellStyle name="Millares 2 3 2 2 4 3" xfId="1624" xr:uid="{E51117A9-5775-4F58-B561-F96D3C359779}"/>
    <cellStyle name="Millares 2 3 2 2 5" xfId="995" xr:uid="{D39D83E9-44A6-4A2B-A38C-4DE302DA25F0}"/>
    <cellStyle name="Millares 2 3 2 2 5 2" xfId="2026" xr:uid="{A488E903-20FF-48C0-B409-2E63131E6548}"/>
    <cellStyle name="Millares 2 3 2 2 6" xfId="1511" xr:uid="{1FE9F043-A526-42CE-9D0A-45F66762C956}"/>
    <cellStyle name="Millares 2 3 2 3" xfId="612" xr:uid="{54341FC6-FCEA-4D98-82BE-555338AFC184}"/>
    <cellStyle name="Millares 2 3 2 3 2" xfId="797" xr:uid="{1BBEB678-3FD4-4E46-B421-F4AEB1D74403}"/>
    <cellStyle name="Millares 2 3 2 3 2 2" xfId="1315" xr:uid="{B1B0DE75-9C16-4E65-80BD-8082ECF77EE8}"/>
    <cellStyle name="Millares 2 3 2 3 2 2 2" xfId="2345" xr:uid="{6F942401-561C-4FD5-8D07-B7F4DADA27F0}"/>
    <cellStyle name="Millares 2 3 2 3 2 3" xfId="1830" xr:uid="{F924B766-CE8A-42C5-8184-09B5D456885F}"/>
    <cellStyle name="Millares 2 3 2 3 3" xfId="1139" xr:uid="{23B4AF2A-8278-4356-AC0F-F76C4B488482}"/>
    <cellStyle name="Millares 2 3 2 3 3 2" xfId="2169" xr:uid="{2CC9424E-139E-45CE-81EA-651B88C87567}"/>
    <cellStyle name="Millares 2 3 2 3 4" xfId="1654" xr:uid="{49B2DDDC-236D-421E-B666-AAD118047F43}"/>
    <cellStyle name="Millares 2 3 2 4" xfId="670" xr:uid="{5A7A4DAA-4769-47D8-9A58-E1ACFB292DEE}"/>
    <cellStyle name="Millares 2 3 2 4 2" xfId="855" xr:uid="{395498E8-D100-4678-B825-D7A720B10ACA}"/>
    <cellStyle name="Millares 2 3 2 4 2 2" xfId="1373" xr:uid="{D3878559-AF48-452C-A8BA-0904A8A81F3E}"/>
    <cellStyle name="Millares 2 3 2 4 2 2 2" xfId="2403" xr:uid="{6966454A-E303-4170-9ABC-2EFC4D77EE60}"/>
    <cellStyle name="Millares 2 3 2 4 2 3" xfId="1888" xr:uid="{35641214-6EBF-417D-9786-C6C5C9273C6A}"/>
    <cellStyle name="Millares 2 3 2 4 3" xfId="1197" xr:uid="{97C6EFB2-6E84-4884-912C-D532486DD1D5}"/>
    <cellStyle name="Millares 2 3 2 4 3 2" xfId="2227" xr:uid="{BB7C1CED-797E-4C63-8FDC-BC7F36A2F62F}"/>
    <cellStyle name="Millares 2 3 2 4 4" xfId="1712" xr:uid="{397AAD3F-6D9E-4B42-B99A-CE3F921BB788}"/>
    <cellStyle name="Millares 2 3 2 5" xfId="738" xr:uid="{6CF4C79F-853C-45E3-B969-21647D4E03B9}"/>
    <cellStyle name="Millares 2 3 2 5 2" xfId="1256" xr:uid="{9CCCBE40-9E12-45BE-87DA-A4ABEA63F250}"/>
    <cellStyle name="Millares 2 3 2 5 2 2" xfId="2286" xr:uid="{41D118AD-E70C-4899-AD01-087F5DCAFF18}"/>
    <cellStyle name="Millares 2 3 2 5 3" xfId="1771" xr:uid="{272BDE29-1D93-4055-AD86-EE8DC2E8A465}"/>
    <cellStyle name="Millares 2 3 2 6" xfId="549" xr:uid="{C7F94A26-A29D-4565-93E3-FA09F69965E8}"/>
    <cellStyle name="Millares 2 3 2 6 2" xfId="1080" xr:uid="{38FFC00F-95FC-4AFC-A1E2-1948B0558BDE}"/>
    <cellStyle name="Millares 2 3 2 6 2 2" xfId="2110" xr:uid="{A0E77AA3-306A-442E-A63C-B66C5C8D64EB}"/>
    <cellStyle name="Millares 2 3 2 6 3" xfId="1595" xr:uid="{C4B5DCBC-F3C7-44F1-B123-427203C9ED8F}"/>
    <cellStyle name="Millares 2 3 3" xfId="433" xr:uid="{00000000-0005-0000-0000-0000DD000000}"/>
    <cellStyle name="Millares 2 3 3 2" xfId="693" xr:uid="{05DF7C93-9A60-4A88-A9A6-2AFC14EC6983}"/>
    <cellStyle name="Millares 2 3 3 3" xfId="981" xr:uid="{ED58C627-AE4E-4A27-8B60-BC6584A86E9B}"/>
    <cellStyle name="Millares 2 3 3 3 2" xfId="2012" xr:uid="{F1E84B5F-73F4-47EB-AAAD-4AC48A0B969D}"/>
    <cellStyle name="Millares 2 3 3 4" xfId="1497" xr:uid="{9514542C-8D9E-43BA-ADD3-203BA73B0D72}"/>
    <cellStyle name="Millares 2 4" xfId="283" xr:uid="{00000000-0005-0000-0000-0000DE000000}"/>
    <cellStyle name="Millares 2 4 2" xfId="313" xr:uid="{00000000-0005-0000-0000-0000DF000000}"/>
    <cellStyle name="Millares 2 4 2 2" xfId="448" xr:uid="{00000000-0005-0000-0000-0000E0000000}"/>
    <cellStyle name="Millares 2 4 2 2 2" xfId="824" xr:uid="{DC7921FC-79AC-4C40-B1C6-40D111BEFC73}"/>
    <cellStyle name="Millares 2 4 2 2 2 2" xfId="1342" xr:uid="{622A7638-3D5F-4940-8F7F-93CE45E390D5}"/>
    <cellStyle name="Millares 2 4 2 2 2 2 2" xfId="2372" xr:uid="{2ACECBC4-9248-4007-B092-82E64297ADAE}"/>
    <cellStyle name="Millares 2 4 2 2 2 3" xfId="1857" xr:uid="{AB7773C9-F82D-4593-834A-D8D6046BDB35}"/>
    <cellStyle name="Millares 2 4 2 2 3" xfId="639" xr:uid="{EF3DFDC5-9159-4AF9-8424-7103C6D73520}"/>
    <cellStyle name="Millares 2 4 2 2 3 2" xfId="1166" xr:uid="{AC24B571-60F1-4EDE-A15A-CACB101EF7AC}"/>
    <cellStyle name="Millares 2 4 2 2 3 2 2" xfId="2196" xr:uid="{88912AED-B5F2-4167-8C8B-7090AE1E400F}"/>
    <cellStyle name="Millares 2 4 2 2 3 3" xfId="1681" xr:uid="{4528D95A-45A5-46A2-96C6-100A7F29FC21}"/>
    <cellStyle name="Millares 2 4 2 2 4" xfId="996" xr:uid="{E61D11A4-BA5B-4748-9F18-BCFC1063AAFE}"/>
    <cellStyle name="Millares 2 4 2 2 4 2" xfId="2027" xr:uid="{81023EE1-227F-4AB3-8DAF-37409A7F433F}"/>
    <cellStyle name="Millares 2 4 2 2 5" xfId="1512" xr:uid="{D3E63662-DD04-43ED-A725-D820A8A727AE}"/>
    <cellStyle name="Millares 2 4 2 3" xfId="765" xr:uid="{3065698E-B1E8-4880-860C-5104E4BE3217}"/>
    <cellStyle name="Millares 2 4 2 3 2" xfId="1283" xr:uid="{BBF416E4-152A-419E-9AD2-DA86CBB6F610}"/>
    <cellStyle name="Millares 2 4 2 3 2 2" xfId="2313" xr:uid="{A175BA7E-F485-42AA-9B54-DE739F727F88}"/>
    <cellStyle name="Millares 2 4 2 3 3" xfId="1798" xr:uid="{63424875-DDDF-4ED6-A535-5CA46837A659}"/>
    <cellStyle name="Millares 2 4 2 4" xfId="580" xr:uid="{C1C94488-FA19-436F-B39B-D55DCEDFE4EF}"/>
    <cellStyle name="Millares 2 4 2 4 2" xfId="1107" xr:uid="{204B0216-ECE9-4C4D-B8E8-07311384C6D4}"/>
    <cellStyle name="Millares 2 4 2 4 2 2" xfId="2137" xr:uid="{0EF4443F-D304-4E84-A86A-DF882AFCE363}"/>
    <cellStyle name="Millares 2 4 2 4 3" xfId="1622" xr:uid="{784FD5EA-BCF6-46B5-A531-E47A0392DE6B}"/>
    <cellStyle name="Millares 2 4 3" xfId="434" xr:uid="{00000000-0005-0000-0000-0000E1000000}"/>
    <cellStyle name="Millares 2 4 3 2" xfId="795" xr:uid="{94ACD363-8FD2-4E8A-98E0-3BA5165ADC57}"/>
    <cellStyle name="Millares 2 4 3 2 2" xfId="1313" xr:uid="{37DEA48B-71F5-4725-9D97-CF09AE8E0A01}"/>
    <cellStyle name="Millares 2 4 3 2 2 2" xfId="2343" xr:uid="{D40E55F1-EAB6-4FA6-9C07-935ED28BF071}"/>
    <cellStyle name="Millares 2 4 3 2 3" xfId="1828" xr:uid="{50F835A7-AE59-4F2A-9CC3-1959081C8D00}"/>
    <cellStyle name="Millares 2 4 3 3" xfId="610" xr:uid="{2E0672A4-DEE7-4629-B717-587249323B51}"/>
    <cellStyle name="Millares 2 4 3 3 2" xfId="1137" xr:uid="{77C031A0-1152-4BAD-90EF-38C67977F109}"/>
    <cellStyle name="Millares 2 4 3 3 2 2" xfId="2167" xr:uid="{C734BA9D-D2AD-4142-A1EC-738AD189D707}"/>
    <cellStyle name="Millares 2 4 3 3 3" xfId="1652" xr:uid="{179080BA-33F7-4C0D-AC85-9FDBAFB8DAA1}"/>
    <cellStyle name="Millares 2 4 3 4" xfId="982" xr:uid="{38144416-EA5A-4C97-8586-E5C639A2ECDE}"/>
    <cellStyle name="Millares 2 4 3 4 2" xfId="2013" xr:uid="{E9130673-1C70-4F28-8555-DD53BD66BB9B}"/>
    <cellStyle name="Millares 2 4 3 5" xfId="1498" xr:uid="{CEF99CEF-AE6B-46E5-BD69-0D1F29251A16}"/>
    <cellStyle name="Millares 2 4 4" xfId="668" xr:uid="{CDFAD6A2-BBA1-4A5E-A30B-65222093FBDB}"/>
    <cellStyle name="Millares 2 4 4 2" xfId="853" xr:uid="{EA799EE4-FAA4-4A39-9C77-FDA6DD602634}"/>
    <cellStyle name="Millares 2 4 4 2 2" xfId="1371" xr:uid="{64336D84-71D8-4915-B48C-E66E7C3EE6C4}"/>
    <cellStyle name="Millares 2 4 4 2 2 2" xfId="2401" xr:uid="{6C93FF34-7DAE-4815-954C-4C019F74E65D}"/>
    <cellStyle name="Millares 2 4 4 2 3" xfId="1886" xr:uid="{016ECA21-BCE4-48D3-BB55-07832CEFAD37}"/>
    <cellStyle name="Millares 2 4 4 3" xfId="1195" xr:uid="{F368A4D0-B1FB-4BAD-858D-878A1F3DD108}"/>
    <cellStyle name="Millares 2 4 4 3 2" xfId="2225" xr:uid="{07453EAC-2F2B-4DA9-BA7C-B647AD686650}"/>
    <cellStyle name="Millares 2 4 4 4" xfId="1710" xr:uid="{681F90D2-B3A8-4BE0-8DBA-BA210B7D9BF9}"/>
    <cellStyle name="Millares 2 4 5" xfId="736" xr:uid="{F1F75716-3C20-4EE3-991C-26086A00E9DC}"/>
    <cellStyle name="Millares 2 4 5 2" xfId="1254" xr:uid="{53668C30-535C-4E01-84BB-80AF5D935B87}"/>
    <cellStyle name="Millares 2 4 5 2 2" xfId="2284" xr:uid="{14DC6FA3-CC5E-49C5-B370-70A3FC87FDBE}"/>
    <cellStyle name="Millares 2 4 5 3" xfId="1769" xr:uid="{1CF1DEB3-6EF2-41AF-842B-4BB6CEF50A44}"/>
    <cellStyle name="Millares 2 4 6" xfId="547" xr:uid="{C2EAEDFA-4895-4780-A918-595C93325F80}"/>
    <cellStyle name="Millares 2 4 6 2" xfId="1078" xr:uid="{3A457DA0-D7E4-40B7-BBFB-1DABF81DD71A}"/>
    <cellStyle name="Millares 2 4 6 2 2" xfId="2108" xr:uid="{4D239FFC-4E64-4576-B9E4-FEFF3E1CEA96}"/>
    <cellStyle name="Millares 2 4 6 3" xfId="1593" xr:uid="{44DE1409-CF38-4563-A50F-4A30C61F6FF0}"/>
    <cellStyle name="Millares 2 5" xfId="284" xr:uid="{00000000-0005-0000-0000-0000E2000000}"/>
    <cellStyle name="Millares 2 5 2" xfId="314" xr:uid="{00000000-0005-0000-0000-0000E3000000}"/>
    <cellStyle name="Millares 2 5 2 2" xfId="449" xr:uid="{00000000-0005-0000-0000-0000E4000000}"/>
    <cellStyle name="Millares 2 5 2 2 2" xfId="997" xr:uid="{A0BB9B70-5987-48B4-89D1-B03EE432A92A}"/>
    <cellStyle name="Millares 2 5 2 2 2 2" xfId="2028" xr:uid="{D23E8729-64C9-471A-A3FB-4EB0F276F50E}"/>
    <cellStyle name="Millares 2 5 2 2 3" xfId="1513" xr:uid="{58951FB3-1221-4658-974B-D3F9A80C4D4E}"/>
    <cellStyle name="Millares 2 5 3" xfId="435" xr:uid="{00000000-0005-0000-0000-0000E5000000}"/>
    <cellStyle name="Millares 2 5 3 2" xfId="983" xr:uid="{4640BB65-01FF-490C-B49F-5C5DE4CA68D5}"/>
    <cellStyle name="Millares 2 5 3 2 2" xfId="2014" xr:uid="{8162620D-A86D-482D-8400-C536D8A1E2EF}"/>
    <cellStyle name="Millares 2 5 3 3" xfId="1499" xr:uid="{0EEAE21F-380F-4691-82D0-39F2216CDE38}"/>
    <cellStyle name="Millares 2 6" xfId="285" xr:uid="{00000000-0005-0000-0000-0000E6000000}"/>
    <cellStyle name="Millares 2 6 2" xfId="315" xr:uid="{00000000-0005-0000-0000-0000E7000000}"/>
    <cellStyle name="Millares 2 6 2 2" xfId="450" xr:uid="{00000000-0005-0000-0000-0000E8000000}"/>
    <cellStyle name="Millares 2 6 2 2 2" xfId="998" xr:uid="{8CF08C7D-B50A-430A-A033-2EDEA7F0E7AD}"/>
    <cellStyle name="Millares 2 6 2 2 2 2" xfId="2029" xr:uid="{523D4537-81B5-45C3-B476-C3625EFC3048}"/>
    <cellStyle name="Millares 2 6 2 2 3" xfId="1514" xr:uid="{5E9285F7-0B30-4574-864A-FFC119E174A6}"/>
    <cellStyle name="Millares 2 6 3" xfId="436" xr:uid="{00000000-0005-0000-0000-0000E9000000}"/>
    <cellStyle name="Millares 2 6 3 2" xfId="984" xr:uid="{086CA761-EAE5-4E79-AAB3-E00CBB2D22D2}"/>
    <cellStyle name="Millares 2 6 3 2 2" xfId="2015" xr:uid="{4B4D3B52-BC58-4365-B464-98D1B462792C}"/>
    <cellStyle name="Millares 2 6 3 3" xfId="1500" xr:uid="{0943686F-89CB-4AE8-831F-9900714247F7}"/>
    <cellStyle name="Millares 2 7" xfId="286" xr:uid="{00000000-0005-0000-0000-0000EA000000}"/>
    <cellStyle name="Millares 2 7 2" xfId="316" xr:uid="{00000000-0005-0000-0000-0000EB000000}"/>
    <cellStyle name="Millares 2 7 2 2" xfId="451" xr:uid="{00000000-0005-0000-0000-0000EC000000}"/>
    <cellStyle name="Millares 2 7 2 2 2" xfId="999" xr:uid="{66623C3F-5507-4286-9E3C-E7D4912B8CE9}"/>
    <cellStyle name="Millares 2 7 2 2 2 2" xfId="2030" xr:uid="{2965DB9C-8E76-4F85-8BA1-52D806B4F3DC}"/>
    <cellStyle name="Millares 2 7 2 2 3" xfId="1515" xr:uid="{907CD9B1-FBBF-4E81-BCF9-1D51F48494BF}"/>
    <cellStyle name="Millares 2 7 3" xfId="437" xr:uid="{00000000-0005-0000-0000-0000ED000000}"/>
    <cellStyle name="Millares 2 7 3 2" xfId="985" xr:uid="{F7F5FB7D-BB06-447A-A541-7C0206ECA410}"/>
    <cellStyle name="Millares 2 7 3 2 2" xfId="2016" xr:uid="{69366DB1-5A47-482D-B255-6A0914BA5F80}"/>
    <cellStyle name="Millares 2 7 3 3" xfId="1501" xr:uid="{DA6E7D56-D62A-4225-A35D-68AB6F4B43A0}"/>
    <cellStyle name="Millares 2 8" xfId="287" xr:uid="{00000000-0005-0000-0000-0000EE000000}"/>
    <cellStyle name="Millares 2 8 2" xfId="317" xr:uid="{00000000-0005-0000-0000-0000EF000000}"/>
    <cellStyle name="Millares 2 8 2 2" xfId="452" xr:uid="{00000000-0005-0000-0000-0000F0000000}"/>
    <cellStyle name="Millares 2 8 2 2 2" xfId="1000" xr:uid="{D76F6C1A-E82C-415F-ADF2-0D83B98A5487}"/>
    <cellStyle name="Millares 2 8 2 2 2 2" xfId="2031" xr:uid="{ACC02C92-49FD-4869-AAB9-DD2BBCD0E401}"/>
    <cellStyle name="Millares 2 8 2 2 3" xfId="1516" xr:uid="{D743F9A3-CCC3-483D-9E42-6067B1B6BC1B}"/>
    <cellStyle name="Millares 2 8 3" xfId="438" xr:uid="{00000000-0005-0000-0000-0000F1000000}"/>
    <cellStyle name="Millares 2 8 3 2" xfId="986" xr:uid="{C15CB960-EAA0-42F0-8E45-1C4468D133B5}"/>
    <cellStyle name="Millares 2 8 3 2 2" xfId="2017" xr:uid="{585E1A30-166D-459B-A41D-62066DBFDCEC}"/>
    <cellStyle name="Millares 2 8 3 3" xfId="1502" xr:uid="{26AF2282-6120-4F68-BDF3-88836240CAB5}"/>
    <cellStyle name="Millares 2 9" xfId="288" xr:uid="{00000000-0005-0000-0000-0000F2000000}"/>
    <cellStyle name="Millares 2 9 2" xfId="318" xr:uid="{00000000-0005-0000-0000-0000F3000000}"/>
    <cellStyle name="Millares 2 9 2 2" xfId="453" xr:uid="{00000000-0005-0000-0000-0000F4000000}"/>
    <cellStyle name="Millares 2 9 2 2 2" xfId="1001" xr:uid="{DCE476A8-F0E2-444A-9854-544F24980391}"/>
    <cellStyle name="Millares 2 9 2 2 2 2" xfId="2032" xr:uid="{E853A636-4C73-4314-8676-344B1A62EBF8}"/>
    <cellStyle name="Millares 2 9 2 2 3" xfId="1517" xr:uid="{2DC16EC0-2138-4BB1-ADE3-29ECBBF7000A}"/>
    <cellStyle name="Millares 2 9 3" xfId="439" xr:uid="{00000000-0005-0000-0000-0000F5000000}"/>
    <cellStyle name="Millares 2 9 3 2" xfId="987" xr:uid="{DAD555C7-3BCF-4586-8064-24368B48620D}"/>
    <cellStyle name="Millares 2 9 3 2 2" xfId="2018" xr:uid="{53575C2F-4C75-4DBB-8BB6-166EB1E5EEE5}"/>
    <cellStyle name="Millares 2 9 3 3" xfId="1503" xr:uid="{5092A7F3-B536-4C0F-8FC4-CECF8120B3D9}"/>
    <cellStyle name="Millares 3" xfId="164" xr:uid="{00000000-0005-0000-0000-0000F6000000}"/>
    <cellStyle name="Millares 3 2" xfId="319" xr:uid="{00000000-0005-0000-0000-0000F7000000}"/>
    <cellStyle name="Millares 3 2 2" xfId="454" xr:uid="{00000000-0005-0000-0000-0000F8000000}"/>
    <cellStyle name="Millares 3 2 2 2" xfId="642" xr:uid="{F3FB7694-9B2B-4C8C-BC56-908D2F5376B0}"/>
    <cellStyle name="Millares 3 2 2 2 2" xfId="827" xr:uid="{714A99C9-E15A-4E21-B74E-7143576286B4}"/>
    <cellStyle name="Millares 3 2 2 2 2 2" xfId="1345" xr:uid="{4554B333-2683-46D0-9EB1-867306B62444}"/>
    <cellStyle name="Millares 3 2 2 2 2 2 2" xfId="2375" xr:uid="{745C856D-CAA7-4DC7-81D5-A0C4572EF640}"/>
    <cellStyle name="Millares 3 2 2 2 2 3" xfId="1860" xr:uid="{A9F0EBF3-E79E-4C21-B95F-A551DC651251}"/>
    <cellStyle name="Millares 3 2 2 2 3" xfId="1169" xr:uid="{B0172BCE-EBC5-4876-9044-2D3CDEFFB33B}"/>
    <cellStyle name="Millares 3 2 2 2 3 2" xfId="2199" xr:uid="{5C293594-9855-4406-AB08-67087B885E37}"/>
    <cellStyle name="Millares 3 2 2 2 4" xfId="1684" xr:uid="{858E56F7-366B-4431-BF9E-562C14FA10F7}"/>
    <cellStyle name="Millares 3 2 2 3" xfId="768" xr:uid="{78B83109-36C1-4C65-98F4-CA4D9CDFC8D8}"/>
    <cellStyle name="Millares 3 2 2 3 2" xfId="1286" xr:uid="{C7534C61-1B76-4D70-8E8F-B605A18E8231}"/>
    <cellStyle name="Millares 3 2 2 3 2 2" xfId="2316" xr:uid="{FEDAF44E-F605-4A64-A8EC-0302359D484E}"/>
    <cellStyle name="Millares 3 2 2 3 3" xfId="1801" xr:uid="{15CCC25D-85B0-4846-92FC-F2352DBB9D27}"/>
    <cellStyle name="Millares 3 2 2 4" xfId="583" xr:uid="{F81C0B67-B553-4525-A2D2-1FA5B76AB97E}"/>
    <cellStyle name="Millares 3 2 2 4 2" xfId="1110" xr:uid="{4A3EE801-F710-442D-8F23-C872D85DF230}"/>
    <cellStyle name="Millares 3 2 2 4 2 2" xfId="2140" xr:uid="{0AE1EDF7-3354-43F7-B728-67CBBBF0404E}"/>
    <cellStyle name="Millares 3 2 2 4 3" xfId="1625" xr:uid="{551CCC92-16CB-4F8B-8C04-D2F8C198A760}"/>
    <cellStyle name="Millares 3 2 2 5" xfId="1002" xr:uid="{43995420-E7AE-4313-8626-880386AC972F}"/>
    <cellStyle name="Millares 3 2 2 5 2" xfId="2033" xr:uid="{A88530BB-4BD6-4D29-A450-4BE877A74750}"/>
    <cellStyle name="Millares 3 2 2 6" xfId="1518" xr:uid="{F748A9FC-07E8-4269-BDDB-5847B2FB5FBD}"/>
    <cellStyle name="Millares 3 2 3" xfId="613" xr:uid="{8D917D31-41F9-46EB-B3AD-EF77BFA0F923}"/>
    <cellStyle name="Millares 3 2 3 2" xfId="798" xr:uid="{6DB5B38A-6B12-48EF-9988-0F11BADA1CFB}"/>
    <cellStyle name="Millares 3 2 3 2 2" xfId="1316" xr:uid="{EB0EC9CA-2A93-42A7-8954-06FBCA38099B}"/>
    <cellStyle name="Millares 3 2 3 2 2 2" xfId="2346" xr:uid="{E953ACC2-9998-4C05-92AB-CD7E59844CC7}"/>
    <cellStyle name="Millares 3 2 3 2 3" xfId="1831" xr:uid="{E07E436A-84ED-472A-9F42-F4C4A8330EAC}"/>
    <cellStyle name="Millares 3 2 3 3" xfId="1140" xr:uid="{8C867562-6D2F-4ED4-B9D0-F2992AC0CEE6}"/>
    <cellStyle name="Millares 3 2 3 3 2" xfId="2170" xr:uid="{C0E3F1EC-7D2A-4C9E-967A-859FA951C504}"/>
    <cellStyle name="Millares 3 2 3 4" xfId="1655" xr:uid="{DC909E6C-6D20-410B-A73B-17006242F7B3}"/>
    <cellStyle name="Millares 3 2 4" xfId="671" xr:uid="{24CA3616-0896-4CA3-ACF6-49085F726FBF}"/>
    <cellStyle name="Millares 3 2 4 2" xfId="856" xr:uid="{18B1E060-CC55-4467-8668-38CD20D0CBEA}"/>
    <cellStyle name="Millares 3 2 4 2 2" xfId="1374" xr:uid="{B203C30B-BDAB-4B82-BD71-AC5E3C72A900}"/>
    <cellStyle name="Millares 3 2 4 2 2 2" xfId="2404" xr:uid="{F9176EAC-A000-4613-9813-D993341FE595}"/>
    <cellStyle name="Millares 3 2 4 2 3" xfId="1889" xr:uid="{40841DCB-5AF2-4B19-AA2E-613FCF307CEF}"/>
    <cellStyle name="Millares 3 2 4 3" xfId="1198" xr:uid="{DB96C860-64FA-4F83-BCF5-EB97EADA6118}"/>
    <cellStyle name="Millares 3 2 4 3 2" xfId="2228" xr:uid="{A2E6B6F8-67F1-4A8F-9F28-60D17B289C1B}"/>
    <cellStyle name="Millares 3 2 4 4" xfId="1713" xr:uid="{F5528F52-4606-4D3F-BE03-4D3CA12AE9FB}"/>
    <cellStyle name="Millares 3 2 5" xfId="739" xr:uid="{7E15CB9C-588B-4251-A666-8F27B47E9051}"/>
    <cellStyle name="Millares 3 2 5 2" xfId="1257" xr:uid="{647866AA-58A8-41B8-B462-EE21E87395B1}"/>
    <cellStyle name="Millares 3 2 5 2 2" xfId="2287" xr:uid="{7C1F828F-D786-4BB4-82DD-E70FF115AF99}"/>
    <cellStyle name="Millares 3 2 5 3" xfId="1772" xr:uid="{5D1C6139-213D-46EC-AF6D-B20840B8E4FC}"/>
    <cellStyle name="Millares 3 2 6" xfId="550" xr:uid="{9D3910F6-0F08-4B85-A28C-ECF2DD1F8221}"/>
    <cellStyle name="Millares 3 2 6 2" xfId="1081" xr:uid="{7B870A8C-69A2-438C-A7D8-6958535075FC}"/>
    <cellStyle name="Millares 3 2 6 2 2" xfId="2111" xr:uid="{5CC792D8-E3E8-4E2B-BE85-0BFD19357E5D}"/>
    <cellStyle name="Millares 3 2 6 3" xfId="1596" xr:uid="{92A80FFF-AA47-4281-97CC-6A88FDA0FA98}"/>
    <cellStyle name="Millares 3 3" xfId="418" xr:uid="{00000000-0005-0000-0000-0000F9000000}"/>
    <cellStyle name="Millares 3 3 2" xfId="694" xr:uid="{0D941194-3394-4E0E-B7D7-ADFA8888A77A}"/>
    <cellStyle name="Millares 3 3 3" xfId="966" xr:uid="{5AF04E5F-8B4E-4723-943D-D87CBF228C39}"/>
    <cellStyle name="Millares 3 3 3 2" xfId="1997" xr:uid="{DF46ED97-9F6D-480C-B0BC-C1D8C823DF3B}"/>
    <cellStyle name="Millares 3 3 4" xfId="1482" xr:uid="{084A0541-2CD1-41A0-8D6A-94789795452E}"/>
    <cellStyle name="Millares 4" xfId="165" xr:uid="{00000000-0005-0000-0000-0000FA000000}"/>
    <cellStyle name="Millares 4 2" xfId="346" xr:uid="{00000000-0005-0000-0000-0000FB000000}"/>
    <cellStyle name="Millares 4 2 2" xfId="378" xr:uid="{00000000-0005-0000-0000-0000FC000000}"/>
    <cellStyle name="Millares 4 2 2 2" xfId="409" xr:uid="{00000000-0005-0000-0000-0000FD000000}"/>
    <cellStyle name="Millares 4 2 2 2 2" xfId="508" xr:uid="{00000000-0005-0000-0000-0000FE000000}"/>
    <cellStyle name="Millares 4 2 2 2 2 2" xfId="1056" xr:uid="{B70FEE38-20B6-468C-8319-75E0A256674A}"/>
    <cellStyle name="Millares 4 2 2 2 2 2 2" xfId="2087" xr:uid="{2DBEA041-3831-428F-B426-CB0A1C9C39F3}"/>
    <cellStyle name="Millares 4 2 2 2 2 3" xfId="1572" xr:uid="{8C542EB6-5C24-4C4D-A069-F2582126A820}"/>
    <cellStyle name="Millares 4 2 2 2 3" xfId="958" xr:uid="{6CFBFFCC-7DAC-465F-94AC-AD91054D8B91}"/>
    <cellStyle name="Millares 4 2 2 2 3 2" xfId="1989" xr:uid="{4CEA480F-4F79-4429-B789-070717F25CB8}"/>
    <cellStyle name="Millares 4 2 2 2 4" xfId="1474" xr:uid="{72764C79-B2DB-4979-8E3D-7DDDC1ECCEB1}"/>
    <cellStyle name="Millares 4 2 2 3" xfId="477" xr:uid="{00000000-0005-0000-0000-0000FF000000}"/>
    <cellStyle name="Millares 4 2 2 3 2" xfId="1025" xr:uid="{30B75255-4A84-4BF7-AD9C-A107A876D4A5}"/>
    <cellStyle name="Millares 4 2 2 3 2 2" xfId="2056" xr:uid="{3B8B0F81-7C0C-4E41-88D0-3F272B37CD4C}"/>
    <cellStyle name="Millares 4 2 2 3 3" xfId="1541" xr:uid="{FCDC8070-4719-4688-A028-0AF4DFD70313}"/>
    <cellStyle name="Millares 4 2 2 4" xfId="927" xr:uid="{8FBA906B-AEB4-4BC5-8B9F-EEFFE6EDAD98}"/>
    <cellStyle name="Millares 4 2 2 4 2" xfId="1958" xr:uid="{F611E563-65A3-4ED8-B929-1B06224ADC56}"/>
    <cellStyle name="Millares 4 2 2 5" xfId="1443" xr:uid="{26040071-100B-4FFF-BEEC-6478E90D5213}"/>
    <cellStyle name="Millares 4 2 3" xfId="394" xr:uid="{00000000-0005-0000-0000-000000010000}"/>
    <cellStyle name="Millares 4 2 3 2" xfId="493" xr:uid="{00000000-0005-0000-0000-000001010000}"/>
    <cellStyle name="Millares 4 2 3 2 2" xfId="1041" xr:uid="{32A600EC-331C-42B1-B1E5-AC1C5403E52E}"/>
    <cellStyle name="Millares 4 2 3 2 2 2" xfId="2072" xr:uid="{901164A5-3F6B-41BD-9DB3-546C4803D789}"/>
    <cellStyle name="Millares 4 2 3 2 3" xfId="1557" xr:uid="{2176F3E5-5E1B-4F28-9D25-EDA834FC35CE}"/>
    <cellStyle name="Millares 4 2 3 3" xfId="943" xr:uid="{E6A83B0F-128C-4336-A727-A88C0B393D45}"/>
    <cellStyle name="Millares 4 2 3 3 2" xfId="1974" xr:uid="{76259305-FDA2-47B9-99B0-21EDF7A1BB45}"/>
    <cellStyle name="Millares 4 2 3 4" xfId="1459" xr:uid="{DE841FEA-0788-40A6-B548-6EA108F94315}"/>
    <cellStyle name="Millares 4 2 4" xfId="460" xr:uid="{00000000-0005-0000-0000-000002010000}"/>
    <cellStyle name="Millares 4 2 4 2" xfId="1008" xr:uid="{2F75F588-DA86-49B7-8E88-815CD9C4034A}"/>
    <cellStyle name="Millares 4 2 4 2 2" xfId="2039" xr:uid="{D648F3E4-E2BC-4B8D-9E13-B22864F715E0}"/>
    <cellStyle name="Millares 4 2 4 3" xfId="1524" xr:uid="{4A3BCA4D-C5F2-453E-B178-97F7996BEFC1}"/>
    <cellStyle name="Millares 4 2 5" xfId="695" xr:uid="{183B2C7D-47A6-4675-9842-9420732D9918}"/>
    <cellStyle name="Millares 4 2 6" xfId="912" xr:uid="{C5373FE3-AF76-4559-B9FE-C7F873645080}"/>
    <cellStyle name="Millares 4 2 6 2" xfId="1943" xr:uid="{B5FA1D1F-94EE-475B-9E6E-4962A33C12A0}"/>
    <cellStyle name="Millares 4 2 7" xfId="1428" xr:uid="{07108A78-3365-4871-B199-4D5DC0F1851E}"/>
    <cellStyle name="Millares 4 3" xfId="351" xr:uid="{00000000-0005-0000-0000-000003010000}"/>
    <cellStyle name="Millares 4 3 2" xfId="464" xr:uid="{00000000-0005-0000-0000-000004010000}"/>
    <cellStyle name="Millares 4 3 2 2" xfId="1012" xr:uid="{29EF4022-9328-48B7-8389-F342929D2FF7}"/>
    <cellStyle name="Millares 4 3 2 2 2" xfId="2043" xr:uid="{92BF5BA1-D0FA-41CD-A5C6-1928D8426DF0}"/>
    <cellStyle name="Millares 4 3 2 3" xfId="1528" xr:uid="{819EF78F-AD39-48BC-BCCC-E7AE71C9F0CF}"/>
    <cellStyle name="Millares 4 4" xfId="419" xr:uid="{00000000-0005-0000-0000-000005010000}"/>
    <cellStyle name="Millares 4 4 2" xfId="967" xr:uid="{52890ABB-D531-42C2-B33B-B733A67C98B7}"/>
    <cellStyle name="Millares 4 4 2 2" xfId="1998" xr:uid="{9CE31976-86A6-41A5-BF29-DD172843E0F4}"/>
    <cellStyle name="Millares 4 4 3" xfId="1483" xr:uid="{714023B1-9D8D-4EE0-B67E-22E9FB1424CF}"/>
    <cellStyle name="Millares 4 5" xfId="521" xr:uid="{8C28954B-2180-4AC6-ABC2-51BB1E9D7804}"/>
    <cellStyle name="Millares 5" xfId="259" xr:uid="{00000000-0005-0000-0000-000006010000}"/>
    <cellStyle name="Millares 5 2" xfId="339" xr:uid="{00000000-0005-0000-0000-000007010000}"/>
    <cellStyle name="Millares 5 2 2" xfId="457" xr:uid="{00000000-0005-0000-0000-000008010000}"/>
    <cellStyle name="Millares 5 2 2 2" xfId="820" xr:uid="{DA6046DF-950F-46A4-8C33-4E52413F84B8}"/>
    <cellStyle name="Millares 5 2 2 2 2" xfId="1338" xr:uid="{ACC1343D-AE47-491E-946B-72761CE0C6EB}"/>
    <cellStyle name="Millares 5 2 2 2 2 2" xfId="2368" xr:uid="{ED9EAF89-BF89-4750-B30A-56D55EA9F305}"/>
    <cellStyle name="Millares 5 2 2 2 3" xfId="1853" xr:uid="{B3A73DC8-BEDA-4440-9F42-F4D862D62906}"/>
    <cellStyle name="Millares 5 2 2 3" xfId="635" xr:uid="{AA5E9912-1573-4C1C-8958-01CC6796EF46}"/>
    <cellStyle name="Millares 5 2 2 3 2" xfId="1162" xr:uid="{DCEA0231-5C2F-4015-A5BF-F743F5A5DEE0}"/>
    <cellStyle name="Millares 5 2 2 3 2 2" xfId="2192" xr:uid="{0ACB9218-9CA6-41B3-806A-B964A827A0C4}"/>
    <cellStyle name="Millares 5 2 2 3 3" xfId="1677" xr:uid="{A48FBDF6-ECBF-4CAA-B732-1A6054E3F62A}"/>
    <cellStyle name="Millares 5 2 2 4" xfId="1005" xr:uid="{A142DBE8-AD8A-44AA-AC1D-BF50E8CA8850}"/>
    <cellStyle name="Millares 5 2 2 4 2" xfId="2036" xr:uid="{DBD55385-9D41-4A2D-9E84-4DD64DB862C0}"/>
    <cellStyle name="Millares 5 2 2 5" xfId="1521" xr:uid="{87D9C509-7587-48F2-B185-F85427E8493A}"/>
    <cellStyle name="Millares 5 2 3" xfId="761" xr:uid="{A2F14646-AC2C-4E42-A164-46CACD55B026}"/>
    <cellStyle name="Millares 5 2 3 2" xfId="1279" xr:uid="{FABA0571-CE9E-4FE0-ADAD-2677879D5EA1}"/>
    <cellStyle name="Millares 5 2 3 2 2" xfId="2309" xr:uid="{E8C7C368-56EA-4466-8879-29EFDFD5A5C3}"/>
    <cellStyle name="Millares 5 2 3 3" xfId="1794" xr:uid="{8EF910DC-1876-41EE-9853-05530A28199D}"/>
    <cellStyle name="Millares 5 2 4" xfId="576" xr:uid="{C5CE28DF-2083-4AD4-A79A-DEDD92F6F047}"/>
    <cellStyle name="Millares 5 2 4 2" xfId="1103" xr:uid="{D57F9DBC-18C2-4822-BC84-5900F3862294}"/>
    <cellStyle name="Millares 5 2 4 2 2" xfId="2133" xr:uid="{65D3BB0A-43C7-44EA-9CBF-8BCD9B6AD01C}"/>
    <cellStyle name="Millares 5 2 4 3" xfId="1618" xr:uid="{BAF99B4A-4759-4AC7-BCFD-A9679DCA11D2}"/>
    <cellStyle name="Millares 5 3" xfId="424" xr:uid="{00000000-0005-0000-0000-000009010000}"/>
    <cellStyle name="Millares 5 3 2" xfId="791" xr:uid="{2BF1693B-1336-4A61-BEF7-0562B16EE556}"/>
    <cellStyle name="Millares 5 3 2 2" xfId="1309" xr:uid="{EBFAFD15-6627-472D-B91C-0295DC4E6C5E}"/>
    <cellStyle name="Millares 5 3 2 2 2" xfId="2339" xr:uid="{B194B8C1-BAD1-4049-BE83-97F4E867B23C}"/>
    <cellStyle name="Millares 5 3 2 3" xfId="1824" xr:uid="{922E744E-19EC-456E-8E56-F40CEBDFE623}"/>
    <cellStyle name="Millares 5 3 3" xfId="606" xr:uid="{C2A93D74-F420-4D45-A76F-B96338DCA730}"/>
    <cellStyle name="Millares 5 3 3 2" xfId="1133" xr:uid="{DBE54A31-E167-46C7-877B-66E84119CF96}"/>
    <cellStyle name="Millares 5 3 3 2 2" xfId="2163" xr:uid="{D626ABE5-7435-4AFC-868C-0F53863F0828}"/>
    <cellStyle name="Millares 5 3 3 3" xfId="1648" xr:uid="{6665920C-88E9-47B5-AB97-8704AB014DC1}"/>
    <cellStyle name="Millares 5 3 4" xfId="972" xr:uid="{A80F8F39-9C73-4A9E-AB05-BD7B3E1719E3}"/>
    <cellStyle name="Millares 5 3 4 2" xfId="2003" xr:uid="{AFEC2CFE-6DE3-4C9A-AB4E-B7A1962A0499}"/>
    <cellStyle name="Millares 5 3 5" xfId="1488" xr:uid="{A80CF754-43D6-4483-A231-CF091E3593F9}"/>
    <cellStyle name="Millares 5 4" xfId="664" xr:uid="{FBFDFAC5-24EC-4591-A38B-F849703484B5}"/>
    <cellStyle name="Millares 5 4 2" xfId="849" xr:uid="{462FA0BF-AB05-4118-AD1E-4FFF3197F3FE}"/>
    <cellStyle name="Millares 5 4 2 2" xfId="1367" xr:uid="{3E4842B2-9DB7-4340-A422-11185115FD33}"/>
    <cellStyle name="Millares 5 4 2 2 2" xfId="2397" xr:uid="{0B663886-52F2-4BDC-83C8-530B630AAA67}"/>
    <cellStyle name="Millares 5 4 2 3" xfId="1882" xr:uid="{1DCFFAF6-889F-45F2-B1EB-6310598FBF6E}"/>
    <cellStyle name="Millares 5 4 3" xfId="1191" xr:uid="{F85D5308-E1D7-484B-A849-3C7015091E55}"/>
    <cellStyle name="Millares 5 4 3 2" xfId="2221" xr:uid="{23160E40-1885-4B2B-9EF9-206D01C4816A}"/>
    <cellStyle name="Millares 5 4 4" xfId="1706" xr:uid="{B8611BD4-DA8C-4AE3-80B1-D6D268CDBD45}"/>
    <cellStyle name="Millares 5 5" xfId="732" xr:uid="{2E0F97F2-988A-471E-9ADD-C6ADD2051465}"/>
    <cellStyle name="Millares 5 5 2" xfId="1250" xr:uid="{9B882AC9-A48C-4CB2-B03B-B7ED2E8E79BA}"/>
    <cellStyle name="Millares 5 5 2 2" xfId="2280" xr:uid="{CF7E63AE-1256-4184-B720-165DBD33C175}"/>
    <cellStyle name="Millares 5 5 3" xfId="1765" xr:uid="{D988BE91-A03F-43A6-A74C-663D5E9733B4}"/>
    <cellStyle name="Millares 5 6" xfId="543" xr:uid="{40926D7D-8462-4A4E-86B3-081A93AA5426}"/>
    <cellStyle name="Millares 5 6 2" xfId="1074" xr:uid="{AACF14FB-5F89-4B32-A504-0807A1E8116B}"/>
    <cellStyle name="Millares 5 6 2 2" xfId="2104" xr:uid="{D5FF8991-D592-4D3A-98D0-C1DEA769FC72}"/>
    <cellStyle name="Millares 5 6 3" xfId="1589" xr:uid="{C9B364B1-7D7D-42F2-97D1-B2FC478A44EE}"/>
    <cellStyle name="Millares 6" xfId="225" xr:uid="{00000000-0005-0000-0000-00000A010000}"/>
    <cellStyle name="Millares 6 2" xfId="348" xr:uid="{00000000-0005-0000-0000-00000B010000}"/>
    <cellStyle name="Millares 6 2 2" xfId="380" xr:uid="{00000000-0005-0000-0000-00000C010000}"/>
    <cellStyle name="Millares 6 2 2 2" xfId="411" xr:uid="{00000000-0005-0000-0000-00000D010000}"/>
    <cellStyle name="Millares 6 2 2 2 2" xfId="510" xr:uid="{00000000-0005-0000-0000-00000E010000}"/>
    <cellStyle name="Millares 6 2 2 2 2 2" xfId="1058" xr:uid="{8E87B576-7625-425D-8AEF-D163CC1650DD}"/>
    <cellStyle name="Millares 6 2 2 2 2 2 2" xfId="2089" xr:uid="{BC389102-99EA-447F-929C-63F27F6C4CF9}"/>
    <cellStyle name="Millares 6 2 2 2 2 3" xfId="1574" xr:uid="{41C3C3DD-DC60-4254-81A9-B1FB188248BE}"/>
    <cellStyle name="Millares 6 2 2 2 3" xfId="836" xr:uid="{F87A321D-A7EE-40C4-B6D8-D658BB7CD612}"/>
    <cellStyle name="Millares 6 2 2 2 3 2" xfId="1354" xr:uid="{86995F28-9A5C-436C-8E6E-D546BBD257A1}"/>
    <cellStyle name="Millares 6 2 2 2 3 2 2" xfId="2384" xr:uid="{890793C4-AD3A-409F-9331-D7194A4FB764}"/>
    <cellStyle name="Millares 6 2 2 2 3 3" xfId="1869" xr:uid="{01B0C138-1AF3-4619-9690-1B79010149FB}"/>
    <cellStyle name="Millares 6 2 2 2 4" xfId="960" xr:uid="{97FE9E26-DD55-4DD6-B807-915108DEBAED}"/>
    <cellStyle name="Millares 6 2 2 2 4 2" xfId="1991" xr:uid="{2D49E58F-F5AD-43F5-B989-AF4D8B6B71EF}"/>
    <cellStyle name="Millares 6 2 2 2 5" xfId="1476" xr:uid="{F5755A57-5ADE-430A-956A-B138CAC7075B}"/>
    <cellStyle name="Millares 6 2 2 3" xfId="479" xr:uid="{00000000-0005-0000-0000-00000F010000}"/>
    <cellStyle name="Millares 6 2 2 3 2" xfId="1027" xr:uid="{AFBDF439-5DF1-4B4C-9790-CF0B0E226AE9}"/>
    <cellStyle name="Millares 6 2 2 3 2 2" xfId="2058" xr:uid="{A3902A7F-DE80-4907-9D42-E11FD3B711E3}"/>
    <cellStyle name="Millares 6 2 2 3 3" xfId="1543" xr:uid="{BDBCCBE0-A975-465F-8D2F-BB6E7F921B4B}"/>
    <cellStyle name="Millares 6 2 2 4" xfId="651" xr:uid="{DEE81E29-D0C6-413C-BB58-1303F1EAADC2}"/>
    <cellStyle name="Millares 6 2 2 4 2" xfId="1178" xr:uid="{1BA4F7A9-6A51-473B-BC75-066232D08EB1}"/>
    <cellStyle name="Millares 6 2 2 4 2 2" xfId="2208" xr:uid="{ED31CAA7-2DC4-4F56-8A96-BEDBFB4B4EA8}"/>
    <cellStyle name="Millares 6 2 2 4 3" xfId="1693" xr:uid="{DC75688D-9F6B-4941-A87A-534E76B2DF02}"/>
    <cellStyle name="Millares 6 2 2 5" xfId="929" xr:uid="{0241E13E-5AB8-4F6C-8EAD-FA582E2E7676}"/>
    <cellStyle name="Millares 6 2 2 5 2" xfId="1960" xr:uid="{59DB876B-F7CB-43FA-80B6-39A8D5CE3ABE}"/>
    <cellStyle name="Millares 6 2 2 6" xfId="1445" xr:uid="{091A9F83-C8AD-4727-986A-8E2DAA926968}"/>
    <cellStyle name="Millares 6 2 3" xfId="396" xr:uid="{00000000-0005-0000-0000-000010010000}"/>
    <cellStyle name="Millares 6 2 3 2" xfId="495" xr:uid="{00000000-0005-0000-0000-000011010000}"/>
    <cellStyle name="Millares 6 2 3 2 2" xfId="1043" xr:uid="{5E504AAB-4D22-41EA-972C-0F932B208EE3}"/>
    <cellStyle name="Millares 6 2 3 2 2 2" xfId="2074" xr:uid="{046F9ED0-D054-47B5-8294-E2B116F5233E}"/>
    <cellStyle name="Millares 6 2 3 2 3" xfId="1559" xr:uid="{5C3A7491-0BE1-43BD-BF92-D05E28C023A4}"/>
    <cellStyle name="Millares 6 2 3 3" xfId="777" xr:uid="{FE7DA108-89C9-40E7-A590-24370789E377}"/>
    <cellStyle name="Millares 6 2 3 3 2" xfId="1295" xr:uid="{71D8E4F1-CD4A-4D99-AF35-056B7EEA3AD3}"/>
    <cellStyle name="Millares 6 2 3 3 2 2" xfId="2325" xr:uid="{C7510081-4F38-4FA6-889C-46CC49BFF840}"/>
    <cellStyle name="Millares 6 2 3 3 3" xfId="1810" xr:uid="{682808CB-917B-4104-9FA2-087CF6E29135}"/>
    <cellStyle name="Millares 6 2 3 4" xfId="945" xr:uid="{D208A574-0534-46D7-8CEF-1EBB8B34C363}"/>
    <cellStyle name="Millares 6 2 3 4 2" xfId="1976" xr:uid="{A5C51314-561A-4BA3-A4A3-16F6096512E1}"/>
    <cellStyle name="Millares 6 2 3 5" xfId="1461" xr:uid="{8A1B9228-0C26-410C-883E-E1FE6F3722D0}"/>
    <cellStyle name="Millares 6 2 4" xfId="462" xr:uid="{00000000-0005-0000-0000-000012010000}"/>
    <cellStyle name="Millares 6 2 4 2" xfId="1010" xr:uid="{39DA7C5C-B7A0-4870-8439-40F2B4FFB255}"/>
    <cellStyle name="Millares 6 2 4 2 2" xfId="2041" xr:uid="{B7B0BF79-E73D-4EDC-83C2-2B93A86478DF}"/>
    <cellStyle name="Millares 6 2 4 3" xfId="1526" xr:uid="{AB19B468-2721-4036-801E-E4D9CB26D6BB}"/>
    <cellStyle name="Millares 6 2 5" xfId="592" xr:uid="{269FB696-94BD-414A-953E-D53D60B18C7A}"/>
    <cellStyle name="Millares 6 2 5 2" xfId="1119" xr:uid="{C04BA850-2F3F-4AD9-A462-CB7B836DDF46}"/>
    <cellStyle name="Millares 6 2 5 2 2" xfId="2149" xr:uid="{059173F8-9BC9-4C37-892D-F1BC3B0EAE92}"/>
    <cellStyle name="Millares 6 2 5 3" xfId="1634" xr:uid="{EF176D47-6EC3-4484-BB86-44BC762BBB3C}"/>
    <cellStyle name="Millares 6 2 6" xfId="914" xr:uid="{C48220A0-BF87-432E-8CAE-6744BEF12522}"/>
    <cellStyle name="Millares 6 2 6 2" xfId="1945" xr:uid="{BC0B180F-2D54-463B-9920-FACB8A985AC8}"/>
    <cellStyle name="Millares 6 2 7" xfId="1430" xr:uid="{0ED2AB72-B7C1-4BCA-A225-3DF574CE90C1}"/>
    <cellStyle name="Millares 6 3" xfId="362" xr:uid="{00000000-0005-0000-0000-000013010000}"/>
    <cellStyle name="Millares 6 3 2" xfId="399" xr:uid="{00000000-0005-0000-0000-000014010000}"/>
    <cellStyle name="Millares 6 3 2 2" xfId="498" xr:uid="{00000000-0005-0000-0000-000015010000}"/>
    <cellStyle name="Millares 6 3 2 2 2" xfId="1046" xr:uid="{BF80A3A0-7AF5-4373-80FB-7E2E406494C4}"/>
    <cellStyle name="Millares 6 3 2 2 2 2" xfId="2077" xr:uid="{BC05A38A-DA6E-474E-A297-BAC6B179E7A4}"/>
    <cellStyle name="Millares 6 3 2 2 3" xfId="1562" xr:uid="{0D42F768-C30E-4597-8199-6877893B8AAF}"/>
    <cellStyle name="Millares 6 3 2 3" xfId="807" xr:uid="{08848C3C-559D-4D1A-85F9-61CB280464DB}"/>
    <cellStyle name="Millares 6 3 2 3 2" xfId="1325" xr:uid="{FA7DC5EF-0F64-42AD-B963-6AAF99443790}"/>
    <cellStyle name="Millares 6 3 2 3 2 2" xfId="2355" xr:uid="{EA431AAE-7A5D-49C7-BE70-6F5DA89DA4E5}"/>
    <cellStyle name="Millares 6 3 2 3 3" xfId="1840" xr:uid="{3DFB0C01-A00A-4522-8090-586870308CA0}"/>
    <cellStyle name="Millares 6 3 2 4" xfId="948" xr:uid="{DB4C20E1-679C-480B-BA90-F923BB4964AD}"/>
    <cellStyle name="Millares 6 3 2 4 2" xfId="1979" xr:uid="{6359BCCC-07A1-47CF-A053-5DB4F3F8876E}"/>
    <cellStyle name="Millares 6 3 2 5" xfId="1464" xr:uid="{14CE2E80-8784-4D6C-8015-4204620FB856}"/>
    <cellStyle name="Millares 6 3 3" xfId="467" xr:uid="{00000000-0005-0000-0000-000016010000}"/>
    <cellStyle name="Millares 6 3 3 2" xfId="1015" xr:uid="{360D6FD4-37DB-4FC6-9F65-E4890CEF8E6B}"/>
    <cellStyle name="Millares 6 3 3 2 2" xfId="2046" xr:uid="{3CC1FE7C-2A00-4B87-B746-479DD21F3C3B}"/>
    <cellStyle name="Millares 6 3 3 3" xfId="1531" xr:uid="{C9D2A8D1-3386-4CEC-81A9-5AF0B1556C31}"/>
    <cellStyle name="Millares 6 3 4" xfId="622" xr:uid="{FC03C12F-9669-4947-BACF-66763A6C8A8A}"/>
    <cellStyle name="Millares 6 3 4 2" xfId="1149" xr:uid="{EBD2633F-1FF4-43FC-A9BC-ADD7FEFC9CD5}"/>
    <cellStyle name="Millares 6 3 4 2 2" xfId="2179" xr:uid="{11382DD5-ECF1-4990-AEF8-B9CAA3934497}"/>
    <cellStyle name="Millares 6 3 4 3" xfId="1664" xr:uid="{4FD0619C-7968-41D2-B9E7-09C93A234C6C}"/>
    <cellStyle name="Millares 6 3 5" xfId="917" xr:uid="{0169A26E-2F55-4EBA-99C1-BD4483CDE170}"/>
    <cellStyle name="Millares 6 3 5 2" xfId="1948" xr:uid="{61FDF09A-2A84-4D14-A884-14EDFEEA0233}"/>
    <cellStyle name="Millares 6 3 6" xfId="1433" xr:uid="{FFF04130-5E18-4D0D-9C38-C5FCB0296B73}"/>
    <cellStyle name="Millares 6 4" xfId="384" xr:uid="{00000000-0005-0000-0000-000017010000}"/>
    <cellStyle name="Millares 6 4 2" xfId="483" xr:uid="{00000000-0005-0000-0000-000018010000}"/>
    <cellStyle name="Millares 6 4 2 2" xfId="865" xr:uid="{77903FCD-7044-4376-AD4B-5864F9CE7A21}"/>
    <cellStyle name="Millares 6 4 2 2 2" xfId="1383" xr:uid="{738A1F7B-DC0F-4959-BA69-17861D8C3375}"/>
    <cellStyle name="Millares 6 4 2 2 2 2" xfId="2413" xr:uid="{CF0C82AB-D0B9-4392-86AD-43A7194A6810}"/>
    <cellStyle name="Millares 6 4 2 2 3" xfId="1898" xr:uid="{B907891D-2EB6-4C4E-8FAE-74ECBBFDC7F7}"/>
    <cellStyle name="Millares 6 4 2 3" xfId="1031" xr:uid="{B3D035C2-09F1-4102-9177-673988505D3C}"/>
    <cellStyle name="Millares 6 4 2 3 2" xfId="2062" xr:uid="{9E8B3037-F7F7-4442-89D9-C3E3DD8DC444}"/>
    <cellStyle name="Millares 6 4 2 4" xfId="1547" xr:uid="{09B134BD-38C0-4F6F-B74C-0B4E2914BD20}"/>
    <cellStyle name="Millares 6 4 3" xfId="680" xr:uid="{5E5AF0AD-AFDB-4742-80F3-944FAC668BBD}"/>
    <cellStyle name="Millares 6 4 3 2" xfId="1207" xr:uid="{704B7688-DD75-4E8B-8691-62B4790312FB}"/>
    <cellStyle name="Millares 6 4 3 2 2" xfId="2237" xr:uid="{151719BC-2806-458D-BCA3-AA4ACA8BEA91}"/>
    <cellStyle name="Millares 6 4 3 3" xfId="1722" xr:uid="{AD84166E-51FE-4F50-AE15-8CC5CFC2232B}"/>
    <cellStyle name="Millares 6 4 4" xfId="933" xr:uid="{30C53A95-1F59-4228-BB26-FD120D31A5DB}"/>
    <cellStyle name="Millares 6 4 4 2" xfId="1964" xr:uid="{F9A18D9F-C08B-4C2D-9CAB-CB054B6ABEF2}"/>
    <cellStyle name="Millares 6 4 5" xfId="1449" xr:uid="{0703A5B3-CA6F-42ED-98AB-CDE62FE3FD09}"/>
    <cellStyle name="Millares 6 5" xfId="422" xr:uid="{00000000-0005-0000-0000-000019010000}"/>
    <cellStyle name="Millares 6 5 2" xfId="748" xr:uid="{9DA3A22A-3FB4-4F0A-9402-C9FC4DFCDCC7}"/>
    <cellStyle name="Millares 6 5 2 2" xfId="1266" xr:uid="{21F13377-E4B3-4DA6-974C-045C745AF62F}"/>
    <cellStyle name="Millares 6 5 2 2 2" xfId="2296" xr:uid="{0F992ECF-C033-424F-A650-F23D791C5D93}"/>
    <cellStyle name="Millares 6 5 2 3" xfId="1781" xr:uid="{466BE68A-5A98-47BE-AF57-BD1EF9820D93}"/>
    <cellStyle name="Millares 6 5 3" xfId="970" xr:uid="{34B8CD84-2792-47DC-A1B4-8342B95AA459}"/>
    <cellStyle name="Millares 6 5 3 2" xfId="2001" xr:uid="{50CCEC90-E0F5-4B1B-94A8-B27299EE0004}"/>
    <cellStyle name="Millares 6 5 4" xfId="1486" xr:uid="{6B1CC6F7-51A3-400C-971D-90FCB7C65955}"/>
    <cellStyle name="Millares 6 6" xfId="560" xr:uid="{54EEF829-105A-41E8-AD4D-53AB6B83A98B}"/>
    <cellStyle name="Millares 6 6 2" xfId="1090" xr:uid="{2280E1AF-21A4-42FD-ABBE-17ECC8767AEC}"/>
    <cellStyle name="Millares 6 6 2 2" xfId="2120" xr:uid="{DC37BFE9-3EA4-41C8-9290-EE9486E56FDE}"/>
    <cellStyle name="Millares 6 6 3" xfId="1605" xr:uid="{759843C3-16B1-48F8-85E0-FADEE54204AF}"/>
    <cellStyle name="Millares 6 7" xfId="901" xr:uid="{4B6A9CA1-243D-4420-8CFA-C914DF284AA3}"/>
    <cellStyle name="Millares 6 7 2" xfId="1932" xr:uid="{B118978F-342C-4E65-97BC-FEF0D2EB6610}"/>
    <cellStyle name="Millares 6 8" xfId="1417" xr:uid="{9ADB1E0E-B0C5-42FC-A4E5-7C9ADD7890FB}"/>
    <cellStyle name="Millares 7" xfId="275" xr:uid="{00000000-0005-0000-0000-00001A010000}"/>
    <cellStyle name="Millares 7 2" xfId="370" xr:uid="{00000000-0005-0000-0000-00001B010000}"/>
    <cellStyle name="Millares 7 2 2" xfId="403" xr:uid="{00000000-0005-0000-0000-00001C010000}"/>
    <cellStyle name="Millares 7 2 2 2" xfId="502" xr:uid="{00000000-0005-0000-0000-00001D010000}"/>
    <cellStyle name="Millares 7 2 2 2 2" xfId="1050" xr:uid="{15EDBB96-30F5-4E7A-A948-C3E3C55B4D8C}"/>
    <cellStyle name="Millares 7 2 2 2 2 2" xfId="2081" xr:uid="{AEAE60DA-BC43-4AE7-90C9-1BDC5FEDBCB3}"/>
    <cellStyle name="Millares 7 2 2 2 3" xfId="1566" xr:uid="{DCB0E359-DA05-42D0-926B-7DB5D1C1E2FB}"/>
    <cellStyle name="Millares 7 2 2 3" xfId="808" xr:uid="{75117ED4-9FAA-4584-9EA6-F7A8353222DC}"/>
    <cellStyle name="Millares 7 2 2 3 2" xfId="1326" xr:uid="{94528D58-2C23-4A41-9E8F-3ED47C8396B9}"/>
    <cellStyle name="Millares 7 2 2 3 2 2" xfId="2356" xr:uid="{63D00E07-2440-43C3-BC25-08ACFF40D7E6}"/>
    <cellStyle name="Millares 7 2 2 3 3" xfId="1841" xr:uid="{98788EDB-E0BA-4B27-B143-3C1662F4FA1E}"/>
    <cellStyle name="Millares 7 2 2 4" xfId="952" xr:uid="{D5C8D02E-65C3-46B1-B3FB-3770EF024F94}"/>
    <cellStyle name="Millares 7 2 2 4 2" xfId="1983" xr:uid="{80338CD2-9C75-4C9A-B27B-E0CEBDAB7A27}"/>
    <cellStyle name="Millares 7 2 2 5" xfId="1468" xr:uid="{C6819D36-981B-420C-8C4C-A90F4059BF09}"/>
    <cellStyle name="Millares 7 2 3" xfId="471" xr:uid="{00000000-0005-0000-0000-00001E010000}"/>
    <cellStyle name="Millares 7 2 3 2" xfId="1019" xr:uid="{C8C4F090-645A-4A1F-AA2A-4FC5A3E0555F}"/>
    <cellStyle name="Millares 7 2 3 2 2" xfId="2050" xr:uid="{F448C298-AD5C-4588-88A5-841075F782E5}"/>
    <cellStyle name="Millares 7 2 3 3" xfId="1535" xr:uid="{35F49EBB-4A86-42F4-A128-0E2E0FB68244}"/>
    <cellStyle name="Millares 7 2 4" xfId="623" xr:uid="{24941ECC-E5B5-4F1E-AF13-7F4F1ADE57EB}"/>
    <cellStyle name="Millares 7 2 4 2" xfId="1150" xr:uid="{B1366D16-6A85-4729-92B7-AD0FAF06C4BA}"/>
    <cellStyle name="Millares 7 2 4 2 2" xfId="2180" xr:uid="{35D80602-41A3-4690-A775-F34E30EFF6D8}"/>
    <cellStyle name="Millares 7 2 4 3" xfId="1665" xr:uid="{75167CE0-2F12-4AA1-B937-9FBBB2C608AC}"/>
    <cellStyle name="Millares 7 2 5" xfId="921" xr:uid="{A25D3BF4-A8BE-4CF3-97B2-7975A082E1BF}"/>
    <cellStyle name="Millares 7 2 5 2" xfId="1952" xr:uid="{D9E40CF7-F979-446D-B5D2-68A60385D1C0}"/>
    <cellStyle name="Millares 7 2 6" xfId="1437" xr:uid="{A441F060-51FD-4EB0-BFAA-ACE30F69E1CE}"/>
    <cellStyle name="Millares 7 3" xfId="388" xr:uid="{00000000-0005-0000-0000-00001F010000}"/>
    <cellStyle name="Millares 7 3 2" xfId="487" xr:uid="{00000000-0005-0000-0000-000020010000}"/>
    <cellStyle name="Millares 7 3 2 2" xfId="1035" xr:uid="{9C208344-369C-415F-B386-F536195C2730}"/>
    <cellStyle name="Millares 7 3 2 2 2" xfId="2066" xr:uid="{FFF002F6-514C-4C2A-83FA-B9E46B42CAF8}"/>
    <cellStyle name="Millares 7 3 2 3" xfId="1551" xr:uid="{7B9C7BD3-E22B-4478-8ECE-D2D00547A0B6}"/>
    <cellStyle name="Millares 7 3 3" xfId="749" xr:uid="{B1E93826-4E48-4C50-9D5C-CD2BBD417794}"/>
    <cellStyle name="Millares 7 3 3 2" xfId="1267" xr:uid="{9AE1E76B-5702-427F-852A-A69E4CE033F9}"/>
    <cellStyle name="Millares 7 3 3 2 2" xfId="2297" xr:uid="{C6612261-A125-420C-849E-987E076F50B1}"/>
    <cellStyle name="Millares 7 3 3 3" xfId="1782" xr:uid="{23715B5E-2F90-4333-B920-7EBD926ED1FB}"/>
    <cellStyle name="Millares 7 3 4" xfId="937" xr:uid="{1DFAFAE1-8E1E-4A39-BD25-35149F7D9F0C}"/>
    <cellStyle name="Millares 7 3 4 2" xfId="1968" xr:uid="{E19284F9-EB06-497A-AA3B-6C72F800C530}"/>
    <cellStyle name="Millares 7 3 5" xfId="1453" xr:uid="{4AC8D0BF-B396-4FF5-B0A5-81C5A24CC55B}"/>
    <cellStyle name="Millares 7 4" xfId="427" xr:uid="{00000000-0005-0000-0000-000021010000}"/>
    <cellStyle name="Millares 7 4 2" xfId="975" xr:uid="{D93EEE4E-14DA-4B35-B7C7-168843BD32B7}"/>
    <cellStyle name="Millares 7 4 2 2" xfId="2006" xr:uid="{3C2B6244-1B18-48D1-93BE-7B487E09C4DD}"/>
    <cellStyle name="Millares 7 4 3" xfId="1491" xr:uid="{2EF6F4EF-D5BF-4951-BBF7-A5634ACA95E8}"/>
    <cellStyle name="Millares 7 5" xfId="564" xr:uid="{1E40BE00-9C46-45B9-9EF9-8CE3A394B1C4}"/>
    <cellStyle name="Millares 7 5 2" xfId="1091" xr:uid="{C10EC479-8D41-406C-8A67-A95D32B713FB}"/>
    <cellStyle name="Millares 7 5 2 2" xfId="2121" xr:uid="{B66E4C32-2C19-4077-A6C7-6D0E3BD16ADB}"/>
    <cellStyle name="Millares 7 5 3" xfId="1606" xr:uid="{742A06AC-13FD-4892-AB93-62E6C40EE86E}"/>
    <cellStyle name="Millares 7 6" xfId="905" xr:uid="{A09C8BAD-BC24-4864-8547-271C963264DD}"/>
    <cellStyle name="Millares 7 6 2" xfId="1936" xr:uid="{839C9A88-2FBD-41A4-B063-7730FC7C6A25}"/>
    <cellStyle name="Millares 7 7" xfId="1421" xr:uid="{B9A4667C-7536-4FEC-8E9D-BB7530AD7484}"/>
    <cellStyle name="Millares 8" xfId="306" xr:uid="{00000000-0005-0000-0000-000022010000}"/>
    <cellStyle name="Millares 8 2" xfId="441" xr:uid="{00000000-0005-0000-0000-000023010000}"/>
    <cellStyle name="Millares 8 2 2" xfId="778" xr:uid="{FBCE6696-9C99-4F71-83D5-C6317852EC87}"/>
    <cellStyle name="Millares 8 2 2 2" xfId="1296" xr:uid="{77EBB557-63E2-4532-9EF2-4F35BBE46C4B}"/>
    <cellStyle name="Millares 8 2 2 2 2" xfId="2326" xr:uid="{50EC4FCD-E133-4180-AE2B-8457259A10D3}"/>
    <cellStyle name="Millares 8 2 2 3" xfId="1811" xr:uid="{78C82827-F737-4880-AFCF-6D9BE55B73AC}"/>
    <cellStyle name="Millares 8 2 3" xfId="989" xr:uid="{698C1EC0-DFCD-43DB-9B39-757B3EC6E6BF}"/>
    <cellStyle name="Millares 8 2 3 2" xfId="2020" xr:uid="{00293E54-E71E-43D7-B0A6-F8E095244022}"/>
    <cellStyle name="Millares 8 2 4" xfId="1505" xr:uid="{6DB5B68E-8B14-4E7B-8C9D-9A373F76AC39}"/>
    <cellStyle name="Millares 8 3" xfId="593" xr:uid="{7183B770-D91F-4A17-8452-F13F78B8DF4B}"/>
    <cellStyle name="Millares 8 3 2" xfId="1120" xr:uid="{8C696C29-3DDC-40A5-B467-CAD226FF1359}"/>
    <cellStyle name="Millares 8 3 2 2" xfId="2150" xr:uid="{E5A048FD-D449-40F0-B179-D6E6FB9C7FFC}"/>
    <cellStyle name="Millares 8 3 3" xfId="1635" xr:uid="{9CC91B55-FE6B-414D-9DAA-0CD9DBF20357}"/>
    <cellStyle name="Millares 9" xfId="414" xr:uid="{00000000-0005-0000-0000-000024010000}"/>
    <cellStyle name="Millares 9 2" xfId="513" xr:uid="{00000000-0005-0000-0000-000025010000}"/>
    <cellStyle name="Millares 9 2 2" xfId="783" xr:uid="{DA759944-59BB-4C1D-8B04-9A989F38F742}"/>
    <cellStyle name="Millares 9 2 2 2" xfId="1301" xr:uid="{74A1EAA3-1823-442C-A276-5C1D3481E5B3}"/>
    <cellStyle name="Millares 9 2 2 2 2" xfId="2331" xr:uid="{52C0BC06-212F-4D42-9DAA-840850122EFD}"/>
    <cellStyle name="Millares 9 2 2 3" xfId="1816" xr:uid="{A3A092D9-DAED-4F53-A0E9-98427B28588D}"/>
    <cellStyle name="Millares 9 2 3" xfId="1061" xr:uid="{E79BA864-CEFB-4A90-8796-9EDA3BCBFDD0}"/>
    <cellStyle name="Millares 9 2 3 2" xfId="2092" xr:uid="{DBDD33F0-48DE-49C3-B8F7-A54402981D14}"/>
    <cellStyle name="Millares 9 2 4" xfId="1577" xr:uid="{2668E7C6-70FB-4E9E-8870-57E42123F89B}"/>
    <cellStyle name="Millares 9 3" xfId="598" xr:uid="{C5AAD3E0-6CC6-4D4F-8114-512C3432AB66}"/>
    <cellStyle name="Millares 9 3 2" xfId="1125" xr:uid="{447B1FEA-4600-4150-9366-4D06D00E98D4}"/>
    <cellStyle name="Millares 9 3 2 2" xfId="2155" xr:uid="{5C078F81-912F-4504-841C-349FF3CDA128}"/>
    <cellStyle name="Millares 9 3 3" xfId="1640" xr:uid="{9B4A703A-B4A8-4BB4-B445-8268901B39DF}"/>
    <cellStyle name="Millares 9 4" xfId="963" xr:uid="{3BFD8ABD-6C62-4B2B-81DB-D7502B4EF0A6}"/>
    <cellStyle name="Millares 9 4 2" xfId="1994" xr:uid="{53A1FF6F-A939-4368-A7E7-0FE42D177BD3}"/>
    <cellStyle name="Millares 9 5" xfId="1479" xr:uid="{ABA8E972-D0B3-4875-8BE2-5F0553E7D040}"/>
    <cellStyle name="Moneda [0] 2" xfId="686" xr:uid="{DB40B122-B001-4705-94EA-BFE1C42DC978}"/>
    <cellStyle name="Moneda [0] 2 2" xfId="870" xr:uid="{B485D0CB-4B54-421F-88A2-26B699782AD7}"/>
    <cellStyle name="Moneda [0] 2 2 2" xfId="1388" xr:uid="{2D66D830-CAD3-4492-81CE-1DA3B9FFCA6E}"/>
    <cellStyle name="Moneda [0] 2 2 2 2" xfId="2418" xr:uid="{1DF13FD8-DA09-4973-9E6B-57BD2A517D8A}"/>
    <cellStyle name="Moneda [0] 2 2 3" xfId="1903" xr:uid="{396BD606-FCFA-4C02-8133-57D9FC481294}"/>
    <cellStyle name="Moneda [0] 2 3" xfId="1212" xr:uid="{FF057887-3019-482F-AFA4-C07E43CAECAB}"/>
    <cellStyle name="Moneda [0] 2 3 2" xfId="2242" xr:uid="{C1715CDB-833C-4E79-BD68-3D071C6EFFDE}"/>
    <cellStyle name="Moneda [0] 2 4" xfId="1727" xr:uid="{61E76C54-9A72-476E-A43A-DBDCD8F4BBA2}"/>
    <cellStyle name="Moneda 2" xfId="320" xr:uid="{00000000-0005-0000-0000-000026010000}"/>
    <cellStyle name="Moneda 2 2" xfId="455" xr:uid="{00000000-0005-0000-0000-000027010000}"/>
    <cellStyle name="Moneda 2 2 2" xfId="584" xr:uid="{EDF52FFF-F466-4D6E-93F0-9DC7059AF010}"/>
    <cellStyle name="Moneda 2 2 2 2" xfId="643" xr:uid="{398509FF-F29D-48EA-B882-2559AF58957F}"/>
    <cellStyle name="Moneda 2 2 2 2 2" xfId="828" xr:uid="{DD90B3AC-BEBE-4522-A49C-27D630013251}"/>
    <cellStyle name="Moneda 2 2 2 2 2 2" xfId="1346" xr:uid="{7B7F15B8-94FA-417E-8DBA-4D1ADE3A0595}"/>
    <cellStyle name="Moneda 2 2 2 2 2 2 2" xfId="2376" xr:uid="{38B27412-6585-4184-9CE8-3809563F9AED}"/>
    <cellStyle name="Moneda 2 2 2 2 2 3" xfId="1861" xr:uid="{AB5B0A38-8BF2-42CD-9E45-373BB2AD71B8}"/>
    <cellStyle name="Moneda 2 2 2 2 3" xfId="1170" xr:uid="{66652B84-A990-4E99-9B0C-B5807610D575}"/>
    <cellStyle name="Moneda 2 2 2 2 3 2" xfId="2200" xr:uid="{45243143-B1C1-41BC-9A3F-1B6D16D7A1BA}"/>
    <cellStyle name="Moneda 2 2 2 2 4" xfId="1685" xr:uid="{09437922-0C19-475F-B47E-7BDB4995F688}"/>
    <cellStyle name="Moneda 2 2 2 3" xfId="707" xr:uid="{C531DB7C-5863-4894-A376-8DAEAA6DAF5D}"/>
    <cellStyle name="Moneda 2 2 2 3 2" xfId="887" xr:uid="{B25ABC6E-57A7-41B1-B5BF-750EB0ACCD48}"/>
    <cellStyle name="Moneda 2 2 2 3 2 2" xfId="1404" xr:uid="{B42C9999-6BC8-4137-9FFD-0EDBC3F9AAE1}"/>
    <cellStyle name="Moneda 2 2 2 3 2 2 2" xfId="2434" xr:uid="{A76A9392-B53D-40CD-85A1-11CD0CEBD7BE}"/>
    <cellStyle name="Moneda 2 2 2 3 2 3" xfId="1919" xr:uid="{E54F1902-24E4-49EB-B799-05DDDD3F6DC8}"/>
    <cellStyle name="Moneda 2 2 2 3 3" xfId="1228" xr:uid="{EBF25F65-A8AE-4676-87D7-0D5A2503DEE9}"/>
    <cellStyle name="Moneda 2 2 2 3 3 2" xfId="2258" xr:uid="{F5276183-3B3B-4955-B0E9-7A48809579FE}"/>
    <cellStyle name="Moneda 2 2 2 3 4" xfId="1743" xr:uid="{2AB256EE-928F-4B59-8296-5D89991AA385}"/>
    <cellStyle name="Moneda 2 2 2 4" xfId="769" xr:uid="{C5B346C8-726D-4C7F-94FC-4008F99496DE}"/>
    <cellStyle name="Moneda 2 2 2 4 2" xfId="1287" xr:uid="{28247A61-E2E8-4A30-BDBD-7BF2E2BB57F5}"/>
    <cellStyle name="Moneda 2 2 2 4 2 2" xfId="2317" xr:uid="{C51FF13B-1638-49DB-A13F-D9855AD0F2C4}"/>
    <cellStyle name="Moneda 2 2 2 4 3" xfId="1802" xr:uid="{A12197B1-DF67-405A-AD15-9EF9116F0524}"/>
    <cellStyle name="Moneda 2 2 2 5" xfId="1111" xr:uid="{7116312E-B855-4DDF-A27B-BA75698C1B7F}"/>
    <cellStyle name="Moneda 2 2 2 5 2" xfId="2141" xr:uid="{471858FF-9A8A-4E2A-BC16-8076AB3B79D0}"/>
    <cellStyle name="Moneda 2 2 2 6" xfId="1626" xr:uid="{3E61CA26-FDAC-4BD4-AF52-F057F44F3A67}"/>
    <cellStyle name="Moneda 2 2 3" xfId="614" xr:uid="{FF7288AC-C438-404E-A1A7-1B63B777EC70}"/>
    <cellStyle name="Moneda 2 2 3 2" xfId="799" xr:uid="{196019B2-93FD-42FD-AC8C-6A1C6A674D7B}"/>
    <cellStyle name="Moneda 2 2 3 2 2" xfId="1317" xr:uid="{98FC41C0-8D98-4BFC-94A7-565495384F24}"/>
    <cellStyle name="Moneda 2 2 3 2 2 2" xfId="2347" xr:uid="{044BAE84-B947-4106-88BF-A0C9D037F8AB}"/>
    <cellStyle name="Moneda 2 2 3 2 3" xfId="1832" xr:uid="{A3744A5D-8120-4BD1-A4D2-629828F370FA}"/>
    <cellStyle name="Moneda 2 2 3 3" xfId="1141" xr:uid="{DFEC6BBF-69A1-4F2F-9A66-4ECD61FBAC88}"/>
    <cellStyle name="Moneda 2 2 3 3 2" xfId="2171" xr:uid="{77BC44DB-6AF2-4A9E-868C-2B55D6BB0DBF}"/>
    <cellStyle name="Moneda 2 2 3 4" xfId="1656" xr:uid="{96D0E194-2A1A-407A-88B6-A3D414731930}"/>
    <cellStyle name="Moneda 2 2 4" xfId="672" xr:uid="{738FB9BF-40F7-4815-A822-12DE888596F1}"/>
    <cellStyle name="Moneda 2 2 4 2" xfId="857" xr:uid="{3DCFA287-AFDC-4885-AA8B-BE61A19D50DD}"/>
    <cellStyle name="Moneda 2 2 4 2 2" xfId="1375" xr:uid="{407A183C-BDA3-473E-BEE4-8C092CF3E9F4}"/>
    <cellStyle name="Moneda 2 2 4 2 2 2" xfId="2405" xr:uid="{C7290D58-DA95-4FE8-A77E-9A449EF0F8CA}"/>
    <cellStyle name="Moneda 2 2 4 2 3" xfId="1890" xr:uid="{9E72C13D-C0A8-4166-B80B-5DC04D09327E}"/>
    <cellStyle name="Moneda 2 2 4 3" xfId="1199" xr:uid="{9555F84D-43C5-4554-A983-1765E939DDF9}"/>
    <cellStyle name="Moneda 2 2 4 3 2" xfId="2229" xr:uid="{3823B1E0-59D6-48AC-B9C8-0FCAA2165866}"/>
    <cellStyle name="Moneda 2 2 4 4" xfId="1714" xr:uid="{53955E46-FBCE-4816-B3A2-CAD5674526DF}"/>
    <cellStyle name="Moneda 2 2 5" xfId="740" xr:uid="{AB3531CB-175D-4F0D-8FDA-986FA902A770}"/>
    <cellStyle name="Moneda 2 2 5 2" xfId="1258" xr:uid="{4C03CD09-9279-4D28-99DC-D1A3D41405C6}"/>
    <cellStyle name="Moneda 2 2 5 2 2" xfId="2288" xr:uid="{20D9B97F-4FBA-4AF8-B61D-E90760A774A5}"/>
    <cellStyle name="Moneda 2 2 5 3" xfId="1773" xr:uid="{B1F827DD-8897-4BC4-BE32-E23E32C9A4D3}"/>
    <cellStyle name="Moneda 2 2 6" xfId="551" xr:uid="{28D18B48-35D2-4E81-8A08-D3BA26643F4D}"/>
    <cellStyle name="Moneda 2 2 6 2" xfId="1082" xr:uid="{45002110-009D-413B-AF0D-6131E0A30184}"/>
    <cellStyle name="Moneda 2 2 6 2 2" xfId="2112" xr:uid="{08A0E8E2-53E6-4A62-A89C-15AA92E01D64}"/>
    <cellStyle name="Moneda 2 2 6 3" xfId="1597" xr:uid="{E769A43E-258A-42DD-BF7B-B3435CB0492B}"/>
    <cellStyle name="Moneda 2 2 7" xfId="1003" xr:uid="{5E105180-97DF-4CE0-8225-1E7848893D4D}"/>
    <cellStyle name="Moneda 2 2 7 2" xfId="2034" xr:uid="{BAAD6579-7007-4F92-A152-BE824E234CA7}"/>
    <cellStyle name="Moneda 2 2 8" xfId="1519" xr:uid="{102F03F4-1C63-4CB2-B5C8-9B10326ADA84}"/>
    <cellStyle name="Moneda 2 3" xfId="568" xr:uid="{258FF0CC-78AE-48A6-BDD4-0195549B168C}"/>
    <cellStyle name="Moneda 2 3 2" xfId="627" xr:uid="{46A5F243-2183-47BA-8772-17FF742255A1}"/>
    <cellStyle name="Moneda 2 3 2 2" xfId="812" xr:uid="{D698844A-01E9-4F22-9E5F-8136DEB2C65A}"/>
    <cellStyle name="Moneda 2 3 2 2 2" xfId="1330" xr:uid="{7623F268-A3A7-4DA7-996E-C11B4DEE50A5}"/>
    <cellStyle name="Moneda 2 3 2 2 2 2" xfId="2360" xr:uid="{AEDD5CBF-5577-4D0F-A780-366F217974D5}"/>
    <cellStyle name="Moneda 2 3 2 2 3" xfId="1845" xr:uid="{B6C1615E-D4D8-44F0-A5D7-DA4864220F0E}"/>
    <cellStyle name="Moneda 2 3 2 3" xfId="1154" xr:uid="{3D6BA552-7BA9-4A76-AC1A-6B5D27BDF3F0}"/>
    <cellStyle name="Moneda 2 3 2 3 2" xfId="2184" xr:uid="{5F685366-C9B3-49A2-8DEF-65B9CFB50417}"/>
    <cellStyle name="Moneda 2 3 2 4" xfId="1669" xr:uid="{9AF6B934-984F-438D-84FC-E2C54F71EC1F}"/>
    <cellStyle name="Moneda 2 3 3" xfId="696" xr:uid="{7ED6BDE0-E0C8-4CD4-A5D4-A76943DA4C4B}"/>
    <cellStyle name="Moneda 2 3 3 2" xfId="876" xr:uid="{1364E33C-81FE-4AAD-AED2-B01125AF7563}"/>
    <cellStyle name="Moneda 2 3 3 2 2" xfId="1393" xr:uid="{1B736444-BC7D-41AF-81F3-57D75BB06CD5}"/>
    <cellStyle name="Moneda 2 3 3 2 2 2" xfId="2423" xr:uid="{C973FA62-3EC1-4145-A9E5-C3E6E7EE756B}"/>
    <cellStyle name="Moneda 2 3 3 2 3" xfId="1908" xr:uid="{4544FCCE-6870-4886-BDF8-73C94931DCB9}"/>
    <cellStyle name="Moneda 2 3 3 3" xfId="1217" xr:uid="{0CD2E150-C6B4-4A54-8745-59AAB4C4965B}"/>
    <cellStyle name="Moneda 2 3 3 3 2" xfId="2247" xr:uid="{E61B7FCD-6462-4556-87E1-912E3E690AA4}"/>
    <cellStyle name="Moneda 2 3 3 4" xfId="1732" xr:uid="{82F7C0EC-9847-4EAF-9625-6373D2604D96}"/>
    <cellStyle name="Moneda 2 3 4" xfId="753" xr:uid="{9FEA6FF9-FCE0-45A7-831E-385FB96B9C58}"/>
    <cellStyle name="Moneda 2 3 4 2" xfId="1271" xr:uid="{9321A905-EDD2-48FB-94FF-2EA18E1658FC}"/>
    <cellStyle name="Moneda 2 3 4 2 2" xfId="2301" xr:uid="{CB84DC70-DA6D-4CE7-B4A5-DA12CC65B2BD}"/>
    <cellStyle name="Moneda 2 3 4 3" xfId="1786" xr:uid="{9726B0E1-6AC1-466A-AE75-FECE51E137AD}"/>
    <cellStyle name="Moneda 2 3 5" xfId="1095" xr:uid="{0583BBC9-F705-495C-AA29-2C4DA074501E}"/>
    <cellStyle name="Moneda 2 3 5 2" xfId="2125" xr:uid="{AA391604-F937-46E2-9BFC-3BC215B62EE0}"/>
    <cellStyle name="Moneda 2 3 6" xfId="1610" xr:uid="{08B89A75-1566-4800-BBCB-35821C0F9CE4}"/>
    <cellStyle name="Moneda 2 4" xfId="597" xr:uid="{397FE374-A6D9-4028-807E-CC4C924B6779}"/>
    <cellStyle name="Moneda 2 4 2" xfId="782" xr:uid="{2654B8F8-1BBC-435E-BEE8-CD3F8E9F39FC}"/>
    <cellStyle name="Moneda 2 4 2 2" xfId="1300" xr:uid="{489ECD2C-D5C1-433B-87CF-93CB4B33C187}"/>
    <cellStyle name="Moneda 2 4 2 2 2" xfId="2330" xr:uid="{3DBF370F-CF94-47FC-930A-9915B12348A6}"/>
    <cellStyle name="Moneda 2 4 2 3" xfId="1815" xr:uid="{5FB0F960-4A33-43D4-994E-0B966A574293}"/>
    <cellStyle name="Moneda 2 4 3" xfId="1124" xr:uid="{772EFCD3-9C9F-4967-B027-9901E8017846}"/>
    <cellStyle name="Moneda 2 4 3 2" xfId="2154" xr:uid="{6A928642-6AD0-4C2A-BD4F-69F52022B910}"/>
    <cellStyle name="Moneda 2 4 4" xfId="1639" xr:uid="{1292F234-9D0B-40F4-ABE7-96FBF27C5DB1}"/>
    <cellStyle name="Moneda 2 5" xfId="656" xr:uid="{3552893F-DA10-43FC-81FC-AFA6AA5B109A}"/>
    <cellStyle name="Moneda 2 5 2" xfId="841" xr:uid="{18BD1164-A7D0-40EC-90A9-B7E7724A4770}"/>
    <cellStyle name="Moneda 2 5 2 2" xfId="1359" xr:uid="{1C50B03B-AC30-42FC-A2EA-2A59D5073BA7}"/>
    <cellStyle name="Moneda 2 5 2 2 2" xfId="2389" xr:uid="{C64DF206-C271-4675-8F34-E724E3BC896A}"/>
    <cellStyle name="Moneda 2 5 2 3" xfId="1874" xr:uid="{8441E200-0081-4FAA-AFC3-B926275B631E}"/>
    <cellStyle name="Moneda 2 5 3" xfId="1183" xr:uid="{E264C432-9261-4D3E-A02C-4AFF59432D66}"/>
    <cellStyle name="Moneda 2 5 3 2" xfId="2213" xr:uid="{6DEDDDE5-F2C5-461A-8844-FDFAC12388BA}"/>
    <cellStyle name="Moneda 2 5 4" xfId="1698" xr:uid="{DCFA0057-6F49-4CBE-9E94-AD0464BBD3FC}"/>
    <cellStyle name="Moneda 2 6" xfId="724" xr:uid="{8A5715B2-3EE8-4770-A331-B334CB3C1865}"/>
    <cellStyle name="Moneda 2 6 2" xfId="1242" xr:uid="{D92A0FA1-F30C-4749-8FD8-1A891B695E42}"/>
    <cellStyle name="Moneda 2 6 2 2" xfId="2272" xr:uid="{58C8FD75-DFE3-42DB-8DCA-4680F7A6AB59}"/>
    <cellStyle name="Moneda 2 6 3" xfId="1757" xr:uid="{253FF293-B7A5-4D1C-90A7-4FD428BCA5A4}"/>
    <cellStyle name="Moneda 2 7" xfId="522" xr:uid="{D084307C-1737-4C82-A4B4-463695CEEEE1}"/>
    <cellStyle name="Moneda 2 7 2" xfId="1066" xr:uid="{566FE4DE-D47E-4CB8-BB3A-73008251242C}"/>
    <cellStyle name="Moneda 2 7 2 2" xfId="2096" xr:uid="{F25EE7E8-622A-4638-9405-076A74D82C84}"/>
    <cellStyle name="Moneda 2 7 3" xfId="1581" xr:uid="{AFAA85E7-8CC6-4839-A64E-072679F69471}"/>
    <cellStyle name="Moneda 3" xfId="350" xr:uid="{00000000-0005-0000-0000-000028010000}"/>
    <cellStyle name="Moneda 3 2" xfId="463" xr:uid="{00000000-0005-0000-0000-000029010000}"/>
    <cellStyle name="Moneda 3 2 2" xfId="588" xr:uid="{DF61C09A-B669-46F0-860C-869519DC1546}"/>
    <cellStyle name="Moneda 3 2 2 2" xfId="647" xr:uid="{2CF91734-1905-4D43-9B04-96720894EF56}"/>
    <cellStyle name="Moneda 3 2 2 2 2" xfId="832" xr:uid="{0FB27075-47F6-4515-ABB4-C2FB23BAEBDE}"/>
    <cellStyle name="Moneda 3 2 2 2 2 2" xfId="1350" xr:uid="{D62F189A-5103-40AA-A5F6-A521C1BBB4C9}"/>
    <cellStyle name="Moneda 3 2 2 2 2 2 2" xfId="2380" xr:uid="{9B995282-1780-4287-A629-AA2F1F54C0F5}"/>
    <cellStyle name="Moneda 3 2 2 2 2 3" xfId="1865" xr:uid="{F5981BA3-6915-4680-958D-FC162715620B}"/>
    <cellStyle name="Moneda 3 2 2 2 3" xfId="1174" xr:uid="{D7AB39F3-4E40-4676-8220-276D2FB9177D}"/>
    <cellStyle name="Moneda 3 2 2 2 3 2" xfId="2204" xr:uid="{0BD46532-EFAA-4062-9C1F-B86C5B450E47}"/>
    <cellStyle name="Moneda 3 2 2 2 4" xfId="1689" xr:uid="{0635F02F-4038-4F58-8D9B-F4BAC605644F}"/>
    <cellStyle name="Moneda 3 2 2 3" xfId="711" xr:uid="{66A0A652-1FCE-4F27-8B82-2AFB2D8AD939}"/>
    <cellStyle name="Moneda 3 2 2 3 2" xfId="891" xr:uid="{5D490765-A2A4-43D5-A30E-5F618E93A37A}"/>
    <cellStyle name="Moneda 3 2 2 3 2 2" xfId="1408" xr:uid="{A865C9AE-273A-4B26-A708-408453436B95}"/>
    <cellStyle name="Moneda 3 2 2 3 2 2 2" xfId="2438" xr:uid="{81AEB4C0-DA77-4ABD-BF14-D65380DE2F85}"/>
    <cellStyle name="Moneda 3 2 2 3 2 3" xfId="1923" xr:uid="{5031219D-1014-49C0-9246-4D9005AC8B70}"/>
    <cellStyle name="Moneda 3 2 2 3 3" xfId="1232" xr:uid="{C3A3B660-D039-4C85-A882-790EBC4847FD}"/>
    <cellStyle name="Moneda 3 2 2 3 3 2" xfId="2262" xr:uid="{8FAF8C6B-0618-4022-8013-7234965673A6}"/>
    <cellStyle name="Moneda 3 2 2 3 4" xfId="1747" xr:uid="{413D2252-3BB1-42FE-B70B-5720077676BB}"/>
    <cellStyle name="Moneda 3 2 2 4" xfId="773" xr:uid="{CB953657-0949-462D-A1CD-54B7AB592724}"/>
    <cellStyle name="Moneda 3 2 2 4 2" xfId="1291" xr:uid="{6A2BF8E0-5F3C-4AF4-85C0-E36F53F2D867}"/>
    <cellStyle name="Moneda 3 2 2 4 2 2" xfId="2321" xr:uid="{B176C641-C756-4F77-8F62-6246AFA5C591}"/>
    <cellStyle name="Moneda 3 2 2 4 3" xfId="1806" xr:uid="{C61106BA-B048-4FAD-A053-3E75CEFACD67}"/>
    <cellStyle name="Moneda 3 2 2 5" xfId="1115" xr:uid="{82A4DCDB-5894-4471-B83D-190A91EB1C73}"/>
    <cellStyle name="Moneda 3 2 2 5 2" xfId="2145" xr:uid="{348D7250-7F7E-47C8-ACFA-3CB4A32699AF}"/>
    <cellStyle name="Moneda 3 2 2 6" xfId="1630" xr:uid="{2D20392F-1C3C-4283-AEDB-AFA33A70A694}"/>
    <cellStyle name="Moneda 3 2 3" xfId="618" xr:uid="{C5E27A91-5C14-49D7-A2E5-F3FD287B03CA}"/>
    <cellStyle name="Moneda 3 2 3 2" xfId="803" xr:uid="{DE029A9E-0EA7-4D42-989C-72C45DD359BD}"/>
    <cellStyle name="Moneda 3 2 3 2 2" xfId="1321" xr:uid="{0FD83817-DEF9-49DA-BD21-5336C521EDFF}"/>
    <cellStyle name="Moneda 3 2 3 2 2 2" xfId="2351" xr:uid="{B016B125-4341-4646-8EC6-018D03DBD6E0}"/>
    <cellStyle name="Moneda 3 2 3 2 3" xfId="1836" xr:uid="{B2F47259-5F2D-4C9D-B06E-8BCA92E0EAB7}"/>
    <cellStyle name="Moneda 3 2 3 3" xfId="1145" xr:uid="{0C007905-967C-4D58-808E-F1C9618F9AE1}"/>
    <cellStyle name="Moneda 3 2 3 3 2" xfId="2175" xr:uid="{B672FC21-3808-447E-97DC-E606E3762C93}"/>
    <cellStyle name="Moneda 3 2 3 4" xfId="1660" xr:uid="{20BEABBB-C292-4170-87CE-897941FFD884}"/>
    <cellStyle name="Moneda 3 2 4" xfId="676" xr:uid="{0D2DC6D5-3E1B-4AFA-83D1-0481A86B6B53}"/>
    <cellStyle name="Moneda 3 2 4 2" xfId="861" xr:uid="{458154D4-AA20-4D6B-A1F7-63B75A48DEB7}"/>
    <cellStyle name="Moneda 3 2 4 2 2" xfId="1379" xr:uid="{D6C00EEE-7017-450E-A5D2-CF5796EA2574}"/>
    <cellStyle name="Moneda 3 2 4 2 2 2" xfId="2409" xr:uid="{12C3BC74-2937-459F-AA98-D4B69E61A85B}"/>
    <cellStyle name="Moneda 3 2 4 2 3" xfId="1894" xr:uid="{4EE452E7-6EEB-430D-9288-1059F12DEAFF}"/>
    <cellStyle name="Moneda 3 2 4 3" xfId="1203" xr:uid="{34B889F0-7BFA-4EDF-A1F6-7031DE69A05C}"/>
    <cellStyle name="Moneda 3 2 4 3 2" xfId="2233" xr:uid="{F0C9BFFF-6A51-4DB3-8AFE-16586076B843}"/>
    <cellStyle name="Moneda 3 2 4 4" xfId="1718" xr:uid="{E4221C2E-D2A7-44F8-AC27-10272054957E}"/>
    <cellStyle name="Moneda 3 2 5" xfId="744" xr:uid="{7AE9776E-3637-43A2-AE51-74CBF6A5ECDB}"/>
    <cellStyle name="Moneda 3 2 5 2" xfId="1262" xr:uid="{D0A86241-85DD-4CB6-9556-57B1D2EE606A}"/>
    <cellStyle name="Moneda 3 2 5 2 2" xfId="2292" xr:uid="{D0201ADB-8AE7-4B29-85E6-5C87B993F4CA}"/>
    <cellStyle name="Moneda 3 2 5 3" xfId="1777" xr:uid="{BB2D3F03-6A46-4A0D-847C-A6FECF409946}"/>
    <cellStyle name="Moneda 3 2 6" xfId="555" xr:uid="{0E202743-5638-49D2-B2A6-A1FEB6852F7D}"/>
    <cellStyle name="Moneda 3 2 6 2" xfId="1086" xr:uid="{A9D261B7-0B05-4013-8586-4080F282EB75}"/>
    <cellStyle name="Moneda 3 2 6 2 2" xfId="2116" xr:uid="{533B4CE0-3F87-4FF3-BFD4-B2B61636C36A}"/>
    <cellStyle name="Moneda 3 2 6 3" xfId="1601" xr:uid="{11A603BB-A4A2-438D-A795-2F88273E7501}"/>
    <cellStyle name="Moneda 3 2 7" xfId="1011" xr:uid="{C6167D36-B20D-4214-9117-0AAA1D6BE693}"/>
    <cellStyle name="Moneda 3 2 7 2" xfId="2042" xr:uid="{A499E58C-93BC-48F1-85AA-ADF515FB014F}"/>
    <cellStyle name="Moneda 3 2 8" xfId="1527" xr:uid="{ABC652D9-F84F-4EDD-8856-96F27A1F23ED}"/>
    <cellStyle name="Moneda 3 3" xfId="572" xr:uid="{02454392-1FCA-443A-8311-9D0B5723C784}"/>
    <cellStyle name="Moneda 3 3 2" xfId="631" xr:uid="{BBC81934-828C-4BF6-B679-BFC09CC76B49}"/>
    <cellStyle name="Moneda 3 3 2 2" xfId="816" xr:uid="{FF713F65-9F34-4D53-9FDA-AFC487EB4842}"/>
    <cellStyle name="Moneda 3 3 2 2 2" xfId="1334" xr:uid="{CB39881B-F302-46C2-9700-65FB6C860771}"/>
    <cellStyle name="Moneda 3 3 2 2 2 2" xfId="2364" xr:uid="{29E4B776-E86E-4DD8-BF56-4D6AD9F842D5}"/>
    <cellStyle name="Moneda 3 3 2 2 3" xfId="1849" xr:uid="{8A4F2B31-0C0E-4BAB-936A-3BEC1CE17DE4}"/>
    <cellStyle name="Moneda 3 3 2 3" xfId="1158" xr:uid="{742EB93D-46A7-4C4C-A795-6591600359C1}"/>
    <cellStyle name="Moneda 3 3 2 3 2" xfId="2188" xr:uid="{9E960E1D-3A3D-4B8A-9AB6-BCF32041688F}"/>
    <cellStyle name="Moneda 3 3 2 4" xfId="1673" xr:uid="{A807EFFE-F3A1-47C7-B04B-AB9B197D28FD}"/>
    <cellStyle name="Moneda 3 3 3" xfId="700" xr:uid="{D24AD3E0-B485-4B21-A1F6-3E3E4516286C}"/>
    <cellStyle name="Moneda 3 3 3 2" xfId="880" xr:uid="{A37070A1-810D-4632-8C69-6B29733631B1}"/>
    <cellStyle name="Moneda 3 3 3 2 2" xfId="1397" xr:uid="{3AE311D5-7CBD-49AC-A658-3AD4BE8718A9}"/>
    <cellStyle name="Moneda 3 3 3 2 2 2" xfId="2427" xr:uid="{D6D7202F-AA20-4C5B-9AA1-1F841E33739E}"/>
    <cellStyle name="Moneda 3 3 3 2 3" xfId="1912" xr:uid="{31BEFFDE-C7CE-4A5D-A285-417941D3EA60}"/>
    <cellStyle name="Moneda 3 3 3 3" xfId="1221" xr:uid="{C8C782E0-9CD9-45E8-B2C2-D59B9792FDE3}"/>
    <cellStyle name="Moneda 3 3 3 3 2" xfId="2251" xr:uid="{1AB1C89C-1412-4B04-8D74-8AAAC266DBDD}"/>
    <cellStyle name="Moneda 3 3 3 4" xfId="1736" xr:uid="{9F73AFAD-B920-4D83-8FAA-9951A8ED6F13}"/>
    <cellStyle name="Moneda 3 3 4" xfId="757" xr:uid="{57F1AC50-A94C-4CEC-AB46-5FD236306B12}"/>
    <cellStyle name="Moneda 3 3 4 2" xfId="1275" xr:uid="{348B358A-73DC-4054-9A84-678BE5663744}"/>
    <cellStyle name="Moneda 3 3 4 2 2" xfId="2305" xr:uid="{3A2709A1-8DBF-475F-A12D-1647FA594FDF}"/>
    <cellStyle name="Moneda 3 3 4 3" xfId="1790" xr:uid="{977DA7EE-FDF9-43BD-9C3E-EF987AFD7CB5}"/>
    <cellStyle name="Moneda 3 3 5" xfId="1099" xr:uid="{2D30909D-140D-4CC1-9539-4CB7DEE99822}"/>
    <cellStyle name="Moneda 3 3 5 2" xfId="2129" xr:uid="{C515ECA8-D541-4FD7-AEEE-4DEA8C845CAE}"/>
    <cellStyle name="Moneda 3 3 6" xfId="1614" xr:uid="{F7D462FF-CF4C-49EA-B863-ECA7A9AADA98}"/>
    <cellStyle name="Moneda 3 4" xfId="602" xr:uid="{3A35A60F-F34C-43E4-953C-8B6134C198BA}"/>
    <cellStyle name="Moneda 3 4 2" xfId="787" xr:uid="{8B242C39-04F1-45E4-B0F5-FE9E66D5195E}"/>
    <cellStyle name="Moneda 3 4 2 2" xfId="1305" xr:uid="{3436193D-95AE-484B-AA7C-D6FCA6D2147D}"/>
    <cellStyle name="Moneda 3 4 2 2 2" xfId="2335" xr:uid="{DE9DD1EC-EEDD-4FA8-8BFA-E408E9D0A87A}"/>
    <cellStyle name="Moneda 3 4 2 3" xfId="1820" xr:uid="{0FFE154F-3A14-45B9-A679-AF8C3D3B93CE}"/>
    <cellStyle name="Moneda 3 4 3" xfId="1129" xr:uid="{944AADE4-AE37-481D-9F3F-7272A5BF7745}"/>
    <cellStyle name="Moneda 3 4 3 2" xfId="2159" xr:uid="{23227F16-BF1C-4A7D-8285-D328D0FCA6DC}"/>
    <cellStyle name="Moneda 3 4 4" xfId="1644" xr:uid="{EBAA6A53-EB84-441D-BAD4-7B28A0BFBF27}"/>
    <cellStyle name="Moneda 3 5" xfId="660" xr:uid="{0E6D2811-2BAB-443E-B693-B5766F425455}"/>
    <cellStyle name="Moneda 3 5 2" xfId="845" xr:uid="{693F35BF-CA43-4835-82E6-FFF512C890C3}"/>
    <cellStyle name="Moneda 3 5 2 2" xfId="1363" xr:uid="{86E0219E-46AE-43FD-8E7E-0864D1C6B88E}"/>
    <cellStyle name="Moneda 3 5 2 2 2" xfId="2393" xr:uid="{70A3DDED-E5B4-44E0-9B45-FA54D6AB4D94}"/>
    <cellStyle name="Moneda 3 5 2 3" xfId="1878" xr:uid="{87891CCA-9BC8-4AE9-A53B-69297EA3091D}"/>
    <cellStyle name="Moneda 3 5 3" xfId="1187" xr:uid="{9E2119CE-8FA9-4BF1-A1FB-DFD7A1DD2C86}"/>
    <cellStyle name="Moneda 3 5 3 2" xfId="2217" xr:uid="{BEBC283D-2F50-4AEB-ACB4-2B7BE4D0D29F}"/>
    <cellStyle name="Moneda 3 5 4" xfId="1702" xr:uid="{5BF6895A-FCAB-46D3-BB7A-0BDDB72D4E4D}"/>
    <cellStyle name="Moneda 3 6" xfId="728" xr:uid="{3790E2D9-A32F-456E-847D-5855C06BD26B}"/>
    <cellStyle name="Moneda 3 6 2" xfId="1246" xr:uid="{A2112E89-7B5F-4DCE-B812-0D33170460F8}"/>
    <cellStyle name="Moneda 3 6 2 2" xfId="2276" xr:uid="{C421095C-F865-4150-9B5C-6851A49C3804}"/>
    <cellStyle name="Moneda 3 6 3" xfId="1761" xr:uid="{29528549-7747-46FA-8384-ACAB1216D918}"/>
    <cellStyle name="Moneda 3 7" xfId="535" xr:uid="{C582AFD8-0464-4B8C-BE5D-99275874D2F1}"/>
    <cellStyle name="Moneda 3 7 2" xfId="1070" xr:uid="{7C422133-BBCA-4AC2-8448-382EDE8901BB}"/>
    <cellStyle name="Moneda 3 7 2 2" xfId="2100" xr:uid="{986BEA4F-4249-432C-9826-4C96D52F9B46}"/>
    <cellStyle name="Moneda 3 7 3" xfId="1585" xr:uid="{A01AD324-8139-4929-BFF8-91C6AF816284}"/>
    <cellStyle name="Moneda 4" xfId="559" xr:uid="{3EF2CFEE-7C1F-4CD1-92B6-221F8A23FB37}"/>
    <cellStyle name="Moneda 5" xfId="683" xr:uid="{8AF561F5-331A-4285-A766-B30409B71CFC}"/>
    <cellStyle name="Moneda 5 2" xfId="867" xr:uid="{62B7368F-0E4C-4734-835F-083BE2E925FC}"/>
    <cellStyle name="Moneda 5 2 2" xfId="1385" xr:uid="{637347D1-D59A-44CE-8336-5D44E29F7606}"/>
    <cellStyle name="Moneda 5 2 2 2" xfId="2415" xr:uid="{FFA55689-0E9F-49B1-9F74-41ACFAE01974}"/>
    <cellStyle name="Moneda 5 2 3" xfId="1900" xr:uid="{0C0CBBFE-7957-4A04-92E6-2756E9D744E2}"/>
    <cellStyle name="Moneda 5 3" xfId="1209" xr:uid="{36F01416-B9A7-4156-B013-5B60779E83B6}"/>
    <cellStyle name="Moneda 5 3 2" xfId="2239" xr:uid="{6B704DD4-B783-4655-9F00-06866DBA995F}"/>
    <cellStyle name="Moneda 5 4" xfId="1724" xr:uid="{1A2F3520-97FF-4A10-8C66-710E087CD8BF}"/>
    <cellStyle name="Moneda 6" xfId="687" xr:uid="{BA2DA5EA-CA61-4834-986A-55B86DD75E5A}"/>
    <cellStyle name="Moneda 6 2" xfId="871" xr:uid="{46A81110-8272-4CFA-9AD2-6CE85755D256}"/>
    <cellStyle name="Moneda 6 2 2" xfId="1389" xr:uid="{677CDC4A-63DF-4C9C-9E3F-A31EEAB51E32}"/>
    <cellStyle name="Moneda 6 2 2 2" xfId="2419" xr:uid="{2C3AE5E7-729E-45A9-9FE5-583414B9B4C4}"/>
    <cellStyle name="Moneda 6 2 3" xfId="1904" xr:uid="{52843020-55E8-4803-B7AC-998B63A60949}"/>
    <cellStyle name="Moneda 6 3" xfId="1213" xr:uid="{00A367EB-DDB1-4A60-B1D4-4C2FF8075494}"/>
    <cellStyle name="Moneda 6 3 2" xfId="2243" xr:uid="{D0EDAEDE-E59C-4B07-8177-E1C9056562F4}"/>
    <cellStyle name="Moneda 6 4" xfId="1728" xr:uid="{B661017C-A4E0-419F-A2C0-B8F8D029D4B4}"/>
    <cellStyle name="Neutral" xfId="166" builtinId="28" customBuiltin="1"/>
    <cellStyle name="Neutral 2" xfId="167" xr:uid="{00000000-0005-0000-0000-00002B010000}"/>
    <cellStyle name="Neutral 3" xfId="168" xr:uid="{00000000-0005-0000-0000-00002C010000}"/>
    <cellStyle name="Neutral 4" xfId="169" xr:uid="{00000000-0005-0000-0000-00002D010000}"/>
    <cellStyle name="Neutral 5" xfId="260" xr:uid="{00000000-0005-0000-0000-00002E010000}"/>
    <cellStyle name="Normal" xfId="0" builtinId="0"/>
    <cellStyle name="Normal 10" xfId="413" xr:uid="{00000000-0005-0000-0000-000030010000}"/>
    <cellStyle name="Normal 10 2" xfId="512" xr:uid="{00000000-0005-0000-0000-000031010000}"/>
    <cellStyle name="Normal 10 2 2" xfId="524" xr:uid="{854A707F-E198-46C8-8B9B-E0A5C947D1CF}"/>
    <cellStyle name="Normal 10 2 3" xfId="1060" xr:uid="{0DBB7B5F-E6FC-4F37-9C37-0F98B520B8EF}"/>
    <cellStyle name="Normal 10 2 3 2" xfId="2091" xr:uid="{F5CF0CDB-DF8F-451D-8369-6466B3322857}"/>
    <cellStyle name="Normal 10 2 4" xfId="1576" xr:uid="{C165BDE6-BDB7-42DF-9013-1F6BE135D3FF}"/>
    <cellStyle name="Normal 10 3" xfId="523" xr:uid="{55609B1F-2353-4F94-BC85-1DC9CE7FB684}"/>
    <cellStyle name="Normal 10 4" xfId="962" xr:uid="{57879B37-AC46-473E-8DC4-45DECE82E56B}"/>
    <cellStyle name="Normal 10 4 2" xfId="1993" xr:uid="{202DE24F-8400-4E9C-8693-E022E5534156}"/>
    <cellStyle name="Normal 10 5" xfId="1478" xr:uid="{E663FBF8-4B74-4873-8AE1-B7137AEEA99C}"/>
    <cellStyle name="Normal 11" xfId="415" xr:uid="{00000000-0005-0000-0000-000032010000}"/>
    <cellStyle name="Normal 11 2" xfId="558" xr:uid="{6AFF2B70-ADA4-468E-9278-813EB24F19AB}"/>
    <cellStyle name="Normal 11 2 2" xfId="591" xr:uid="{A3F79688-6FCD-4EE1-88E1-54521274FCC5}"/>
    <cellStyle name="Normal 11 2 2 2" xfId="650" xr:uid="{6DB1C6EA-F991-46C5-A028-8AD22473E045}"/>
    <cellStyle name="Normal 11 2 2 2 2" xfId="835" xr:uid="{3D55CDF2-2221-44FF-B520-E7EE79F85EFD}"/>
    <cellStyle name="Normal 11 2 2 2 2 2" xfId="1353" xr:uid="{5FF5888F-638F-4AB1-B329-3C4AA2C98C2C}"/>
    <cellStyle name="Normal 11 2 2 2 2 2 2" xfId="2383" xr:uid="{4B4DF1C5-DC9C-4269-9F78-58E17A2EECBC}"/>
    <cellStyle name="Normal 11 2 2 2 2 3" xfId="1868" xr:uid="{1E83622C-2ED2-4DBE-8D64-62F2C0802D77}"/>
    <cellStyle name="Normal 11 2 2 2 3" xfId="1177" xr:uid="{82045D33-CBED-408A-82CA-B57FAD6936C5}"/>
    <cellStyle name="Normal 11 2 2 2 3 2" xfId="2207" xr:uid="{1949923B-1148-4ECD-A10D-9CDA9D6F4B67}"/>
    <cellStyle name="Normal 11 2 2 2 4" xfId="1692" xr:uid="{8CE17D38-EF47-4C97-872C-0369548F9F2E}"/>
    <cellStyle name="Normal 11 2 2 3" xfId="714" xr:uid="{64AD5A0D-B468-40DF-AEB6-FD22D755DD59}"/>
    <cellStyle name="Normal 11 2 2 3 2" xfId="894" xr:uid="{91F4C82D-CB33-4CCF-990F-F5800599FA49}"/>
    <cellStyle name="Normal 11 2 2 3 2 2" xfId="1411" xr:uid="{64DD4AD0-C92B-46FE-988C-C9E4D7EC86FF}"/>
    <cellStyle name="Normal 11 2 2 3 2 2 2" xfId="2441" xr:uid="{7868E775-0190-4271-A632-F0F45B986F5E}"/>
    <cellStyle name="Normal 11 2 2 3 2 3" xfId="1926" xr:uid="{C317E40C-2AD9-4384-B0EE-E4C887C36973}"/>
    <cellStyle name="Normal 11 2 2 3 3" xfId="1235" xr:uid="{F522960B-7A00-4B45-9C00-F77D159F2A36}"/>
    <cellStyle name="Normal 11 2 2 3 3 2" xfId="2265" xr:uid="{8938A891-73CB-40BF-9795-FD81DAA536E5}"/>
    <cellStyle name="Normal 11 2 2 3 4" xfId="1750" xr:uid="{82690731-80D4-47B1-A5BC-66FDD40443AF}"/>
    <cellStyle name="Normal 11 2 2 4" xfId="776" xr:uid="{B98C7094-1949-49C9-AB08-BA22DCA4212D}"/>
    <cellStyle name="Normal 11 2 2 4 2" xfId="1294" xr:uid="{3DBA3F87-44F7-4D7F-A508-ED231506950A}"/>
    <cellStyle name="Normal 11 2 2 4 2 2" xfId="2324" xr:uid="{EA2FCFEC-3D1B-4C37-9034-384D73DD7A70}"/>
    <cellStyle name="Normal 11 2 2 4 3" xfId="1809" xr:uid="{12B68D83-ACB9-4CDD-BFD9-C7295AC6996A}"/>
    <cellStyle name="Normal 11 2 2 5" xfId="1118" xr:uid="{DD16497D-EDAB-4C8F-B712-2838FC18E87E}"/>
    <cellStyle name="Normal 11 2 2 5 2" xfId="2148" xr:uid="{12BE8C2E-5055-440F-9F2A-BCE6F6B0D1F2}"/>
    <cellStyle name="Normal 11 2 2 6" xfId="1633" xr:uid="{761ED8F7-EB5C-4932-9867-2D252E7A14A4}"/>
    <cellStyle name="Normal 11 2 3" xfId="621" xr:uid="{2446E922-085C-46C0-A9C1-6FBA8A784485}"/>
    <cellStyle name="Normal 11 2 3 2" xfId="806" xr:uid="{CF30E626-1F3B-45B5-A338-64D88C56A338}"/>
    <cellStyle name="Normal 11 2 3 2 2" xfId="1324" xr:uid="{EEF7B5BE-5202-4917-A0F3-8C6D69EEC6BB}"/>
    <cellStyle name="Normal 11 2 3 2 2 2" xfId="2354" xr:uid="{69FCB2DB-1C06-44F3-BAD0-9ECB2C9A55A9}"/>
    <cellStyle name="Normal 11 2 3 2 3" xfId="1839" xr:uid="{4952F16C-212F-4B64-9CD5-1832AAD24160}"/>
    <cellStyle name="Normal 11 2 3 3" xfId="1148" xr:uid="{B8C36FDE-68A9-4902-9D00-C078535B0112}"/>
    <cellStyle name="Normal 11 2 3 3 2" xfId="2178" xr:uid="{B7BCC011-5F04-4342-9106-0A7DEB26C1C6}"/>
    <cellStyle name="Normal 11 2 3 4" xfId="1663" xr:uid="{CE52E391-ADF5-4D28-9CED-F639FD34E279}"/>
    <cellStyle name="Normal 11 2 4" xfId="679" xr:uid="{9C86CCFB-08DF-4C04-AEE4-122130C1361C}"/>
    <cellStyle name="Normal 11 2 4 2" xfId="864" xr:uid="{3C4F7BAA-163F-40B8-9674-FCCED7AC1A9A}"/>
    <cellStyle name="Normal 11 2 4 2 2" xfId="1382" xr:uid="{33F90EEE-67CF-4C91-9CAE-CCEADA8CCFCE}"/>
    <cellStyle name="Normal 11 2 4 2 2 2" xfId="2412" xr:uid="{4A306371-B1AC-49E4-AEED-0B8EC4E4E177}"/>
    <cellStyle name="Normal 11 2 4 2 3" xfId="1897" xr:uid="{B9DCA900-E50D-4A7C-B610-D127A6341C09}"/>
    <cellStyle name="Normal 11 2 4 3" xfId="1206" xr:uid="{B90E2716-851F-4576-87D6-DED2ACD9AE5F}"/>
    <cellStyle name="Normal 11 2 4 3 2" xfId="2236" xr:uid="{9847FB27-44B4-484F-92EB-D5659E42F44F}"/>
    <cellStyle name="Normal 11 2 4 4" xfId="1721" xr:uid="{05441334-F832-47B2-A560-BD52151908F4}"/>
    <cellStyle name="Normal 11 2 5" xfId="747" xr:uid="{CF5741DC-8BE5-417D-A3D7-887ADAF8FA28}"/>
    <cellStyle name="Normal 11 2 5 2" xfId="1265" xr:uid="{84CA985F-98F8-41D3-8F46-A2C95CB81BC0}"/>
    <cellStyle name="Normal 11 2 5 2 2" xfId="2295" xr:uid="{40DFA2CE-2533-42F7-960E-FBC0FE5E7040}"/>
    <cellStyle name="Normal 11 2 5 3" xfId="1780" xr:uid="{E1CA2EBB-DE7E-422A-97DD-A578BF9960C1}"/>
    <cellStyle name="Normal 11 2 6" xfId="1089" xr:uid="{629E8FA5-88AF-4090-B98E-AEE70547020A}"/>
    <cellStyle name="Normal 11 2 6 2" xfId="2119" xr:uid="{D2049E8B-2B44-409E-892B-665D5C8E2665}"/>
    <cellStyle name="Normal 11 2 7" xfId="1604" xr:uid="{D83C9B88-AA80-4E70-9781-AD6B80D6BBFC}"/>
    <cellStyle name="Normal 11 3" xfId="575" xr:uid="{5D867BF9-2CA1-4302-8EC8-497DDA18A178}"/>
    <cellStyle name="Normal 11 3 2" xfId="634" xr:uid="{AED486FE-1DAA-4F57-8392-5CDCCCA40D6D}"/>
    <cellStyle name="Normal 11 3 2 2" xfId="819" xr:uid="{C9FCEFDE-1D10-43E9-B371-A7500B3A636A}"/>
    <cellStyle name="Normal 11 3 2 2 2" xfId="1337" xr:uid="{90B10AAC-F0E8-47C4-9A5C-AFCDA2A67E38}"/>
    <cellStyle name="Normal 11 3 2 2 2 2" xfId="2367" xr:uid="{2E515670-7C68-4A89-89BD-ABC821CB1902}"/>
    <cellStyle name="Normal 11 3 2 2 3" xfId="1852" xr:uid="{60458BC5-AC5A-4DE9-8279-B0E796C70D48}"/>
    <cellStyle name="Normal 11 3 2 3" xfId="1161" xr:uid="{6FB69225-6D72-4850-A75B-1599C3D28DBD}"/>
    <cellStyle name="Normal 11 3 2 3 2" xfId="2191" xr:uid="{18DFCD13-12C5-4D3F-BD1B-B297D8EEBA1D}"/>
    <cellStyle name="Normal 11 3 2 4" xfId="1676" xr:uid="{6DF01E05-0BFA-4269-8666-7965629C747A}"/>
    <cellStyle name="Normal 11 3 3" xfId="703" xr:uid="{E41D240A-3B3E-4FA8-816D-5F2DF413D6A5}"/>
    <cellStyle name="Normal 11 3 3 2" xfId="883" xr:uid="{E6557CBE-F794-4F0C-AE86-F42434E091EF}"/>
    <cellStyle name="Normal 11 3 3 2 2" xfId="1400" xr:uid="{29EC9DEE-20B2-438E-A21E-BC6946E59A70}"/>
    <cellStyle name="Normal 11 3 3 2 2 2" xfId="2430" xr:uid="{0CB81569-6D4C-4AAE-9C1F-00D52FABF2ED}"/>
    <cellStyle name="Normal 11 3 3 2 3" xfId="1915" xr:uid="{A5B70008-57A8-45D6-A702-465DE9CC871A}"/>
    <cellStyle name="Normal 11 3 3 3" xfId="1224" xr:uid="{29348415-40D7-41CB-A74B-DB2B4041C697}"/>
    <cellStyle name="Normal 11 3 3 3 2" xfId="2254" xr:uid="{C86E2BCA-D80B-4121-9802-2F8452E9FDF4}"/>
    <cellStyle name="Normal 11 3 3 4" xfId="1739" xr:uid="{53AF7B14-C0C6-406E-BA59-1570DCC058C5}"/>
    <cellStyle name="Normal 11 3 4" xfId="760" xr:uid="{22FA4B55-89C9-4E66-B13F-DB8B6D31DC80}"/>
    <cellStyle name="Normal 11 3 4 2" xfId="1278" xr:uid="{00681DAC-5352-4F17-9D84-339194793D07}"/>
    <cellStyle name="Normal 11 3 4 2 2" xfId="2308" xr:uid="{38D80484-E5FC-4530-90D0-1C460D95990B}"/>
    <cellStyle name="Normal 11 3 4 3" xfId="1793" xr:uid="{D5BDFA6F-F6EC-4014-A7D6-DAE46C64AAFA}"/>
    <cellStyle name="Normal 11 3 5" xfId="1102" xr:uid="{914971E5-9888-4CAE-A4DE-E86F39CEE60F}"/>
    <cellStyle name="Normal 11 3 5 2" xfId="2132" xr:uid="{F7C4E70D-2C0C-4300-84C3-887253CA9D34}"/>
    <cellStyle name="Normal 11 3 6" xfId="1617" xr:uid="{5B34CA57-37F5-49A1-A4CF-34927246B51C}"/>
    <cellStyle name="Normal 11 4" xfId="605" xr:uid="{9EA46C89-D986-4C8F-8E0F-F20424744078}"/>
    <cellStyle name="Normal 11 4 2" xfId="790" xr:uid="{08921496-CA58-4A4F-8022-AA667521CFE4}"/>
    <cellStyle name="Normal 11 4 2 2" xfId="1308" xr:uid="{199C8A80-250E-4BDA-B25E-64A0F632CBAE}"/>
    <cellStyle name="Normal 11 4 2 2 2" xfId="2338" xr:uid="{24863390-4708-4358-A7B3-2A6929EA6663}"/>
    <cellStyle name="Normal 11 4 2 3" xfId="1823" xr:uid="{1907FC92-7608-47EE-B070-A356DCAA2781}"/>
    <cellStyle name="Normal 11 4 3" xfId="1132" xr:uid="{C6A41C8B-FBB3-4633-90B6-C22C5D9A32C1}"/>
    <cellStyle name="Normal 11 4 3 2" xfId="2162" xr:uid="{E11FD930-DC53-43D2-8BA4-C49FDCD53E56}"/>
    <cellStyle name="Normal 11 4 4" xfId="1647" xr:uid="{F4830762-DE0C-4B19-8E8D-4354F7D84B07}"/>
    <cellStyle name="Normal 11 5" xfId="663" xr:uid="{B4E175A1-819C-49EA-A588-5EBC1B7EF82F}"/>
    <cellStyle name="Normal 11 5 2" xfId="848" xr:uid="{D520E036-C92F-46D9-B43A-2BA6F9DB8F9B}"/>
    <cellStyle name="Normal 11 5 2 2" xfId="1366" xr:uid="{F866A408-B4EB-4DCB-BAF1-6C673C6CE775}"/>
    <cellStyle name="Normal 11 5 2 2 2" xfId="2396" xr:uid="{E0933EB4-91E4-4194-B140-E64FC8B856F4}"/>
    <cellStyle name="Normal 11 5 2 3" xfId="1881" xr:uid="{54FE7159-FD16-4792-8A87-A96C40671E4F}"/>
    <cellStyle name="Normal 11 5 3" xfId="1190" xr:uid="{53295484-2951-42EF-86F9-A9C1549B0C2D}"/>
    <cellStyle name="Normal 11 5 3 2" xfId="2220" xr:uid="{593EDBBF-3E3D-4A85-8811-DC710DB80029}"/>
    <cellStyle name="Normal 11 5 4" xfId="1705" xr:uid="{A9B2434F-DE10-4D92-B24C-39919BB17386}"/>
    <cellStyle name="Normal 11 6" xfId="731" xr:uid="{4665343A-9FAB-4708-B6B3-C4557E1E1672}"/>
    <cellStyle name="Normal 11 6 2" xfId="1249" xr:uid="{EF1B7A7F-ED0C-4B33-B391-C6ED8508E1FA}"/>
    <cellStyle name="Normal 11 6 2 2" xfId="2279" xr:uid="{EF11EA79-0E4F-439E-9AF1-B00ECB6A2968}"/>
    <cellStyle name="Normal 11 6 3" xfId="1764" xr:uid="{9070BDE0-2E53-43C0-832C-225CDB836512}"/>
    <cellStyle name="Normal 11 7" xfId="538" xr:uid="{C406F225-1E6C-4E0A-8E0F-698C413D6BC8}"/>
    <cellStyle name="Normal 11 7 2" xfId="1073" xr:uid="{EF09CE93-CDC5-479C-A603-3C2AD19F93CF}"/>
    <cellStyle name="Normal 11 7 2 2" xfId="2103" xr:uid="{B0CE70B2-6A39-471E-BC78-605483394C8D}"/>
    <cellStyle name="Normal 11 7 3" xfId="1588" xr:uid="{0BADD963-F061-4802-9523-691C9A0567C6}"/>
    <cellStyle name="Normal 12" xfId="681" xr:uid="{FE05BCBA-9E68-4747-B710-86FF03843F4C}"/>
    <cellStyle name="Normal 12 2" xfId="866" xr:uid="{91FB1DBD-15D9-49A3-A79F-0664867ABB72}"/>
    <cellStyle name="Normal 12 2 2" xfId="1384" xr:uid="{8687522A-145A-4FAA-AEB1-FDDDF298E9E8}"/>
    <cellStyle name="Normal 12 2 2 2" xfId="2414" xr:uid="{6C638D65-EF1A-4BCD-9BFE-348A294B443B}"/>
    <cellStyle name="Normal 12 2 3" xfId="1899" xr:uid="{F4C56506-CDBD-48DE-AAC0-81E231B19E03}"/>
    <cellStyle name="Normal 12 3" xfId="1208" xr:uid="{54402FE1-3E41-480B-9228-7FBB6BA7A67F}"/>
    <cellStyle name="Normal 12 3 2" xfId="2238" xr:uid="{88154DAA-711E-40A1-8DCB-3563BF02A4BC}"/>
    <cellStyle name="Normal 12 4" xfId="1723" xr:uid="{11ABDD64-519C-4004-81E7-15A57BDB7F9C}"/>
    <cellStyle name="Normal 13" xfId="717" xr:uid="{C92D33BF-3BAF-424D-9295-6FDD6449AEE2}"/>
    <cellStyle name="Normal 13 2" xfId="895" xr:uid="{788C42BD-D7E6-4797-A8E6-79965DEF454C}"/>
    <cellStyle name="Normal 13 2 2" xfId="1412" xr:uid="{7A25DF98-F84C-4928-B349-9A651B855E67}"/>
    <cellStyle name="Normal 13 2 2 2" xfId="2442" xr:uid="{25CEB55E-9A40-432E-B12D-2187839DD408}"/>
    <cellStyle name="Normal 13 2 3" xfId="1927" xr:uid="{0EF81EBE-14C3-4672-B875-4FAF5DE98453}"/>
    <cellStyle name="Normal 13 3" xfId="1236" xr:uid="{80C8BCA3-E9FE-4833-8E14-7F37B6BBDAEA}"/>
    <cellStyle name="Normal 13 3 2" xfId="2266" xr:uid="{1672E225-86A0-49D5-9266-1F029FF129E4}"/>
    <cellStyle name="Normal 13 4" xfId="1751" xr:uid="{7D1DEB67-DDF4-446A-8BEA-B77D7ECADA67}"/>
    <cellStyle name="Normal 14" xfId="515" xr:uid="{6AFF2690-FDAA-44FF-9834-7F1B7EABF36D}"/>
    <cellStyle name="Normal 14 2" xfId="1062" xr:uid="{4F32F087-F6EE-497B-9321-D37040601049}"/>
    <cellStyle name="Normal 2" xfId="170" xr:uid="{00000000-0005-0000-0000-000033010000}"/>
    <cellStyle name="Normal 2 10" xfId="682" xr:uid="{3F5825DD-0ECD-4A08-8EB1-34167E59EB0D}"/>
    <cellStyle name="Normal 2 2" xfId="171" xr:uid="{00000000-0005-0000-0000-000034010000}"/>
    <cellStyle name="Normal 2 2 2" xfId="322" xr:uid="{00000000-0005-0000-0000-000035010000}"/>
    <cellStyle name="Normal 2 3" xfId="289" xr:uid="{00000000-0005-0000-0000-000036010000}"/>
    <cellStyle name="Normal 2 3 2" xfId="323" xr:uid="{00000000-0005-0000-0000-000037010000}"/>
    <cellStyle name="Normal 2 4" xfId="321" xr:uid="{00000000-0005-0000-0000-000038010000}"/>
    <cellStyle name="Normal 2 4 2" xfId="542" xr:uid="{7C704971-AE56-47BE-BCDA-947874AF03E6}"/>
    <cellStyle name="Normal 3" xfId="227" xr:uid="{00000000-0005-0000-0000-000039010000}"/>
    <cellStyle name="Normal 3 2" xfId="172" xr:uid="{00000000-0005-0000-0000-00003A010000}"/>
    <cellStyle name="Normal 3 2 2" xfId="344" xr:uid="{00000000-0005-0000-0000-00003B010000}"/>
    <cellStyle name="Normal 3 2 3" xfId="525" xr:uid="{84992E22-8207-4804-946F-E32E4EF1232E}"/>
    <cellStyle name="Normal 3 3" xfId="290" xr:uid="{00000000-0005-0000-0000-00003C010000}"/>
    <cellStyle name="Normal 3 3 2" xfId="342" xr:uid="{00000000-0005-0000-0000-00003D010000}"/>
    <cellStyle name="Normal 3 3 2 2" xfId="636" xr:uid="{BB831496-EB5E-4222-8C1D-8A6AEC41D880}"/>
    <cellStyle name="Normal 3 3 2 2 2" xfId="821" xr:uid="{677C5D0E-858E-419F-8D4D-3F0A0ED5E6E3}"/>
    <cellStyle name="Normal 3 3 2 2 2 2" xfId="1339" xr:uid="{927EAFE9-975E-43C0-8FFB-B469566C978A}"/>
    <cellStyle name="Normal 3 3 2 2 2 2 2" xfId="2369" xr:uid="{DDB1E9A1-C447-48F7-A8D1-C4DC4FFCEB4C}"/>
    <cellStyle name="Normal 3 3 2 2 2 3" xfId="1854" xr:uid="{CCE53A1D-6932-493A-8017-37DDF86089A5}"/>
    <cellStyle name="Normal 3 3 2 2 3" xfId="1163" xr:uid="{14738B9D-E497-4FCC-86FE-B9A9136A6976}"/>
    <cellStyle name="Normal 3 3 2 2 3 2" xfId="2193" xr:uid="{6CD1717B-DE85-4D2F-8202-A51DA24387B5}"/>
    <cellStyle name="Normal 3 3 2 2 4" xfId="1678" xr:uid="{0EC82CCE-8479-4A49-B437-8CC1F6157EE6}"/>
    <cellStyle name="Normal 3 3 2 3" xfId="704" xr:uid="{87EF5EE0-A3FD-45C0-BF45-0ACACC7F414F}"/>
    <cellStyle name="Normal 3 3 2 3 2" xfId="884" xr:uid="{9752AE82-4D0A-423C-807A-B1E9A09CCBF6}"/>
    <cellStyle name="Normal 3 3 2 3 2 2" xfId="1401" xr:uid="{A080AC9C-4255-4629-90BB-AD9C3689BE5D}"/>
    <cellStyle name="Normal 3 3 2 3 2 2 2" xfId="2431" xr:uid="{ADB641C4-01B5-4BE3-BC76-7E72D43BC8D7}"/>
    <cellStyle name="Normal 3 3 2 3 2 3" xfId="1916" xr:uid="{D5E71E8F-E55D-4307-AAE2-B095CA66C627}"/>
    <cellStyle name="Normal 3 3 2 3 3" xfId="1225" xr:uid="{574B2FF7-212B-449B-A112-28660680ED36}"/>
    <cellStyle name="Normal 3 3 2 3 3 2" xfId="2255" xr:uid="{85BB1846-B355-4773-A12E-B19C088C2881}"/>
    <cellStyle name="Normal 3 3 2 3 4" xfId="1740" xr:uid="{2E02C559-301B-4216-8A2D-B122940F763A}"/>
    <cellStyle name="Normal 3 3 2 4" xfId="762" xr:uid="{F5FEA463-B820-40D2-A44F-74B24A673277}"/>
    <cellStyle name="Normal 3 3 2 4 2" xfId="1280" xr:uid="{0EDF8B9C-D1AD-4B7D-B9EC-DB42977BC2E8}"/>
    <cellStyle name="Normal 3 3 2 4 2 2" xfId="2310" xr:uid="{7FE24AC9-5AA0-4CAD-824B-225715A0C10E}"/>
    <cellStyle name="Normal 3 3 2 4 3" xfId="1795" xr:uid="{89A92C8F-8F08-4C63-8ACC-333DDCAAD0E1}"/>
    <cellStyle name="Normal 3 3 2 5" xfId="577" xr:uid="{FA4B9ABA-6268-485A-82FD-5FAF68D93393}"/>
    <cellStyle name="Normal 3 3 2 5 2" xfId="1104" xr:uid="{7A762FF7-CDB2-4EE5-BF06-92B49FE7F5FF}"/>
    <cellStyle name="Normal 3 3 2 5 2 2" xfId="2134" xr:uid="{679F9308-83C2-4860-8DEF-5CD2A1B3405D}"/>
    <cellStyle name="Normal 3 3 2 5 3" xfId="1619" xr:uid="{6AA9E4AE-61D8-4579-90EF-6943B050092C}"/>
    <cellStyle name="Normal 3 3 3" xfId="607" xr:uid="{26F9ECF8-0CA7-48FB-95ED-6264B0BC5616}"/>
    <cellStyle name="Normal 3 3 3 2" xfId="792" xr:uid="{118F6D4A-6B17-4529-996B-2194EE83E697}"/>
    <cellStyle name="Normal 3 3 3 2 2" xfId="1310" xr:uid="{9D734018-1C65-426B-804F-529B9878D7CB}"/>
    <cellStyle name="Normal 3 3 3 2 2 2" xfId="2340" xr:uid="{38C485D0-A214-4C6D-91BA-FA3808517B46}"/>
    <cellStyle name="Normal 3 3 3 2 3" xfId="1825" xr:uid="{E2DA73EC-ECDF-4BA3-94AB-BD0B7675FBE4}"/>
    <cellStyle name="Normal 3 3 3 3" xfId="1134" xr:uid="{E5D98223-C909-499C-9415-A2E21BAA75C8}"/>
    <cellStyle name="Normal 3 3 3 3 2" xfId="2164" xr:uid="{A54FDB55-A70F-46A9-A5E6-C9BABEE47102}"/>
    <cellStyle name="Normal 3 3 3 4" xfId="1649" xr:uid="{389EF2B2-ACF8-4208-B30C-56EC132CE40B}"/>
    <cellStyle name="Normal 3 3 4" xfId="665" xr:uid="{FC32CF72-C27B-4A48-9054-B6DA4AADE308}"/>
    <cellStyle name="Normal 3 3 4 2" xfId="850" xr:uid="{D81F7C64-467E-429D-89EF-F4265D4846E8}"/>
    <cellStyle name="Normal 3 3 4 2 2" xfId="1368" xr:uid="{581966F8-CC09-4641-A39A-DCA55B033927}"/>
    <cellStyle name="Normal 3 3 4 2 2 2" xfId="2398" xr:uid="{838989E5-D6D4-4765-857B-B4F0F59E9ED8}"/>
    <cellStyle name="Normal 3 3 4 2 3" xfId="1883" xr:uid="{EF42E6E8-8814-4FB3-9AE2-8E3267AEF9C2}"/>
    <cellStyle name="Normal 3 3 4 3" xfId="1192" xr:uid="{D6D5D036-732E-4D15-BCE1-0BAAF8D0B962}"/>
    <cellStyle name="Normal 3 3 4 3 2" xfId="2222" xr:uid="{C38CD565-26DD-439D-9358-2DE9279EFE62}"/>
    <cellStyle name="Normal 3 3 4 4" xfId="1707" xr:uid="{890231DA-06DD-4B99-B7CA-6F7B035E8367}"/>
    <cellStyle name="Normal 3 3 5" xfId="733" xr:uid="{B31E3BA2-5787-454A-ABD1-7E38E3A2EF03}"/>
    <cellStyle name="Normal 3 3 5 2" xfId="1251" xr:uid="{CD280A94-EA32-4E81-8D62-E58EB8C0B87A}"/>
    <cellStyle name="Normal 3 3 5 2 2" xfId="2281" xr:uid="{FF0A5BCB-EBB7-481B-8F90-75A20FB54F4D}"/>
    <cellStyle name="Normal 3 3 5 3" xfId="1766" xr:uid="{1CA27FD6-C39C-433D-BB2C-D60D5112539E}"/>
    <cellStyle name="Normal 3 3 6" xfId="544" xr:uid="{BC8A1555-477C-482B-AC20-726AF81C0485}"/>
    <cellStyle name="Normal 3 3 6 2" xfId="1075" xr:uid="{139A86D1-F207-4668-9A72-ADB9AACBD205}"/>
    <cellStyle name="Normal 3 3 6 2 2" xfId="2105" xr:uid="{999A5909-321B-47BF-A71D-0E9D16EFA488}"/>
    <cellStyle name="Normal 3 3 6 3" xfId="1590" xr:uid="{39D33113-0B79-4ADB-99AA-024D81E70850}"/>
    <cellStyle name="Normal 3 4" xfId="324" xr:uid="{00000000-0005-0000-0000-00003E010000}"/>
    <cellStyle name="Normal 3 4 2" xfId="349" xr:uid="{00000000-0005-0000-0000-00003F010000}"/>
    <cellStyle name="Normal 3 4 2 2" xfId="809" xr:uid="{966C7DFF-62C2-41C1-AA5D-41086B60C9E4}"/>
    <cellStyle name="Normal 3 4 2 2 2" xfId="1327" xr:uid="{121DE1CD-0FC9-4DB9-86B0-8DA610133E25}"/>
    <cellStyle name="Normal 3 4 2 2 2 2" xfId="2357" xr:uid="{EDECB0AD-1207-4795-A9E3-D6051609F176}"/>
    <cellStyle name="Normal 3 4 2 2 3" xfId="1842" xr:uid="{0A17A310-EF83-41D8-92E7-178A44292710}"/>
    <cellStyle name="Normal 3 4 2 3" xfId="624" xr:uid="{15CDFEA4-88B3-43CD-BEFC-4A10AA259F75}"/>
    <cellStyle name="Normal 3 4 2 3 2" xfId="1151" xr:uid="{9D55423A-BDF7-40B6-8BDE-303EFF66E48C}"/>
    <cellStyle name="Normal 3 4 2 3 2 2" xfId="2181" xr:uid="{70BC6FDD-5B96-406F-BCE8-115BBEAFAC0C}"/>
    <cellStyle name="Normal 3 4 2 3 3" xfId="1666" xr:uid="{AB3BE134-5E8B-468C-A91E-677910D6DBB8}"/>
    <cellStyle name="Normal 3 4 3" xfId="375" xr:uid="{00000000-0005-0000-0000-000040010000}"/>
    <cellStyle name="Normal 3 4 3 2" xfId="406" xr:uid="{00000000-0005-0000-0000-000041010000}"/>
    <cellStyle name="Normal 3 4 3 2 2" xfId="505" xr:uid="{00000000-0005-0000-0000-000042010000}"/>
    <cellStyle name="Normal 3 4 3 2 2 2" xfId="1053" xr:uid="{AD2E60F6-52FE-408A-A35E-2ABA0AD59483}"/>
    <cellStyle name="Normal 3 4 3 2 2 2 2" xfId="2084" xr:uid="{D7F0D6E7-9FC5-4456-8629-0CCFC1132FE0}"/>
    <cellStyle name="Normal 3 4 3 2 2 3" xfId="1569" xr:uid="{B47B3E7E-4315-44CC-AEE9-25CE18C98696}"/>
    <cellStyle name="Normal 3 4 3 2 3" xfId="872" xr:uid="{0DA11045-18BA-4D2F-BBF4-1FC0C168994B}"/>
    <cellStyle name="Normal 3 4 3 2 3 2" xfId="1390" xr:uid="{90798D78-CEF4-41F4-B6BB-48E63D7EAA23}"/>
    <cellStyle name="Normal 3 4 3 2 3 2 2" xfId="2420" xr:uid="{F54F23A7-BC6B-4B25-AB8B-2A37B6B63B80}"/>
    <cellStyle name="Normal 3 4 3 2 3 3" xfId="1905" xr:uid="{86B63886-527B-4A46-ACD4-BBAA6937AFDA}"/>
    <cellStyle name="Normal 3 4 3 2 4" xfId="955" xr:uid="{08D185E1-9DEF-4E9C-B80A-F529F6BBA9CE}"/>
    <cellStyle name="Normal 3 4 3 2 4 2" xfId="1986" xr:uid="{AC6E5839-C05A-4472-9707-C6C341ED7551}"/>
    <cellStyle name="Normal 3 4 3 2 5" xfId="1471" xr:uid="{82599DF9-7D5F-4CBA-9A3C-2864E28F546D}"/>
    <cellStyle name="Normal 3 4 3 3" xfId="474" xr:uid="{00000000-0005-0000-0000-000043010000}"/>
    <cellStyle name="Normal 3 4 3 3 2" xfId="1022" xr:uid="{12868A4E-5113-482C-9191-BBCBFAA7C2E4}"/>
    <cellStyle name="Normal 3 4 3 3 2 2" xfId="2053" xr:uid="{3C65ADFD-E33D-436A-8B8E-5979466E15FA}"/>
    <cellStyle name="Normal 3 4 3 3 3" xfId="1538" xr:uid="{CDF83BB9-8FED-4808-A7CC-DC7AEB9EAE90}"/>
    <cellStyle name="Normal 3 4 3 4" xfId="688" xr:uid="{A550B5FF-C80E-4597-BAC5-677288AC69DC}"/>
    <cellStyle name="Normal 3 4 3 4 2" xfId="1214" xr:uid="{497CF313-BFF9-4AF5-8A45-EF809C209F5C}"/>
    <cellStyle name="Normal 3 4 3 4 2 2" xfId="2244" xr:uid="{22033EFC-12B1-43CE-A3AD-A8B2C930CAFF}"/>
    <cellStyle name="Normal 3 4 3 4 3" xfId="1729" xr:uid="{324B0E47-8190-4F01-A608-235E794E2716}"/>
    <cellStyle name="Normal 3 4 3 5" xfId="924" xr:uid="{A974FB51-1C76-413D-9178-66D57AFDFD43}"/>
    <cellStyle name="Normal 3 4 3 5 2" xfId="1955" xr:uid="{2F7E6409-9508-492B-A020-C9167819C614}"/>
    <cellStyle name="Normal 3 4 3 6" xfId="1440" xr:uid="{00A06859-726C-4442-9F5A-0DED837BAE83}"/>
    <cellStyle name="Normal 3 4 4" xfId="391" xr:uid="{00000000-0005-0000-0000-000044010000}"/>
    <cellStyle name="Normal 3 4 4 2" xfId="490" xr:uid="{00000000-0005-0000-0000-000045010000}"/>
    <cellStyle name="Normal 3 4 4 2 2" xfId="1038" xr:uid="{5C103281-5E61-457A-9390-9E8FC26CAF0A}"/>
    <cellStyle name="Normal 3 4 4 2 2 2" xfId="2069" xr:uid="{85D335EA-74A0-45B9-8CCB-DAE4486FA410}"/>
    <cellStyle name="Normal 3 4 4 2 3" xfId="1554" xr:uid="{19BE825D-7874-4C44-8C24-341F51FE9779}"/>
    <cellStyle name="Normal 3 4 4 3" xfId="750" xr:uid="{95D50DBE-5827-4AC0-BFEF-1CE50089EF5D}"/>
    <cellStyle name="Normal 3 4 4 3 2" xfId="1268" xr:uid="{08682659-E0AD-496F-8B9A-3278C7C47B12}"/>
    <cellStyle name="Normal 3 4 4 3 2 2" xfId="2298" xr:uid="{92B76616-551D-4B73-AB63-1D2AEA18AFE7}"/>
    <cellStyle name="Normal 3 4 4 3 3" xfId="1783" xr:uid="{AF9614B8-54A4-4420-AA7A-BF3718628A6B}"/>
    <cellStyle name="Normal 3 4 4 4" xfId="940" xr:uid="{26930CC4-9B7D-447D-94ED-E01BB80A674D}"/>
    <cellStyle name="Normal 3 4 4 4 2" xfId="1971" xr:uid="{AD0583CA-11C6-42FA-84C9-3E4BF03E201F}"/>
    <cellStyle name="Normal 3 4 4 5" xfId="1456" xr:uid="{EE841F7C-FE88-489F-9A39-5EC287BB557C}"/>
    <cellStyle name="Normal 3 4 5" xfId="456" xr:uid="{00000000-0005-0000-0000-000046010000}"/>
    <cellStyle name="Normal 3 4 5 2" xfId="1004" xr:uid="{8BFEA8F8-2A7E-4928-846F-321913E24339}"/>
    <cellStyle name="Normal 3 4 5 2 2" xfId="2035" xr:uid="{9C89E6AD-84F9-4BD5-B9AF-C09CF68D12BA}"/>
    <cellStyle name="Normal 3 4 5 3" xfId="1520" xr:uid="{89DC1E05-F851-4EC0-ADF2-93691F7C71B6}"/>
    <cellStyle name="Normal 3 4 6" xfId="565" xr:uid="{37B1EE4C-0718-4C06-844A-0A45D8E5337B}"/>
    <cellStyle name="Normal 3 4 6 2" xfId="1092" xr:uid="{7F654D4B-2998-4725-9496-59864555142C}"/>
    <cellStyle name="Normal 3 4 6 2 2" xfId="2122" xr:uid="{BC0A978B-0CD6-4904-86F0-4A4CD145561B}"/>
    <cellStyle name="Normal 3 4 6 3" xfId="1607" xr:uid="{422BFDFD-A16A-4BD7-BAEC-CE2AC1597BC9}"/>
    <cellStyle name="Normal 3 4 7" xfId="909" xr:uid="{93AD1C61-DBA0-4FF8-B920-044C54979AED}"/>
    <cellStyle name="Normal 3 4 7 2" xfId="1940" xr:uid="{75BF9F08-AD3A-412D-883B-84627AA6D180}"/>
    <cellStyle name="Normal 3 4 8" xfId="1425" xr:uid="{F1C84F65-5071-493A-B235-382230369F94}"/>
    <cellStyle name="Normal 3 5" xfId="594" xr:uid="{E767A68C-1485-4663-80B7-92B46D14BA30}"/>
    <cellStyle name="Normal 3 5 2" xfId="779" xr:uid="{98534006-BE65-4498-9B62-5D35D007CF2D}"/>
    <cellStyle name="Normal 3 5 2 2" xfId="1297" xr:uid="{AEA0D116-DA99-4254-B3F4-AB40C2C63F78}"/>
    <cellStyle name="Normal 3 5 2 2 2" xfId="2327" xr:uid="{4E4A45AB-D685-48A0-84D8-07550AE6A7C8}"/>
    <cellStyle name="Normal 3 5 2 3" xfId="1812" xr:uid="{16E49A09-40C6-44D6-9C97-DEC22CDEBD30}"/>
    <cellStyle name="Normal 3 5 3" xfId="1121" xr:uid="{B9864B8F-E1C9-4EF4-A39E-A8C2ABE57757}"/>
    <cellStyle name="Normal 3 5 3 2" xfId="2151" xr:uid="{A2BBB6AD-A900-41BD-9E64-3F225A13DA7B}"/>
    <cellStyle name="Normal 3 5 4" xfId="1636" xr:uid="{92310FAF-C4B3-4D18-9562-10A8FB1A26DF}"/>
    <cellStyle name="Normal 3 6" xfId="653" xr:uid="{2D2E4C69-821E-49D4-AF57-EA475AB55956}"/>
    <cellStyle name="Normal 3 6 2" xfId="838" xr:uid="{04B65018-591C-4EF4-8D63-EEFAFDFB9FFB}"/>
    <cellStyle name="Normal 3 6 2 2" xfId="1356" xr:uid="{CDAB09CC-DBF3-4A8B-AE15-D38E857DAD34}"/>
    <cellStyle name="Normal 3 6 2 2 2" xfId="2386" xr:uid="{D429CEDF-2971-4AAF-A159-A39A0E9728EA}"/>
    <cellStyle name="Normal 3 6 2 3" xfId="1871" xr:uid="{D013A1A0-59BB-49D8-A42D-CBB40F4373E5}"/>
    <cellStyle name="Normal 3 6 3" xfId="1180" xr:uid="{7A6447CB-F5CC-42B6-9CB2-64022B53DF34}"/>
    <cellStyle name="Normal 3 6 3 2" xfId="2210" xr:uid="{FC9BDFC3-520C-4BB0-9B87-E9C18E3E99BF}"/>
    <cellStyle name="Normal 3 6 4" xfId="1695" xr:uid="{EB9E0D65-4485-4B01-89ED-610B365DFB70}"/>
    <cellStyle name="Normal 3 7" xfId="720" xr:uid="{74C12DB3-B2D9-4334-9FBA-7BDF7E85BBD6}"/>
    <cellStyle name="Normal 3 7 2" xfId="1239" xr:uid="{DD7FA759-FB55-42B5-AF2D-7A0F390891B1}"/>
    <cellStyle name="Normal 3 7 2 2" xfId="2269" xr:uid="{3AC265F2-C87F-4F74-9068-C150B3BF5CFA}"/>
    <cellStyle name="Normal 3 7 3" xfId="1754" xr:uid="{C8723416-A607-4B43-8131-66366A28A8BE}"/>
    <cellStyle name="Normal 3 8" xfId="516" xr:uid="{B8D22874-2EBE-4A6E-81F7-8800CCA18224}"/>
    <cellStyle name="Normal 3 8 2" xfId="1063" xr:uid="{E67891A5-90B9-4423-8262-635C0BF0DE66}"/>
    <cellStyle name="Normal 3 8 2 2" xfId="2093" xr:uid="{284C7E68-2877-4024-9B00-AB2CF273A466}"/>
    <cellStyle name="Normal 3 8 3" xfId="1578" xr:uid="{FD193868-C41A-4E10-A993-CEF5B655D7D7}"/>
    <cellStyle name="Normal 4" xfId="173" xr:uid="{00000000-0005-0000-0000-000047010000}"/>
    <cellStyle name="Normal 4 10" xfId="526" xr:uid="{3F28BCC9-F874-4859-9417-0D02115064CD}"/>
    <cellStyle name="Normal 4 10 2" xfId="1067" xr:uid="{8590E6F7-DE66-4EE3-8816-EBFD0756C729}"/>
    <cellStyle name="Normal 4 10 2 2" xfId="2097" xr:uid="{645BF893-73ED-4510-8304-E06650E3D710}"/>
    <cellStyle name="Normal 4 10 3" xfId="1582" xr:uid="{2A44B47A-D117-4EBB-8CA7-11088F392A2F}"/>
    <cellStyle name="Normal 4 11" xfId="899" xr:uid="{DDD80AB8-8E97-4055-BDD4-12E54A5E07A1}"/>
    <cellStyle name="Normal 4 11 2" xfId="1930" xr:uid="{4FA02D00-FFFE-43D1-8DBC-086A31E1E458}"/>
    <cellStyle name="Normal 4 12" xfId="1415" xr:uid="{3ADB60A1-6B35-413F-9659-72ED2846AD2C}"/>
    <cellStyle name="Normal 4 2" xfId="174" xr:uid="{00000000-0005-0000-0000-000048010000}"/>
    <cellStyle name="Normal 4 2 2" xfId="353" xr:uid="{00000000-0005-0000-0000-000049010000}"/>
    <cellStyle name="Normal 4 2 2 2" xfId="589" xr:uid="{44FFF0E1-A1E3-4B14-B9D9-B49560B9DB98}"/>
    <cellStyle name="Normal 4 2 2 2 2" xfId="648" xr:uid="{2515255B-81CC-44C2-BA9C-DFA352561440}"/>
    <cellStyle name="Normal 4 2 2 2 2 2" xfId="833" xr:uid="{AF21E630-BDFA-498E-8C02-9C9EEE05A4CA}"/>
    <cellStyle name="Normal 4 2 2 2 2 2 2" xfId="1351" xr:uid="{2FF56D02-27BC-44F4-BCB1-F78C4B096BB2}"/>
    <cellStyle name="Normal 4 2 2 2 2 2 2 2" xfId="2381" xr:uid="{0B0899A9-D08A-46E6-9139-0B25B3BD4811}"/>
    <cellStyle name="Normal 4 2 2 2 2 2 3" xfId="1866" xr:uid="{E5FA072B-4146-48D3-97D1-036CC8ABA6D6}"/>
    <cellStyle name="Normal 4 2 2 2 2 3" xfId="1175" xr:uid="{B2FEE133-E3DD-46C1-8B20-45F82DD44693}"/>
    <cellStyle name="Normal 4 2 2 2 2 3 2" xfId="2205" xr:uid="{CBCD734E-DBE4-429C-8396-803C183BE4D3}"/>
    <cellStyle name="Normal 4 2 2 2 2 4" xfId="1690" xr:uid="{75996587-57A3-4322-BDBB-CD84BBFA2116}"/>
    <cellStyle name="Normal 4 2 2 2 3" xfId="712" xr:uid="{63DAB627-4C52-4564-A225-ABB3192BB57E}"/>
    <cellStyle name="Normal 4 2 2 2 3 2" xfId="892" xr:uid="{0574D083-B8DB-4089-9D85-DB79E89004E3}"/>
    <cellStyle name="Normal 4 2 2 2 3 2 2" xfId="1409" xr:uid="{9819DBCB-38DA-48B9-B7CA-0A0D631F020A}"/>
    <cellStyle name="Normal 4 2 2 2 3 2 2 2" xfId="2439" xr:uid="{6F5A8F49-1B3B-4DA5-90A4-2F42E8BE6004}"/>
    <cellStyle name="Normal 4 2 2 2 3 2 3" xfId="1924" xr:uid="{ED89361A-6DD0-4679-BAC0-926C3EC64DFD}"/>
    <cellStyle name="Normal 4 2 2 2 3 3" xfId="1233" xr:uid="{F452AB7B-520C-48D0-9DE3-BAED3834B74F}"/>
    <cellStyle name="Normal 4 2 2 2 3 3 2" xfId="2263" xr:uid="{7BD322B2-DAEF-481B-A938-CC06B15629DE}"/>
    <cellStyle name="Normal 4 2 2 2 3 4" xfId="1748" xr:uid="{FC751D1B-DBC4-4E3C-913B-C22337EAAD7C}"/>
    <cellStyle name="Normal 4 2 2 2 4" xfId="774" xr:uid="{E0BCC464-27F3-4EFE-96D0-1273805D05CE}"/>
    <cellStyle name="Normal 4 2 2 2 4 2" xfId="1292" xr:uid="{2CD95803-2178-4BCB-965B-1BB3666F3AB5}"/>
    <cellStyle name="Normal 4 2 2 2 4 2 2" xfId="2322" xr:uid="{DEF40C56-BD8D-4818-977E-15BCD0F14B25}"/>
    <cellStyle name="Normal 4 2 2 2 4 3" xfId="1807" xr:uid="{3D6E1D91-00ED-4594-9594-4AF6AB9575D5}"/>
    <cellStyle name="Normal 4 2 2 2 5" xfId="1116" xr:uid="{00905C45-EED7-4007-AC8B-71496A4CDF27}"/>
    <cellStyle name="Normal 4 2 2 2 5 2" xfId="2146" xr:uid="{6EBFF0A9-B0F9-44E6-872C-8D9C4312EE1F}"/>
    <cellStyle name="Normal 4 2 2 2 6" xfId="1631" xr:uid="{00E93DB7-C67E-46DB-8425-EE1B5AD66599}"/>
    <cellStyle name="Normal 4 2 2 3" xfId="619" xr:uid="{FE11239E-E0AD-43D2-B805-985FBF175D45}"/>
    <cellStyle name="Normal 4 2 2 3 2" xfId="804" xr:uid="{379C68A4-ED41-4E56-9083-0A2C7D035FC5}"/>
    <cellStyle name="Normal 4 2 2 3 2 2" xfId="1322" xr:uid="{C80DE310-07EE-4514-BA6D-59FBBD0F1C37}"/>
    <cellStyle name="Normal 4 2 2 3 2 2 2" xfId="2352" xr:uid="{8A0FEBE9-8929-4597-9DE0-658E36F4CBED}"/>
    <cellStyle name="Normal 4 2 2 3 2 3" xfId="1837" xr:uid="{52C7F9EF-0E03-4ABA-8E37-C286AA7DA588}"/>
    <cellStyle name="Normal 4 2 2 3 3" xfId="1146" xr:uid="{EED045EF-A9E8-4140-A1E4-EE1ADEA38237}"/>
    <cellStyle name="Normal 4 2 2 3 3 2" xfId="2176" xr:uid="{C2718C21-0DB8-4ECC-8635-DD06BF6523E0}"/>
    <cellStyle name="Normal 4 2 2 3 4" xfId="1661" xr:uid="{2B456E26-132A-4E38-BC8C-6682D07D2C31}"/>
    <cellStyle name="Normal 4 2 2 4" xfId="677" xr:uid="{93860E5B-DB86-4BC3-B8A7-13A4AEDD8DA7}"/>
    <cellStyle name="Normal 4 2 2 4 2" xfId="862" xr:uid="{4355C82F-FEB3-4C78-84DB-D2AB2E8070C0}"/>
    <cellStyle name="Normal 4 2 2 4 2 2" xfId="1380" xr:uid="{3347C15B-6D91-43E0-9684-F1975D84A4F7}"/>
    <cellStyle name="Normal 4 2 2 4 2 2 2" xfId="2410" xr:uid="{74722594-1892-4765-BB8E-2851184C4585}"/>
    <cellStyle name="Normal 4 2 2 4 2 3" xfId="1895" xr:uid="{51B10730-0D9D-40FF-AF67-A7E239462AFE}"/>
    <cellStyle name="Normal 4 2 2 4 3" xfId="1204" xr:uid="{A21C6779-D0B9-4F01-A01E-D581C7CA8F73}"/>
    <cellStyle name="Normal 4 2 2 4 3 2" xfId="2234" xr:uid="{D99A4BA7-6BE7-4F76-AAF2-AB0CBD34B0D2}"/>
    <cellStyle name="Normal 4 2 2 4 4" xfId="1719" xr:uid="{23621A91-58AB-4B66-BBD9-39C9EE5F6FBC}"/>
    <cellStyle name="Normal 4 2 2 5" xfId="745" xr:uid="{7761E26E-FE07-4C4A-BA1B-02E7955A2814}"/>
    <cellStyle name="Normal 4 2 2 5 2" xfId="1263" xr:uid="{0685EC88-D939-4276-8BAC-3C6D7FB9B3F9}"/>
    <cellStyle name="Normal 4 2 2 5 2 2" xfId="2293" xr:uid="{049BFA40-8358-46EF-9FB1-89CE90BF74E1}"/>
    <cellStyle name="Normal 4 2 2 5 3" xfId="1778" xr:uid="{7D774999-15BA-40CB-ABD1-AA8589340846}"/>
    <cellStyle name="Normal 4 2 2 6" xfId="556" xr:uid="{E52C0FBC-8A0F-4665-A015-CA86D34E7E31}"/>
    <cellStyle name="Normal 4 2 2 6 2" xfId="1087" xr:uid="{FDBADDDF-779F-4B66-A114-FB8884463C62}"/>
    <cellStyle name="Normal 4 2 2 6 2 2" xfId="2117" xr:uid="{2D354D1B-9307-4BEF-B9D9-DC86DB6CBBCE}"/>
    <cellStyle name="Normal 4 2 2 6 3" xfId="1602" xr:uid="{CA02395C-03FA-4388-B7AE-A10935CCF619}"/>
    <cellStyle name="Normal 4 2 3" xfId="573" xr:uid="{B3CE2F7D-2526-466C-BDC8-961D42693261}"/>
    <cellStyle name="Normal 4 2 3 2" xfId="632" xr:uid="{A3B77049-5770-4546-A7DD-8EFF5DA7771A}"/>
    <cellStyle name="Normal 4 2 3 2 2" xfId="817" xr:uid="{072FC008-444B-473E-89A7-6A43D77C51B9}"/>
    <cellStyle name="Normal 4 2 3 2 2 2" xfId="1335" xr:uid="{FC51668B-F8B4-442C-959D-63BA83D985DF}"/>
    <cellStyle name="Normal 4 2 3 2 2 2 2" xfId="2365" xr:uid="{70A6D1C4-B124-4ABC-AAE8-7B91A843285F}"/>
    <cellStyle name="Normal 4 2 3 2 2 3" xfId="1850" xr:uid="{639489FD-8BF8-42AF-9DE0-1650F20B3118}"/>
    <cellStyle name="Normal 4 2 3 2 3" xfId="1159" xr:uid="{D0C94D5A-70EF-4151-9D26-EC6FF588E3A9}"/>
    <cellStyle name="Normal 4 2 3 2 3 2" xfId="2189" xr:uid="{9985830C-AB46-42D5-BDF4-A703A23E397A}"/>
    <cellStyle name="Normal 4 2 3 2 4" xfId="1674" xr:uid="{16A5C9EC-7522-4B89-908B-F7E3B6CDA56E}"/>
    <cellStyle name="Normal 4 2 3 3" xfId="701" xr:uid="{CC20C8CF-3D52-4F57-A9F5-3BF11DC94A3B}"/>
    <cellStyle name="Normal 4 2 3 3 2" xfId="881" xr:uid="{7AE587A9-C3D5-4977-BD15-858837AEA66C}"/>
    <cellStyle name="Normal 4 2 3 3 2 2" xfId="1398" xr:uid="{4A2DB3C3-B2CB-43CB-A25C-1E24272DFC45}"/>
    <cellStyle name="Normal 4 2 3 3 2 2 2" xfId="2428" xr:uid="{DAC57CFA-C3E6-4EE6-9F5E-BA4E4157C020}"/>
    <cellStyle name="Normal 4 2 3 3 2 3" xfId="1913" xr:uid="{D3AAD2BB-C5C9-4982-8713-2DB009A2ED67}"/>
    <cellStyle name="Normal 4 2 3 3 3" xfId="1222" xr:uid="{539E00F2-9CA1-40A1-9A44-8223B5F39345}"/>
    <cellStyle name="Normal 4 2 3 3 3 2" xfId="2252" xr:uid="{758543CA-2504-4334-A7CA-349FF6183E9B}"/>
    <cellStyle name="Normal 4 2 3 3 4" xfId="1737" xr:uid="{439A9208-7063-4CF8-AD7F-FE82C680E793}"/>
    <cellStyle name="Normal 4 2 3 4" xfId="758" xr:uid="{7292ACF7-7749-4929-AD16-C60F316F51B4}"/>
    <cellStyle name="Normal 4 2 3 4 2" xfId="1276" xr:uid="{6D887BC0-650E-4458-A244-0CD5F206A098}"/>
    <cellStyle name="Normal 4 2 3 4 2 2" xfId="2306" xr:uid="{59350772-9634-4F7F-9C2C-2BB85D9DCF30}"/>
    <cellStyle name="Normal 4 2 3 4 3" xfId="1791" xr:uid="{D6664347-3A31-4F37-8557-A11874B2E2B1}"/>
    <cellStyle name="Normal 4 2 3 5" xfId="1100" xr:uid="{6B0B7026-B9E4-43EC-86BF-AA8B193A904C}"/>
    <cellStyle name="Normal 4 2 3 5 2" xfId="2130" xr:uid="{DC3BE415-B895-447D-885A-B6FF0B425214}"/>
    <cellStyle name="Normal 4 2 3 6" xfId="1615" xr:uid="{8C0B3D32-33EA-4568-B914-F2B0EA659C1E}"/>
    <cellStyle name="Normal 4 2 4" xfId="603" xr:uid="{FFDF436D-3BFA-4C38-9E38-3BB64B25B466}"/>
    <cellStyle name="Normal 4 2 4 2" xfId="788" xr:uid="{4117ECB7-7D5F-43ED-B4A2-AFDE86B3F730}"/>
    <cellStyle name="Normal 4 2 4 2 2" xfId="1306" xr:uid="{54833754-6D03-47E3-9EB8-9C1AEBC73D79}"/>
    <cellStyle name="Normal 4 2 4 2 2 2" xfId="2336" xr:uid="{EE9632CE-EB0E-4152-A8AE-24443285B994}"/>
    <cellStyle name="Normal 4 2 4 2 3" xfId="1821" xr:uid="{3B58B119-C0CC-4F01-A5D5-DC4FCB7A77DC}"/>
    <cellStyle name="Normal 4 2 4 3" xfId="1130" xr:uid="{965F7F0A-23B0-4480-B963-1B84809065C6}"/>
    <cellStyle name="Normal 4 2 4 3 2" xfId="2160" xr:uid="{46C40928-A996-4F74-9E23-24EC65CE1629}"/>
    <cellStyle name="Normal 4 2 4 4" xfId="1645" xr:uid="{EDFEBD0D-1754-44B5-93CF-5FE004BE12B7}"/>
    <cellStyle name="Normal 4 2 5" xfId="661" xr:uid="{A9016BEB-8377-407E-B086-93AAD63F847E}"/>
    <cellStyle name="Normal 4 2 5 2" xfId="846" xr:uid="{9CFD600C-983F-42F2-95A0-7B01064BEBD0}"/>
    <cellStyle name="Normal 4 2 5 2 2" xfId="1364" xr:uid="{BE084CD0-E69E-4E56-A6AE-7F0C1EBD793D}"/>
    <cellStyle name="Normal 4 2 5 2 2 2" xfId="2394" xr:uid="{9D0B62C6-AE41-4B3B-AC6E-1976269EECDB}"/>
    <cellStyle name="Normal 4 2 5 2 3" xfId="1879" xr:uid="{E7025469-EF0E-4F10-A7D4-0D1FFBFA4602}"/>
    <cellStyle name="Normal 4 2 5 3" xfId="1188" xr:uid="{7C210515-B599-4A4E-8726-C6EF9E0C3B20}"/>
    <cellStyle name="Normal 4 2 5 3 2" xfId="2218" xr:uid="{EB720C5B-15EA-40AA-ABF6-4D10CFCBB81B}"/>
    <cellStyle name="Normal 4 2 5 4" xfId="1703" xr:uid="{C6999036-9647-4BE9-98C8-FF820B1204A2}"/>
    <cellStyle name="Normal 4 2 6" xfId="729" xr:uid="{6323A8D0-AB22-43E8-9E4F-0AEF12FD61FF}"/>
    <cellStyle name="Normal 4 2 6 2" xfId="1247" xr:uid="{DABA7DA3-55DB-4799-9FD2-2EFEDCCF9252}"/>
    <cellStyle name="Normal 4 2 6 2 2" xfId="2277" xr:uid="{2C96BF3D-AF63-47BF-85C1-6C139CF47EE1}"/>
    <cellStyle name="Normal 4 2 6 3" xfId="1762" xr:uid="{DEAFCF19-7E05-46B7-9502-6EE90CEBD446}"/>
    <cellStyle name="Normal 4 2 7" xfId="536" xr:uid="{6279D203-9F4B-4B10-9092-99834874570F}"/>
    <cellStyle name="Normal 4 2 7 2" xfId="1071" xr:uid="{C9AB2437-7848-448B-B048-1C2CB097BC59}"/>
    <cellStyle name="Normal 4 2 7 2 2" xfId="2101" xr:uid="{733EAF5F-7BC1-474A-B153-38B1D77C40C5}"/>
    <cellStyle name="Normal 4 2 7 3" xfId="1586" xr:uid="{B8102E18-4BF9-46AD-A314-F56FAF1662B9}"/>
    <cellStyle name="Normal 4 3" xfId="261" xr:uid="{00000000-0005-0000-0000-00004A010000}"/>
    <cellStyle name="Normal 4 3 2" xfId="364" xr:uid="{00000000-0005-0000-0000-00004B010000}"/>
    <cellStyle name="Normal 4 3 2 2" xfId="401" xr:uid="{00000000-0005-0000-0000-00004C010000}"/>
    <cellStyle name="Normal 4 3 2 2 2" xfId="500" xr:uid="{00000000-0005-0000-0000-00004D010000}"/>
    <cellStyle name="Normal 4 3 2 2 2 2" xfId="829" xr:uid="{A66A258A-F31D-4B93-8C8F-42E7FC1AF1F8}"/>
    <cellStyle name="Normal 4 3 2 2 2 2 2" xfId="1347" xr:uid="{C6C7F403-847A-4481-AFA1-86EA1AEE7B87}"/>
    <cellStyle name="Normal 4 3 2 2 2 2 2 2" xfId="2377" xr:uid="{88A8E6E5-E0C6-4356-8580-4C5D4DDF2DF1}"/>
    <cellStyle name="Normal 4 3 2 2 2 2 3" xfId="1862" xr:uid="{D2657F19-28C8-43BC-9159-80D3B646B8A3}"/>
    <cellStyle name="Normal 4 3 2 2 2 3" xfId="1048" xr:uid="{EB7C6A14-01CD-4302-98DE-5E909E7CECC7}"/>
    <cellStyle name="Normal 4 3 2 2 2 3 2" xfId="2079" xr:uid="{4CD34533-526B-408B-8819-3730A465FACB}"/>
    <cellStyle name="Normal 4 3 2 2 2 4" xfId="1564" xr:uid="{3A660BE6-9AD5-4C1D-A118-0EA537A45369}"/>
    <cellStyle name="Normal 4 3 2 2 3" xfId="644" xr:uid="{1BF252C8-A8CC-40BB-901F-45D81C8A1E82}"/>
    <cellStyle name="Normal 4 3 2 2 3 2" xfId="1171" xr:uid="{41CE005C-150C-4CCA-91F9-DC2C81F849A8}"/>
    <cellStyle name="Normal 4 3 2 2 3 2 2" xfId="2201" xr:uid="{09FF095A-64BD-4068-B171-15CBC48E9BF7}"/>
    <cellStyle name="Normal 4 3 2 2 3 3" xfId="1686" xr:uid="{4884BE55-F4A4-4122-AF7C-1443BB9A86CA}"/>
    <cellStyle name="Normal 4 3 2 2 4" xfId="950" xr:uid="{2622EC15-2FC2-4AFD-86AD-4BD225D4AEC7}"/>
    <cellStyle name="Normal 4 3 2 2 4 2" xfId="1981" xr:uid="{8668185A-A78F-49DD-85CF-549BDD8A1F38}"/>
    <cellStyle name="Normal 4 3 2 2 5" xfId="1466" xr:uid="{CB5B7FDA-E9C8-4DF5-BD22-8FBB37FA9BBC}"/>
    <cellStyle name="Normal 4 3 2 3" xfId="469" xr:uid="{00000000-0005-0000-0000-00004E010000}"/>
    <cellStyle name="Normal 4 3 2 3 2" xfId="888" xr:uid="{79B8415E-5CE2-48DC-A998-66EC456CDAF8}"/>
    <cellStyle name="Normal 4 3 2 3 2 2" xfId="1405" xr:uid="{BFDC25CE-7042-4292-87DD-1E65B2AD3E40}"/>
    <cellStyle name="Normal 4 3 2 3 2 2 2" xfId="2435" xr:uid="{BFA2BAA4-DF27-431F-9FA9-F25182610D24}"/>
    <cellStyle name="Normal 4 3 2 3 2 3" xfId="1920" xr:uid="{422588AE-3BF9-4B6E-849D-CD8175275BCC}"/>
    <cellStyle name="Normal 4 3 2 3 3" xfId="708" xr:uid="{08FA387F-BE0E-47EC-87D1-8D1F76871C52}"/>
    <cellStyle name="Normal 4 3 2 3 3 2" xfId="1229" xr:uid="{C803F4A9-344B-4FE1-B9B5-DEF525EC8D3F}"/>
    <cellStyle name="Normal 4 3 2 3 3 2 2" xfId="2259" xr:uid="{1363C717-51A9-4DA3-B34F-56236B250618}"/>
    <cellStyle name="Normal 4 3 2 3 3 3" xfId="1744" xr:uid="{147C6C6B-D099-416A-9162-2269B9592435}"/>
    <cellStyle name="Normal 4 3 2 3 4" xfId="1017" xr:uid="{8D7524D1-959F-4643-A6D5-51440F14A0D4}"/>
    <cellStyle name="Normal 4 3 2 3 4 2" xfId="2048" xr:uid="{EF8C2FF4-21D8-4C96-A768-4EDEFBDAD4A1}"/>
    <cellStyle name="Normal 4 3 2 3 5" xfId="1533" xr:uid="{776CE285-FAC1-4590-9BBD-F8BC3D9CC24F}"/>
    <cellStyle name="Normal 4 3 2 4" xfId="770" xr:uid="{6BA3523F-17C5-40D9-8EA8-41FB4DE99DF8}"/>
    <cellStyle name="Normal 4 3 2 4 2" xfId="1288" xr:uid="{F1C70C03-DD03-49E8-930F-1BE1A7E62B0A}"/>
    <cellStyle name="Normal 4 3 2 4 2 2" xfId="2318" xr:uid="{F3C0E0FF-96FA-4E9A-A3AF-4B57E42F2FD2}"/>
    <cellStyle name="Normal 4 3 2 4 3" xfId="1803" xr:uid="{3E3F43F0-3460-43C0-8F4C-B8879011E562}"/>
    <cellStyle name="Normal 4 3 2 5" xfId="585" xr:uid="{2D75B1BA-8D30-4901-80E1-F4C79F0316FA}"/>
    <cellStyle name="Normal 4 3 2 5 2" xfId="1112" xr:uid="{A6187191-CD15-4B26-BA30-49A9E905FA1F}"/>
    <cellStyle name="Normal 4 3 2 5 2 2" xfId="2142" xr:uid="{B8CB3147-1CAE-488D-8239-F3806CCD3183}"/>
    <cellStyle name="Normal 4 3 2 5 3" xfId="1627" xr:uid="{94DD18DC-8BB8-4BF1-9EAD-EA4027618C15}"/>
    <cellStyle name="Normal 4 3 2 6" xfId="919" xr:uid="{6820CBCF-034D-4523-BC8E-5FD258C16637}"/>
    <cellStyle name="Normal 4 3 2 6 2" xfId="1950" xr:uid="{9FC0DCBF-EEAB-4E20-B7B7-7B66FEABBA23}"/>
    <cellStyle name="Normal 4 3 2 7" xfId="1435" xr:uid="{0C87C736-8716-4F1D-864D-441BD49AEB96}"/>
    <cellStyle name="Normal 4 3 3" xfId="386" xr:uid="{00000000-0005-0000-0000-00004F010000}"/>
    <cellStyle name="Normal 4 3 3 2" xfId="485" xr:uid="{00000000-0005-0000-0000-000050010000}"/>
    <cellStyle name="Normal 4 3 3 2 2" xfId="800" xr:uid="{AE8C760A-2D94-4F12-B90B-E07520CDEBE0}"/>
    <cellStyle name="Normal 4 3 3 2 2 2" xfId="1318" xr:uid="{6528A8E5-A824-4625-A2A5-474C151CD2F0}"/>
    <cellStyle name="Normal 4 3 3 2 2 2 2" xfId="2348" xr:uid="{B8E72817-014F-497A-A2E5-B720ED49569A}"/>
    <cellStyle name="Normal 4 3 3 2 2 3" xfId="1833" xr:uid="{1ECDFB0D-D0D5-47DF-8B4F-473EDC23FFB3}"/>
    <cellStyle name="Normal 4 3 3 2 3" xfId="1033" xr:uid="{8233EA90-EB23-4DF1-B858-E2AE28179787}"/>
    <cellStyle name="Normal 4 3 3 2 3 2" xfId="2064" xr:uid="{D3D9F42D-57F3-4366-973E-9CBF8C03955F}"/>
    <cellStyle name="Normal 4 3 3 2 4" xfId="1549" xr:uid="{9BB1D0C1-C2E1-42B2-B63F-7DE53734116B}"/>
    <cellStyle name="Normal 4 3 3 3" xfId="615" xr:uid="{20D0B975-C66E-4463-92D4-F32540F38A4B}"/>
    <cellStyle name="Normal 4 3 3 3 2" xfId="1142" xr:uid="{3773864C-D087-4DA5-AEB4-B1A94306E067}"/>
    <cellStyle name="Normal 4 3 3 3 2 2" xfId="2172" xr:uid="{343F00A5-78B0-44C2-8A42-8CE6D621736D}"/>
    <cellStyle name="Normal 4 3 3 3 3" xfId="1657" xr:uid="{955B1359-64CE-4469-AD3C-D090D28C13A8}"/>
    <cellStyle name="Normal 4 3 3 4" xfId="935" xr:uid="{AAEAEDB6-77B4-48D3-B8A9-32E7AAB0EEE7}"/>
    <cellStyle name="Normal 4 3 3 4 2" xfId="1966" xr:uid="{826D2A91-07A5-4C5F-85FC-AF468B08B722}"/>
    <cellStyle name="Normal 4 3 3 5" xfId="1451" xr:uid="{349AE9B7-6BFB-4579-B80F-74CA145E1948}"/>
    <cellStyle name="Normal 4 3 4" xfId="425" xr:uid="{00000000-0005-0000-0000-000051010000}"/>
    <cellStyle name="Normal 4 3 4 2" xfId="858" xr:uid="{BDC231E0-52A6-4BF2-A6D8-B87908D2B461}"/>
    <cellStyle name="Normal 4 3 4 2 2" xfId="1376" xr:uid="{E1077D08-9A65-4681-940B-09298558FDC1}"/>
    <cellStyle name="Normal 4 3 4 2 2 2" xfId="2406" xr:uid="{3925B99E-5F53-4576-924B-1478B17970E9}"/>
    <cellStyle name="Normal 4 3 4 2 3" xfId="1891" xr:uid="{B634D8DD-810C-4C80-971C-494098677FD7}"/>
    <cellStyle name="Normal 4 3 4 3" xfId="673" xr:uid="{725CBAA5-2EA8-4D87-BC54-803FD1973EE5}"/>
    <cellStyle name="Normal 4 3 4 3 2" xfId="1200" xr:uid="{F9D1AA1B-6C76-4184-82E5-24D90BF583F8}"/>
    <cellStyle name="Normal 4 3 4 3 2 2" xfId="2230" xr:uid="{30D4A66E-5A0B-4F1C-8946-2F49A3EA245E}"/>
    <cellStyle name="Normal 4 3 4 3 3" xfId="1715" xr:uid="{CC4353D6-D8C6-4134-98B8-5B6F941566B7}"/>
    <cellStyle name="Normal 4 3 4 4" xfId="973" xr:uid="{0105D44F-58B3-49AF-8CDF-BFEAD025D1E7}"/>
    <cellStyle name="Normal 4 3 4 4 2" xfId="2004" xr:uid="{B5AEB4FA-75CD-48F1-9611-1A0290B00CEF}"/>
    <cellStyle name="Normal 4 3 4 5" xfId="1489" xr:uid="{EB941C47-F583-4CE7-A3C1-2872D84E2892}"/>
    <cellStyle name="Normal 4 3 5" xfId="741" xr:uid="{2B96699F-9AF8-4785-AE5F-DD1C494CB26B}"/>
    <cellStyle name="Normal 4 3 5 2" xfId="1259" xr:uid="{4BED8E9B-0AEC-4547-8464-0B4EA63F5515}"/>
    <cellStyle name="Normal 4 3 5 2 2" xfId="2289" xr:uid="{FBF71449-C4CE-44FA-9297-16119D77E4F8}"/>
    <cellStyle name="Normal 4 3 5 3" xfId="1774" xr:uid="{B03B92BF-AE71-408D-BEA4-DB9732EEE05E}"/>
    <cellStyle name="Normal 4 3 6" xfId="552" xr:uid="{575FC7CB-CD35-4092-BC02-7D83F9DC1408}"/>
    <cellStyle name="Normal 4 3 6 2" xfId="1083" xr:uid="{EB56E5E3-7B13-447D-9769-9710D773BBDB}"/>
    <cellStyle name="Normal 4 3 6 2 2" xfId="2113" xr:uid="{0934FA0A-1FDD-4DEC-888B-53D775CA94D7}"/>
    <cellStyle name="Normal 4 3 6 3" xfId="1598" xr:uid="{5BDD9E42-F4E0-40FE-BC2A-F34ABF9E44C4}"/>
    <cellStyle name="Normal 4 3 7" xfId="903" xr:uid="{DD68B7B3-7FE6-4584-B15D-23EFDD46F4AF}"/>
    <cellStyle name="Normal 4 3 7 2" xfId="1934" xr:uid="{3C894B4D-B218-4E81-9809-73249BA5CCCD}"/>
    <cellStyle name="Normal 4 3 8" xfId="1419" xr:uid="{4DBAA227-F35D-455A-95DD-9119CF641FDB}"/>
    <cellStyle name="Normal 4 4" xfId="291" xr:uid="{00000000-0005-0000-0000-000052010000}"/>
    <cellStyle name="Normal 4 4 2" xfId="373" xr:uid="{00000000-0005-0000-0000-000053010000}"/>
    <cellStyle name="Normal 4 4 2 2" xfId="405" xr:uid="{00000000-0005-0000-0000-000054010000}"/>
    <cellStyle name="Normal 4 4 2 2 2" xfId="504" xr:uid="{00000000-0005-0000-0000-000055010000}"/>
    <cellStyle name="Normal 4 4 2 2 2 2" xfId="1052" xr:uid="{6AB5FBF7-277D-44CD-93EA-E718E5648AC1}"/>
    <cellStyle name="Normal 4 4 2 2 2 2 2" xfId="2083" xr:uid="{2BC6C03F-1E0A-4810-B456-893B32D20652}"/>
    <cellStyle name="Normal 4 4 2 2 2 3" xfId="1568" xr:uid="{1AF97620-1166-4DF8-AB69-9E981B56EA73}"/>
    <cellStyle name="Normal 4 4 2 2 3" xfId="813" xr:uid="{C0309EE6-B462-48BE-A7E3-8E3A90AC8347}"/>
    <cellStyle name="Normal 4 4 2 2 3 2" xfId="1331" xr:uid="{49E8C855-8E67-4E47-AFDB-A3AE5F1CCF7F}"/>
    <cellStyle name="Normal 4 4 2 2 3 2 2" xfId="2361" xr:uid="{1F3742F3-6403-4E35-9772-8C65FC01955A}"/>
    <cellStyle name="Normal 4 4 2 2 3 3" xfId="1846" xr:uid="{D4B7EF18-E029-474C-92F4-02AFDA333C18}"/>
    <cellStyle name="Normal 4 4 2 2 4" xfId="954" xr:uid="{B110C624-AF8A-4D7E-B260-A041D7255BC1}"/>
    <cellStyle name="Normal 4 4 2 2 4 2" xfId="1985" xr:uid="{3627DDD3-3DCA-4F4F-A9E2-A7C21B1BBD6E}"/>
    <cellStyle name="Normal 4 4 2 2 5" xfId="1470" xr:uid="{89CC0B01-D42D-422B-A213-A54CDC221669}"/>
    <cellStyle name="Normal 4 4 2 3" xfId="473" xr:uid="{00000000-0005-0000-0000-000056010000}"/>
    <cellStyle name="Normal 4 4 2 3 2" xfId="1021" xr:uid="{2BA642B6-4204-4DA2-9CC7-6504A0C4F1B9}"/>
    <cellStyle name="Normal 4 4 2 3 2 2" xfId="2052" xr:uid="{B42CF7B4-7FE7-4047-9AD2-D647D74543C6}"/>
    <cellStyle name="Normal 4 4 2 3 3" xfId="1537" xr:uid="{3B31A0C9-9A31-45BC-8483-93BEB931E9C2}"/>
    <cellStyle name="Normal 4 4 2 4" xfId="628" xr:uid="{EE49B9E8-39C0-4AA8-B342-ABDFEE8D7B79}"/>
    <cellStyle name="Normal 4 4 2 4 2" xfId="1155" xr:uid="{F21110F7-2A95-4A7C-9702-D15C1F8357F2}"/>
    <cellStyle name="Normal 4 4 2 4 2 2" xfId="2185" xr:uid="{EE1BC0F7-9B4D-4CB9-926C-27A67D6B5CBB}"/>
    <cellStyle name="Normal 4 4 2 4 3" xfId="1670" xr:uid="{7DD87B0E-BF7A-4F39-81F3-924A6EFC4516}"/>
    <cellStyle name="Normal 4 4 2 5" xfId="923" xr:uid="{55C18FC0-1E3E-4DAC-A2F3-C099599A58E4}"/>
    <cellStyle name="Normal 4 4 2 5 2" xfId="1954" xr:uid="{0BAD013E-1C8C-45E7-98FC-3D41F55A0636}"/>
    <cellStyle name="Normal 4 4 2 6" xfId="1439" xr:uid="{3A98AB64-3F14-488A-A097-AAA11B1C5ED1}"/>
    <cellStyle name="Normal 4 4 3" xfId="390" xr:uid="{00000000-0005-0000-0000-000057010000}"/>
    <cellStyle name="Normal 4 4 3 2" xfId="489" xr:uid="{00000000-0005-0000-0000-000058010000}"/>
    <cellStyle name="Normal 4 4 3 2 2" xfId="877" xr:uid="{4FF7E98D-6C4D-433A-BFA6-5C9E13BE6F4C}"/>
    <cellStyle name="Normal 4 4 3 2 2 2" xfId="1394" xr:uid="{F2F15857-EC35-40D9-8C7E-73F22DC39EB2}"/>
    <cellStyle name="Normal 4 4 3 2 2 2 2" xfId="2424" xr:uid="{87373F85-2440-4C83-8185-BE6F51DCE8C8}"/>
    <cellStyle name="Normal 4 4 3 2 2 3" xfId="1909" xr:uid="{17D9B5A9-78CB-4383-B795-DA84DE6BD8CF}"/>
    <cellStyle name="Normal 4 4 3 2 3" xfId="1037" xr:uid="{8177158A-AEEE-4196-AD53-98A1E1A345B8}"/>
    <cellStyle name="Normal 4 4 3 2 3 2" xfId="2068" xr:uid="{2AE07781-D3D0-4633-A37A-C78FA7EBAF38}"/>
    <cellStyle name="Normal 4 4 3 2 4" xfId="1553" xr:uid="{3BCC1B7F-42C1-473B-B8CC-CEB59F899905}"/>
    <cellStyle name="Normal 4 4 3 3" xfId="697" xr:uid="{A6071C9E-6655-4707-B0D0-9F54C6335EF6}"/>
    <cellStyle name="Normal 4 4 3 3 2" xfId="1218" xr:uid="{CEA8D757-DF92-48FD-92FC-9BB28840ABBD}"/>
    <cellStyle name="Normal 4 4 3 3 2 2" xfId="2248" xr:uid="{37CBC9A7-AA60-4539-97B1-203ABAFFFCD6}"/>
    <cellStyle name="Normal 4 4 3 3 3" xfId="1733" xr:uid="{3DD311C7-9FB0-473E-9C2D-50B72F83E2FE}"/>
    <cellStyle name="Normal 4 4 3 4" xfId="939" xr:uid="{419947A9-FEBE-4F56-9A2E-838890A59939}"/>
    <cellStyle name="Normal 4 4 3 4 2" xfId="1970" xr:uid="{E8093976-E58D-4833-9F3D-107FD02C21B8}"/>
    <cellStyle name="Normal 4 4 3 5" xfId="1455" xr:uid="{C3F148E9-6691-436B-8F11-8CD5ECD8BF3E}"/>
    <cellStyle name="Normal 4 4 4" xfId="440" xr:uid="{00000000-0005-0000-0000-000059010000}"/>
    <cellStyle name="Normal 4 4 4 2" xfId="754" xr:uid="{283FC230-BD27-4F57-83F0-A15959590067}"/>
    <cellStyle name="Normal 4 4 4 2 2" xfId="1272" xr:uid="{A5651D2C-E3EC-47AB-B3DF-30EFBFCB4B16}"/>
    <cellStyle name="Normal 4 4 4 2 2 2" xfId="2302" xr:uid="{47F77172-BC0B-41EF-8F40-16B4ADBEB612}"/>
    <cellStyle name="Normal 4 4 4 2 3" xfId="1787" xr:uid="{979939A0-2CDD-4B9F-986C-A4A41ADBB210}"/>
    <cellStyle name="Normal 4 4 4 3" xfId="988" xr:uid="{C7E382F9-0370-4F6F-816F-48E60475EF95}"/>
    <cellStyle name="Normal 4 4 4 3 2" xfId="2019" xr:uid="{D419C9A4-710A-41FA-BBAF-4E8B0AACFFB8}"/>
    <cellStyle name="Normal 4 4 4 4" xfId="1504" xr:uid="{3AF54F55-DFAF-4DAE-B6E9-EC27B46F8B7C}"/>
    <cellStyle name="Normal 4 4 5" xfId="569" xr:uid="{B982BA69-8284-43FD-BBF0-0263F668ED34}"/>
    <cellStyle name="Normal 4 4 5 2" xfId="1096" xr:uid="{5C152229-9EDA-4F11-A374-FCEF5B15A892}"/>
    <cellStyle name="Normal 4 4 5 2 2" xfId="2126" xr:uid="{35877156-9E86-4732-9911-CF47D1FBF7C4}"/>
    <cellStyle name="Normal 4 4 5 3" xfId="1611" xr:uid="{12E1D1B4-0814-4767-81E7-EF8A2755AA6C}"/>
    <cellStyle name="Normal 4 4 6" xfId="907" xr:uid="{845C0CE2-71E3-4863-9B30-14594BD41A6D}"/>
    <cellStyle name="Normal 4 4 6 2" xfId="1938" xr:uid="{943AE488-8F3E-4E4C-A3A5-31593A20A7E7}"/>
    <cellStyle name="Normal 4 4 7" xfId="1424" xr:uid="{B7C93EA9-0A70-4FEF-B1DD-898528B69224}"/>
    <cellStyle name="Normal 4 5" xfId="325" xr:uid="{00000000-0005-0000-0000-00005A010000}"/>
    <cellStyle name="Normal 4 5 2" xfId="784" xr:uid="{DFD27239-2DFC-45BE-8ECA-A2559AE8DF71}"/>
    <cellStyle name="Normal 4 5 2 2" xfId="1302" xr:uid="{09090138-B50E-438A-8F0F-7BBE796C25D8}"/>
    <cellStyle name="Normal 4 5 2 2 2" xfId="2332" xr:uid="{1C8636FB-F6DF-4E1B-B57A-199B87254726}"/>
    <cellStyle name="Normal 4 5 2 3" xfId="1817" xr:uid="{42B4DDF8-EAFE-4221-A16A-034D0F6F4A4D}"/>
    <cellStyle name="Normal 4 5 3" xfId="599" xr:uid="{DE574BE6-5427-4510-9EDB-A12DBFE50FDF}"/>
    <cellStyle name="Normal 4 5 3 2" xfId="1126" xr:uid="{2D853A11-67A0-4961-9C4D-8B18A4C6B077}"/>
    <cellStyle name="Normal 4 5 3 2 2" xfId="2156" xr:uid="{16154514-694D-4AE4-8C25-91FDD462F049}"/>
    <cellStyle name="Normal 4 5 3 3" xfId="1641" xr:uid="{696B665C-EB6E-4FEE-8641-48B1A2A924FC}"/>
    <cellStyle name="Normal 4 6" xfId="341" xr:uid="{00000000-0005-0000-0000-00005B010000}"/>
    <cellStyle name="Normal 4 6 2" xfId="376" xr:uid="{00000000-0005-0000-0000-00005C010000}"/>
    <cellStyle name="Normal 4 6 2 2" xfId="407" xr:uid="{00000000-0005-0000-0000-00005D010000}"/>
    <cellStyle name="Normal 4 6 2 2 2" xfId="506" xr:uid="{00000000-0005-0000-0000-00005E010000}"/>
    <cellStyle name="Normal 4 6 2 2 2 2" xfId="1054" xr:uid="{31BC2000-6233-4543-AD87-5F0732E27596}"/>
    <cellStyle name="Normal 4 6 2 2 2 2 2" xfId="2085" xr:uid="{E0BF5998-4834-4343-8657-075B725787FB}"/>
    <cellStyle name="Normal 4 6 2 2 2 3" xfId="1570" xr:uid="{CA695AA0-BCD0-4433-904E-0FE04A41E27D}"/>
    <cellStyle name="Normal 4 6 2 2 3" xfId="956" xr:uid="{EF48DEED-1104-4AD3-9D0F-45CF55B796E4}"/>
    <cellStyle name="Normal 4 6 2 2 3 2" xfId="1987" xr:uid="{FE711491-C6E3-48D4-8257-59CADC627AA6}"/>
    <cellStyle name="Normal 4 6 2 2 4" xfId="1472" xr:uid="{FE14F315-ED62-4405-96D6-D79192A6E8CE}"/>
    <cellStyle name="Normal 4 6 2 3" xfId="475" xr:uid="{00000000-0005-0000-0000-00005F010000}"/>
    <cellStyle name="Normal 4 6 2 3 2" xfId="1023" xr:uid="{62B13D88-A12C-42B9-9F87-84EFA3DF4399}"/>
    <cellStyle name="Normal 4 6 2 3 2 2" xfId="2054" xr:uid="{B6B7E190-6470-492D-8EB1-9A9D4900C0A2}"/>
    <cellStyle name="Normal 4 6 2 3 3" xfId="1539" xr:uid="{31E96662-3892-496A-ACAE-B0F0647FEB39}"/>
    <cellStyle name="Normal 4 6 2 4" xfId="842" xr:uid="{476D5E29-C6BF-4641-8E0A-DCEB339311FA}"/>
    <cellStyle name="Normal 4 6 2 4 2" xfId="1360" xr:uid="{94CF4B98-A269-4673-9F66-E4F208D517F3}"/>
    <cellStyle name="Normal 4 6 2 4 2 2" xfId="2390" xr:uid="{C637025D-A50B-4279-83BF-CC2A282FF761}"/>
    <cellStyle name="Normal 4 6 2 4 3" xfId="1875" xr:uid="{34F318FE-DC6F-4180-99A0-6A4724A55CB8}"/>
    <cellStyle name="Normal 4 6 2 5" xfId="925" xr:uid="{B3E310AF-5B3B-4A4B-96CF-8E72326D3A66}"/>
    <cellStyle name="Normal 4 6 2 5 2" xfId="1956" xr:uid="{4E4FA855-A77D-4E65-AEE5-9FF0C63E5B89}"/>
    <cellStyle name="Normal 4 6 2 6" xfId="1441" xr:uid="{5329E480-FF36-48C9-B22E-6EE92227F8B9}"/>
    <cellStyle name="Normal 4 6 3" xfId="392" xr:uid="{00000000-0005-0000-0000-000060010000}"/>
    <cellStyle name="Normal 4 6 3 2" xfId="491" xr:uid="{00000000-0005-0000-0000-000061010000}"/>
    <cellStyle name="Normal 4 6 3 2 2" xfId="1039" xr:uid="{B766A15E-4F8C-46D8-810B-6515F4244FC7}"/>
    <cellStyle name="Normal 4 6 3 2 2 2" xfId="2070" xr:uid="{3B49627A-7785-418F-A86C-D840E49DFFA9}"/>
    <cellStyle name="Normal 4 6 3 2 3" xfId="1555" xr:uid="{3530E9BD-ADF6-4D4B-98B0-DCB8CDD8E7F0}"/>
    <cellStyle name="Normal 4 6 3 3" xfId="941" xr:uid="{D31B3F6C-F2D7-4FD9-B221-538E7A3E6308}"/>
    <cellStyle name="Normal 4 6 3 3 2" xfId="1972" xr:uid="{F9DB1A31-E120-4B8F-9578-C4827FCBEC95}"/>
    <cellStyle name="Normal 4 6 3 4" xfId="1457" xr:uid="{0FD4E1C1-56F9-46D4-808B-9B1FFD5D32FD}"/>
    <cellStyle name="Normal 4 6 4" xfId="458" xr:uid="{00000000-0005-0000-0000-000062010000}"/>
    <cellStyle name="Normal 4 6 4 2" xfId="1006" xr:uid="{1FE24057-AA84-42B8-91E1-6F84C2675B49}"/>
    <cellStyle name="Normal 4 6 4 2 2" xfId="2037" xr:uid="{0488E644-2938-48BB-B795-F46C012F770C}"/>
    <cellStyle name="Normal 4 6 4 3" xfId="1522" xr:uid="{39B2CB85-E6E2-4167-B8E5-5DF11FFB4E58}"/>
    <cellStyle name="Normal 4 6 5" xfId="657" xr:uid="{2747A9C6-54FB-49F6-BB9A-CF53C02ED3AB}"/>
    <cellStyle name="Normal 4 6 5 2" xfId="1184" xr:uid="{FB9C1404-DB2F-4A02-8D1F-BBE0B1DBF0B2}"/>
    <cellStyle name="Normal 4 6 5 2 2" xfId="2214" xr:uid="{50DC4D7F-90EE-4046-923B-21FB13E0AE24}"/>
    <cellStyle name="Normal 4 6 5 3" xfId="1699" xr:uid="{B7484A77-2159-4DB4-A041-EAEBCDB4A8AC}"/>
    <cellStyle name="Normal 4 6 6" xfId="910" xr:uid="{361338E6-FF80-4A22-92C6-9385415EA322}"/>
    <cellStyle name="Normal 4 6 6 2" xfId="1941" xr:uid="{5E2E49C2-B282-4E73-BC4B-3EBE1F204117}"/>
    <cellStyle name="Normal 4 6 7" xfId="1426" xr:uid="{6B361DDF-37E9-42BC-A048-69F62A514D3B}"/>
    <cellStyle name="Normal 4 7" xfId="352" xr:uid="{00000000-0005-0000-0000-000063010000}"/>
    <cellStyle name="Normal 4 7 2" xfId="397" xr:uid="{00000000-0005-0000-0000-000064010000}"/>
    <cellStyle name="Normal 4 7 2 2" xfId="496" xr:uid="{00000000-0005-0000-0000-000065010000}"/>
    <cellStyle name="Normal 4 7 2 2 2" xfId="1044" xr:uid="{6F30BB69-B563-4395-A3A5-19BB63C993DF}"/>
    <cellStyle name="Normal 4 7 2 2 2 2" xfId="2075" xr:uid="{1C5F1310-E2BD-469F-A719-86BEE7B9F9FD}"/>
    <cellStyle name="Normal 4 7 2 2 3" xfId="1560" xr:uid="{1076AB28-D777-4A64-97C3-09DB61D6D5A4}"/>
    <cellStyle name="Normal 4 7 2 3" xfId="946" xr:uid="{37A2AAF2-80B2-4F39-9AAC-0C42F97E6D5F}"/>
    <cellStyle name="Normal 4 7 2 3 2" xfId="1977" xr:uid="{FA91F9E5-47C0-4B1E-A955-7D179C7B4422}"/>
    <cellStyle name="Normal 4 7 2 4" xfId="1462" xr:uid="{C7FE15F2-F73D-406C-9882-E6EAFA428A97}"/>
    <cellStyle name="Normal 4 7 3" xfId="465" xr:uid="{00000000-0005-0000-0000-000066010000}"/>
    <cellStyle name="Normal 4 7 3 2" xfId="1013" xr:uid="{780E75C6-F24D-4354-9F7E-7D0884B6C19C}"/>
    <cellStyle name="Normal 4 7 3 2 2" xfId="2044" xr:uid="{55A53989-5B61-481C-BA6C-94A38CB4B70E}"/>
    <cellStyle name="Normal 4 7 3 3" xfId="1529" xr:uid="{E36DF624-E201-4FEA-A767-5A64E87A0FB9}"/>
    <cellStyle name="Normal 4 7 4" xfId="725" xr:uid="{23C9DC3A-76A6-426D-85ED-BAD8F5F94A33}"/>
    <cellStyle name="Normal 4 7 4 2" xfId="1243" xr:uid="{FAD7174E-2293-4CCC-B876-3F3757C37716}"/>
    <cellStyle name="Normal 4 7 4 2 2" xfId="2273" xr:uid="{6BC76B92-5AB6-427B-B6E2-1EED089CD755}"/>
    <cellStyle name="Normal 4 7 4 3" xfId="1758" xr:uid="{DE4A37EE-948F-4628-AAFF-D540F3A7A667}"/>
    <cellStyle name="Normal 4 7 5" xfId="915" xr:uid="{24A1DE32-98C8-4889-8892-03407F521913}"/>
    <cellStyle name="Normal 4 7 5 2" xfId="1946" xr:uid="{F66CC286-9633-45DC-97E4-5BEC603E99E2}"/>
    <cellStyle name="Normal 4 7 6" xfId="1431" xr:uid="{5814DE75-16FB-48D5-9878-2D24F06DF60A}"/>
    <cellStyle name="Normal 4 8" xfId="382" xr:uid="{00000000-0005-0000-0000-000067010000}"/>
    <cellStyle name="Normal 4 8 2" xfId="481" xr:uid="{00000000-0005-0000-0000-000068010000}"/>
    <cellStyle name="Normal 4 8 2 2" xfId="1029" xr:uid="{2539B922-08F1-4F4E-8BCA-24D55ECAB176}"/>
    <cellStyle name="Normal 4 8 2 2 2" xfId="2060" xr:uid="{CBCBD28B-774C-4B17-B5EB-D53EA40D460D}"/>
    <cellStyle name="Normal 4 8 2 3" xfId="1545" xr:uid="{53C128DA-6690-4481-BC9D-0DFB25AB4BEE}"/>
    <cellStyle name="Normal 4 8 3" xfId="931" xr:uid="{7C2C51A3-97A4-4C7B-87B6-94710AFDF882}"/>
    <cellStyle name="Normal 4 8 3 2" xfId="1962" xr:uid="{00CD0ED7-B92E-41D5-8AD9-8E4BC429D4BD}"/>
    <cellStyle name="Normal 4 8 4" xfId="1447" xr:uid="{75CFF250-D55B-4F33-B546-B30329ABE82D}"/>
    <cellStyle name="Normal 4 9" xfId="420" xr:uid="{00000000-0005-0000-0000-000069010000}"/>
    <cellStyle name="Normal 4 9 2" xfId="968" xr:uid="{91081D74-F08D-49B1-B10E-650ADC2C0E83}"/>
    <cellStyle name="Normal 4 9 2 2" xfId="1999" xr:uid="{038F4225-EE53-4EEF-B6F4-63F177DFACED}"/>
    <cellStyle name="Normal 4 9 3" xfId="1484" xr:uid="{5B62FBB8-ECF5-4E5F-9B46-AA52A7069935}"/>
    <cellStyle name="Normal 5" xfId="175" xr:uid="{00000000-0005-0000-0000-00006A010000}"/>
    <cellStyle name="Normal 5 2" xfId="262" xr:uid="{00000000-0005-0000-0000-00006B010000}"/>
    <cellStyle name="Normal 5 2 2" xfId="365" xr:uid="{00000000-0005-0000-0000-00006C010000}"/>
    <cellStyle name="Normal 5 3" xfId="527" xr:uid="{F953C5CE-2766-4C88-B696-4C670DF14DE8}"/>
    <cellStyle name="Normal 6" xfId="224" xr:uid="{00000000-0005-0000-0000-00006D010000}"/>
    <cellStyle name="Normal 6 2" xfId="345" xr:uid="{00000000-0005-0000-0000-00006E010000}"/>
    <cellStyle name="Normal 6 2 2" xfId="377" xr:uid="{00000000-0005-0000-0000-00006F010000}"/>
    <cellStyle name="Normal 6 2 2 2" xfId="408" xr:uid="{00000000-0005-0000-0000-000070010000}"/>
    <cellStyle name="Normal 6 2 2 2 2" xfId="507" xr:uid="{00000000-0005-0000-0000-000071010000}"/>
    <cellStyle name="Normal 6 2 2 2 2 2" xfId="1055" xr:uid="{FE2FFBC5-F6DC-4E6D-9758-99065C0C62B0}"/>
    <cellStyle name="Normal 6 2 2 2 2 2 2" xfId="2086" xr:uid="{AD64E872-E858-4A60-AA3A-BF50A856DD6C}"/>
    <cellStyle name="Normal 6 2 2 2 2 3" xfId="1571" xr:uid="{75B93C64-A8F6-4BB6-8C52-F2379D0F0DCA}"/>
    <cellStyle name="Normal 6 2 2 2 3" xfId="957" xr:uid="{309E6CD8-4B6A-4676-A337-793F46F0E8C9}"/>
    <cellStyle name="Normal 6 2 2 2 3 2" xfId="1988" xr:uid="{F01E5B51-9586-43F7-A1BD-781094A7B08E}"/>
    <cellStyle name="Normal 6 2 2 2 4" xfId="1473" xr:uid="{0E3F9224-572A-49D4-9BCC-9416FF7BB96D}"/>
    <cellStyle name="Normal 6 2 2 3" xfId="476" xr:uid="{00000000-0005-0000-0000-000072010000}"/>
    <cellStyle name="Normal 6 2 2 3 2" xfId="1024" xr:uid="{15123388-AB99-4A6E-9BC3-B9936E801918}"/>
    <cellStyle name="Normal 6 2 2 3 2 2" xfId="2055" xr:uid="{4BC1B277-5F74-4666-9A49-5ABD074E1DD1}"/>
    <cellStyle name="Normal 6 2 2 3 3" xfId="1540" xr:uid="{62DB8FB7-05CE-476B-8744-5C735A7611FB}"/>
    <cellStyle name="Normal 6 2 2 4" xfId="926" xr:uid="{7C593B7E-5B1F-4597-92D4-07977F58B692}"/>
    <cellStyle name="Normal 6 2 2 4 2" xfId="1957" xr:uid="{4821AB91-C5AD-4FC3-92AF-B74492FC85A3}"/>
    <cellStyle name="Normal 6 2 2 5" xfId="1442" xr:uid="{A8A2E7AC-63B7-4074-A6D0-DB0AC66D85C3}"/>
    <cellStyle name="Normal 6 2 3" xfId="393" xr:uid="{00000000-0005-0000-0000-000073010000}"/>
    <cellStyle name="Normal 6 2 3 2" xfId="492" xr:uid="{00000000-0005-0000-0000-000074010000}"/>
    <cellStyle name="Normal 6 2 3 2 2" xfId="1040" xr:uid="{F014BC3D-6B25-407E-8D48-212E786D7C9B}"/>
    <cellStyle name="Normal 6 2 3 2 2 2" xfId="2071" xr:uid="{53ACE1CC-969E-4FE9-836A-8ADE3B2B16A5}"/>
    <cellStyle name="Normal 6 2 3 2 3" xfId="1556" xr:uid="{D9B717CC-1E93-473A-9F9E-4C5326D08521}"/>
    <cellStyle name="Normal 6 2 3 3" xfId="942" xr:uid="{B2FC6915-3969-4C42-81BE-FAE469AF986C}"/>
    <cellStyle name="Normal 6 2 3 3 2" xfId="1973" xr:uid="{509A26C3-9F44-448D-A9AF-AE8030B1E058}"/>
    <cellStyle name="Normal 6 2 3 4" xfId="1458" xr:uid="{C3BD48CC-4CE8-444E-AC6D-7B494E4C3F9A}"/>
    <cellStyle name="Normal 6 2 4" xfId="459" xr:uid="{00000000-0005-0000-0000-000075010000}"/>
    <cellStyle name="Normal 6 2 4 2" xfId="1007" xr:uid="{54D4284F-EC7D-4B45-A4E9-82FAF5C96383}"/>
    <cellStyle name="Normal 6 2 4 2 2" xfId="2038" xr:uid="{46A94B3B-73A8-4BB2-A0EB-BCCFE0E19966}"/>
    <cellStyle name="Normal 6 2 4 3" xfId="1523" xr:uid="{BA07F8C0-1CF9-445F-8DEF-FC937EC6EBE4}"/>
    <cellStyle name="Normal 6 2 5" xfId="911" xr:uid="{CF73607D-5936-466A-BC04-E03C949BDDC8}"/>
    <cellStyle name="Normal 6 2 5 2" xfId="1942" xr:uid="{BA1B87D8-FE81-4D48-B1E3-427EDD488646}"/>
    <cellStyle name="Normal 6 2 6" xfId="1427" xr:uid="{FACFE056-65F6-4A85-81A1-E9E397DBE059}"/>
    <cellStyle name="Normal 6 3" xfId="361" xr:uid="{00000000-0005-0000-0000-000076010000}"/>
    <cellStyle name="Normal 6 3 2" xfId="398" xr:uid="{00000000-0005-0000-0000-000077010000}"/>
    <cellStyle name="Normal 6 3 2 2" xfId="497" xr:uid="{00000000-0005-0000-0000-000078010000}"/>
    <cellStyle name="Normal 6 3 2 2 2" xfId="1045" xr:uid="{3CA7FAB6-2F87-4FB6-AAD7-1D8170417CFE}"/>
    <cellStyle name="Normal 6 3 2 2 2 2" xfId="2076" xr:uid="{DE9210E5-1308-4132-985D-B95E9F4AC532}"/>
    <cellStyle name="Normal 6 3 2 2 3" xfId="1561" xr:uid="{1ACC21A9-00F9-4052-8C50-71BE693F1373}"/>
    <cellStyle name="Normal 6 3 2 3" xfId="947" xr:uid="{E4C964B1-4314-416A-98A6-094DA89FD064}"/>
    <cellStyle name="Normal 6 3 2 3 2" xfId="1978" xr:uid="{C2B7274B-835C-4E22-AE8F-A69D186F2AE0}"/>
    <cellStyle name="Normal 6 3 2 4" xfId="1463" xr:uid="{3F253AA0-3F7F-43BC-8B0A-7A714F11499A}"/>
    <cellStyle name="Normal 6 3 3" xfId="466" xr:uid="{00000000-0005-0000-0000-000079010000}"/>
    <cellStyle name="Normal 6 3 3 2" xfId="1014" xr:uid="{7F7070CB-6B2E-440F-84DF-508AA51B496E}"/>
    <cellStyle name="Normal 6 3 3 2 2" xfId="2045" xr:uid="{2E69C5A2-7C78-40CE-BE27-7C1EDDD44167}"/>
    <cellStyle name="Normal 6 3 3 3" xfId="1530" xr:uid="{C53DD821-317D-4734-808C-8C971A25E173}"/>
    <cellStyle name="Normal 6 3 4" xfId="916" xr:uid="{349932EA-9744-4BD6-8DCB-86173FB53CFC}"/>
    <cellStyle name="Normal 6 3 4 2" xfId="1947" xr:uid="{DECE0924-66DB-48E0-B929-B9C3430653A6}"/>
    <cellStyle name="Normal 6 3 5" xfId="1432" xr:uid="{4EA2E2A1-FD75-4201-ABDF-816137261899}"/>
    <cellStyle name="Normal 6 4" xfId="383" xr:uid="{00000000-0005-0000-0000-00007A010000}"/>
    <cellStyle name="Normal 6 4 2" xfId="482" xr:uid="{00000000-0005-0000-0000-00007B010000}"/>
    <cellStyle name="Normal 6 4 2 2" xfId="1030" xr:uid="{BB2816D5-0BB3-4F38-8596-0C17D44D89CF}"/>
    <cellStyle name="Normal 6 4 2 2 2" xfId="2061" xr:uid="{ACFA9690-9CB2-4C0C-A77A-855384647AB2}"/>
    <cellStyle name="Normal 6 4 2 3" xfId="1546" xr:uid="{6DA3F6F6-6A80-48CD-9115-6CB398F67053}"/>
    <cellStyle name="Normal 6 4 3" xfId="932" xr:uid="{29A5895A-F2BC-4C97-B38E-430347932FC6}"/>
    <cellStyle name="Normal 6 4 3 2" xfId="1963" xr:uid="{360EB7DB-7805-47DE-A2D2-DDD5A81B4F81}"/>
    <cellStyle name="Normal 6 4 4" xfId="1448" xr:uid="{27B67CEC-F436-4DBF-9F32-18F49C4C7FE9}"/>
    <cellStyle name="Normal 6 5" xfId="421" xr:uid="{00000000-0005-0000-0000-00007C010000}"/>
    <cellStyle name="Normal 6 5 2" xfId="969" xr:uid="{D4FDA8DA-2B6E-4634-BE74-3E8C3EFBDE3D}"/>
    <cellStyle name="Normal 6 5 2 2" xfId="2000" xr:uid="{813A19B7-0929-441E-8B9C-5239D8FBF371}"/>
    <cellStyle name="Normal 6 5 3" xfId="1485" xr:uid="{F740B462-AD70-4E6E-9006-D5816A022842}"/>
    <cellStyle name="Normal 6 6" xfId="528" xr:uid="{4DD0DC34-5DF5-4B5E-B730-438684E59D26}"/>
    <cellStyle name="Normal 6 7" xfId="900" xr:uid="{330A7914-CE08-40EF-ABBE-A8028B1967C0}"/>
    <cellStyle name="Normal 6 7 2" xfId="1931" xr:uid="{825E1E39-4EC5-409F-B443-B60130DB27D6}"/>
    <cellStyle name="Normal 6 8" xfId="1416" xr:uid="{0AACFC58-6C0F-4BBC-BBBA-4C91FDB2CFF1}"/>
    <cellStyle name="Normal 7" xfId="274" xr:uid="{00000000-0005-0000-0000-00007D010000}"/>
    <cellStyle name="Normal 7 10" xfId="1420" xr:uid="{C122513D-A14A-4628-9A82-6EC0C2CCC26D}"/>
    <cellStyle name="Normal 7 2" xfId="347" xr:uid="{00000000-0005-0000-0000-00007E010000}"/>
    <cellStyle name="Normal 7 2 2" xfId="379" xr:uid="{00000000-0005-0000-0000-00007F010000}"/>
    <cellStyle name="Normal 7 2 2 2" xfId="410" xr:uid="{00000000-0005-0000-0000-000080010000}"/>
    <cellStyle name="Normal 7 2 2 2 2" xfId="509" xr:uid="{00000000-0005-0000-0000-000081010000}"/>
    <cellStyle name="Normal 7 2 2 2 2 2" xfId="834" xr:uid="{7C9EB5C0-4B42-4BD8-A6F3-1EC7A7EAD417}"/>
    <cellStyle name="Normal 7 2 2 2 2 2 2" xfId="1352" xr:uid="{D8C43935-BFEA-407B-838E-28BB1D6C8F38}"/>
    <cellStyle name="Normal 7 2 2 2 2 2 2 2" xfId="2382" xr:uid="{B9B21BC9-E73A-474C-B5BF-4AFBB49B4297}"/>
    <cellStyle name="Normal 7 2 2 2 2 2 3" xfId="1867" xr:uid="{3EF669C7-6EBA-4AA8-A9BA-C0A491CB4154}"/>
    <cellStyle name="Normal 7 2 2 2 2 3" xfId="649" xr:uid="{5A0AC136-56DB-42C3-9F2A-6FE6BCCFCF54}"/>
    <cellStyle name="Normal 7 2 2 2 2 3 2" xfId="1176" xr:uid="{2AAE6C5A-DC91-4E7D-8F77-3D70C70DA9ED}"/>
    <cellStyle name="Normal 7 2 2 2 2 3 2 2" xfId="2206" xr:uid="{ED415CE5-A722-41AC-AE7F-079560DEB98C}"/>
    <cellStyle name="Normal 7 2 2 2 2 3 3" xfId="1691" xr:uid="{C5678FD8-1BAB-4DF6-80A0-38C51A34ABD1}"/>
    <cellStyle name="Normal 7 2 2 2 2 4" xfId="1057" xr:uid="{03CCB1F9-7929-4146-91AB-5502C369E28E}"/>
    <cellStyle name="Normal 7 2 2 2 2 4 2" xfId="2088" xr:uid="{C4120CC7-24C3-4556-8045-D28E9921656F}"/>
    <cellStyle name="Normal 7 2 2 2 2 5" xfId="1573" xr:uid="{3318130A-A7D3-47CC-819A-BC7D8806A3AF}"/>
    <cellStyle name="Normal 7 2 2 2 3" xfId="713" xr:uid="{DB1F70AC-8468-458B-8C70-B5496C35EA43}"/>
    <cellStyle name="Normal 7 2 2 2 3 2" xfId="893" xr:uid="{76060434-5CAD-45B2-AB9D-AF352C40BC45}"/>
    <cellStyle name="Normal 7 2 2 2 3 2 2" xfId="1410" xr:uid="{C7F7F24E-96B2-45F3-89C6-FFA38DFBBE28}"/>
    <cellStyle name="Normal 7 2 2 2 3 2 2 2" xfId="2440" xr:uid="{4D0A7AD7-14B5-43B1-BEB7-AB096FA8EA1D}"/>
    <cellStyle name="Normal 7 2 2 2 3 2 3" xfId="1925" xr:uid="{F05C3F29-20DE-4B86-97DD-F50E4C488D71}"/>
    <cellStyle name="Normal 7 2 2 2 3 3" xfId="1234" xr:uid="{C02F6730-157F-43CB-ADFB-CDBAF3792CAC}"/>
    <cellStyle name="Normal 7 2 2 2 3 3 2" xfId="2264" xr:uid="{7DBA4DB7-9AFE-4D55-ABF8-32A4E11724A1}"/>
    <cellStyle name="Normal 7 2 2 2 3 4" xfId="1749" xr:uid="{37133339-092B-4BC2-ABEA-17FD5C9FD27F}"/>
    <cellStyle name="Normal 7 2 2 2 4" xfId="775" xr:uid="{407A529E-0307-491A-9A3A-1B8EED983263}"/>
    <cellStyle name="Normal 7 2 2 2 4 2" xfId="1293" xr:uid="{FA3B3906-37AE-47DC-9E0D-01BBFACDAD57}"/>
    <cellStyle name="Normal 7 2 2 2 4 2 2" xfId="2323" xr:uid="{0BD6D07A-EA42-494F-B3CA-8563DC9D6B59}"/>
    <cellStyle name="Normal 7 2 2 2 4 3" xfId="1808" xr:uid="{0B6CF228-EBAB-4296-B9F4-600DB802889D}"/>
    <cellStyle name="Normal 7 2 2 2 5" xfId="590" xr:uid="{88DA9593-6402-4BAD-8A9F-03A3E2D4300D}"/>
    <cellStyle name="Normal 7 2 2 2 5 2" xfId="1117" xr:uid="{44823EAA-6D0B-4A22-AA27-1C28E022130E}"/>
    <cellStyle name="Normal 7 2 2 2 5 2 2" xfId="2147" xr:uid="{F39ED4F0-48C7-43A7-B23F-5CD1ADDDEE59}"/>
    <cellStyle name="Normal 7 2 2 2 5 3" xfId="1632" xr:uid="{B87902B9-A419-479C-98FB-200EADE0392A}"/>
    <cellStyle name="Normal 7 2 2 2 6" xfId="959" xr:uid="{DD20A26B-E961-4147-8CC4-95B88B28C556}"/>
    <cellStyle name="Normal 7 2 2 2 6 2" xfId="1990" xr:uid="{37F0B35C-36E3-4B1A-AF58-407BF134F58A}"/>
    <cellStyle name="Normal 7 2 2 2 7" xfId="1475" xr:uid="{72061D37-1730-4E37-8C86-10E45E43E517}"/>
    <cellStyle name="Normal 7 2 2 3" xfId="478" xr:uid="{00000000-0005-0000-0000-000082010000}"/>
    <cellStyle name="Normal 7 2 2 3 2" xfId="805" xr:uid="{733FA295-F8BD-49C7-93F6-BBB51FD28F4E}"/>
    <cellStyle name="Normal 7 2 2 3 2 2" xfId="1323" xr:uid="{23F9DD2E-EC4D-4EC7-9F76-8204604F35BD}"/>
    <cellStyle name="Normal 7 2 2 3 2 2 2" xfId="2353" xr:uid="{2ADBC0C2-D05C-476A-B8A0-CCC34D0E957D}"/>
    <cellStyle name="Normal 7 2 2 3 2 3" xfId="1838" xr:uid="{79FE4076-62A4-4B68-9F30-202F80B8BFE2}"/>
    <cellStyle name="Normal 7 2 2 3 3" xfId="620" xr:uid="{9A417C76-5C9B-4B70-8CEF-657B6A063231}"/>
    <cellStyle name="Normal 7 2 2 3 3 2" xfId="1147" xr:uid="{136CD9BB-5009-4DB2-B7E6-D63EB312CD39}"/>
    <cellStyle name="Normal 7 2 2 3 3 2 2" xfId="2177" xr:uid="{A6A19987-F3B1-4455-8691-6D78F9010F08}"/>
    <cellStyle name="Normal 7 2 2 3 3 3" xfId="1662" xr:uid="{B6D10A47-E8E9-400B-8520-3AC1B72DCB0C}"/>
    <cellStyle name="Normal 7 2 2 3 4" xfId="1026" xr:uid="{4B0A4AE7-838A-4F05-9499-74BD70A5887F}"/>
    <cellStyle name="Normal 7 2 2 3 4 2" xfId="2057" xr:uid="{E36CA782-8B14-42A2-A5A0-D0B3790973E4}"/>
    <cellStyle name="Normal 7 2 2 3 5" xfId="1542" xr:uid="{E8E37E10-D001-40C1-941E-A55A8967A5B9}"/>
    <cellStyle name="Normal 7 2 2 4" xfId="678" xr:uid="{3919894C-FBC1-41A5-803A-F9A755EA1AE5}"/>
    <cellStyle name="Normal 7 2 2 4 2" xfId="863" xr:uid="{45CB5EB2-B347-4F2B-AD91-899289EBACB5}"/>
    <cellStyle name="Normal 7 2 2 4 2 2" xfId="1381" xr:uid="{0D7D90B1-CD21-4D74-B198-D1A35595408D}"/>
    <cellStyle name="Normal 7 2 2 4 2 2 2" xfId="2411" xr:uid="{7F5A7560-EC2E-4C30-8B04-6B15F5F8DAFB}"/>
    <cellStyle name="Normal 7 2 2 4 2 3" xfId="1896" xr:uid="{3E38C207-AF01-4203-B069-7C4A1E6E2E61}"/>
    <cellStyle name="Normal 7 2 2 4 3" xfId="1205" xr:uid="{31C1E373-4ED9-42FB-A009-42623CFDF80E}"/>
    <cellStyle name="Normal 7 2 2 4 3 2" xfId="2235" xr:uid="{BE878ED3-5443-4356-9069-68E3BE5495D3}"/>
    <cellStyle name="Normal 7 2 2 4 4" xfId="1720" xr:uid="{9EC8C670-90FB-4EE0-B690-0EC19AC6B142}"/>
    <cellStyle name="Normal 7 2 2 5" xfId="746" xr:uid="{7C7BA2A5-A9AB-43C0-945A-E48FED033A01}"/>
    <cellStyle name="Normal 7 2 2 5 2" xfId="1264" xr:uid="{FE5C3F50-CF10-4597-BBFF-29B7647AB556}"/>
    <cellStyle name="Normal 7 2 2 5 2 2" xfId="2294" xr:uid="{ED4645A9-EE04-43B1-9AE8-CC369A98A43E}"/>
    <cellStyle name="Normal 7 2 2 5 3" xfId="1779" xr:uid="{F3DE223D-A8DD-4D34-8088-65E869897150}"/>
    <cellStyle name="Normal 7 2 2 6" xfId="557" xr:uid="{1B1FCE4B-EE42-48BB-9FA5-D7C7EE7A4A3D}"/>
    <cellStyle name="Normal 7 2 2 6 2" xfId="1088" xr:uid="{4C31EF2D-104E-4BDA-80E0-0D62A5AFA4CD}"/>
    <cellStyle name="Normal 7 2 2 6 2 2" xfId="2118" xr:uid="{A10B5335-3F59-4796-B331-119ED20659AB}"/>
    <cellStyle name="Normal 7 2 2 6 3" xfId="1603" xr:uid="{94391D17-5C58-4C34-92A5-72CF2CF421C3}"/>
    <cellStyle name="Normal 7 2 2 7" xfId="928" xr:uid="{5E0A019F-B680-4BBD-9093-B8697F3860DA}"/>
    <cellStyle name="Normal 7 2 2 7 2" xfId="1959" xr:uid="{2D37D497-387B-4571-AAAC-A40700E48B07}"/>
    <cellStyle name="Normal 7 2 2 8" xfId="1444" xr:uid="{7E5ED0A6-0F95-4AE4-BB71-9724E7A3E6F3}"/>
    <cellStyle name="Normal 7 2 3" xfId="395" xr:uid="{00000000-0005-0000-0000-000083010000}"/>
    <cellStyle name="Normal 7 2 3 2" xfId="494" xr:uid="{00000000-0005-0000-0000-000084010000}"/>
    <cellStyle name="Normal 7 2 3 2 2" xfId="818" xr:uid="{2D736530-2570-48D0-B2CE-B895C8503078}"/>
    <cellStyle name="Normal 7 2 3 2 2 2" xfId="1336" xr:uid="{52855AF3-C572-4B77-AF6C-DE8F68AF833D}"/>
    <cellStyle name="Normal 7 2 3 2 2 2 2" xfId="2366" xr:uid="{F1A0C226-A94C-492D-A345-80B8801B7BFB}"/>
    <cellStyle name="Normal 7 2 3 2 2 3" xfId="1851" xr:uid="{0D3AC1A3-91FD-47D8-86C4-72ED379A7904}"/>
    <cellStyle name="Normal 7 2 3 2 3" xfId="633" xr:uid="{0E53D558-2449-4B82-A898-7471A3F4B911}"/>
    <cellStyle name="Normal 7 2 3 2 3 2" xfId="1160" xr:uid="{6DBED43F-BEDA-4E1F-8398-365E373BDF39}"/>
    <cellStyle name="Normal 7 2 3 2 3 2 2" xfId="2190" xr:uid="{57C6E6EE-8E15-47A3-BA91-0D7F00DD212E}"/>
    <cellStyle name="Normal 7 2 3 2 3 3" xfId="1675" xr:uid="{063802E4-DB23-4B63-8BE1-3A1A2FF4BCC8}"/>
    <cellStyle name="Normal 7 2 3 2 4" xfId="1042" xr:uid="{904B59A9-713B-4345-8F35-BC9C674CE55C}"/>
    <cellStyle name="Normal 7 2 3 2 4 2" xfId="2073" xr:uid="{644338D8-0926-4010-9E4C-5DD4030CA356}"/>
    <cellStyle name="Normal 7 2 3 2 5" xfId="1558" xr:uid="{9F3EEE10-27DC-416D-80D3-524ED34968A7}"/>
    <cellStyle name="Normal 7 2 3 3" xfId="702" xr:uid="{F10A8FE3-573A-4371-8E1A-AE423B2B4790}"/>
    <cellStyle name="Normal 7 2 3 3 2" xfId="882" xr:uid="{3C7E09FE-C0B9-4DF3-A995-BBE5D23D7910}"/>
    <cellStyle name="Normal 7 2 3 3 2 2" xfId="1399" xr:uid="{39ED3C43-9332-4FF1-BDBB-A8F4A382FF82}"/>
    <cellStyle name="Normal 7 2 3 3 2 2 2" xfId="2429" xr:uid="{0DE0C83E-3962-4C68-AE15-39F7C13604EC}"/>
    <cellStyle name="Normal 7 2 3 3 2 3" xfId="1914" xr:uid="{204A3DBE-E311-4E82-A868-28D3B7D55494}"/>
    <cellStyle name="Normal 7 2 3 3 3" xfId="1223" xr:uid="{019FD5ED-AE06-4B4C-B7E6-DA77EA91FAF1}"/>
    <cellStyle name="Normal 7 2 3 3 3 2" xfId="2253" xr:uid="{63F3279B-5D27-4BB7-8826-D829695D86B7}"/>
    <cellStyle name="Normal 7 2 3 3 4" xfId="1738" xr:uid="{01A72CBC-DFC6-485F-8154-F03CB38F720F}"/>
    <cellStyle name="Normal 7 2 3 4" xfId="759" xr:uid="{25D33AAF-2BA1-4D65-B742-3F03C646E0C4}"/>
    <cellStyle name="Normal 7 2 3 4 2" xfId="1277" xr:uid="{E6743D41-EF93-48E2-934C-69E8040F7C09}"/>
    <cellStyle name="Normal 7 2 3 4 2 2" xfId="2307" xr:uid="{BAE71630-ABF2-4EAF-B644-1FA83FAF73D4}"/>
    <cellStyle name="Normal 7 2 3 4 3" xfId="1792" xr:uid="{05E9AB33-BC25-411D-A1DE-85D9C00A74F1}"/>
    <cellStyle name="Normal 7 2 3 5" xfId="574" xr:uid="{AED2B823-E629-40E4-88B1-0D3D83C922AF}"/>
    <cellStyle name="Normal 7 2 3 5 2" xfId="1101" xr:uid="{260920A5-832B-4664-9DFA-BC9C9F6FE2A8}"/>
    <cellStyle name="Normal 7 2 3 5 2 2" xfId="2131" xr:uid="{4FC5DC48-2A59-4CAF-BFD7-533185762344}"/>
    <cellStyle name="Normal 7 2 3 5 3" xfId="1616" xr:uid="{5DCAA969-9E4A-44E4-947F-A116FF2F3465}"/>
    <cellStyle name="Normal 7 2 3 6" xfId="944" xr:uid="{9B0BC335-21E9-4242-A915-7888BD6C13E0}"/>
    <cellStyle name="Normal 7 2 3 6 2" xfId="1975" xr:uid="{47BEC2E9-5938-4ED2-B79E-61039D51BAE1}"/>
    <cellStyle name="Normal 7 2 3 7" xfId="1460" xr:uid="{D0723D51-426E-4310-B7E0-3ADB5EB100F4}"/>
    <cellStyle name="Normal 7 2 4" xfId="461" xr:uid="{00000000-0005-0000-0000-000085010000}"/>
    <cellStyle name="Normal 7 2 4 2" xfId="789" xr:uid="{5A010FE5-18E5-4E2F-AC6D-9B302F74BB35}"/>
    <cellStyle name="Normal 7 2 4 2 2" xfId="1307" xr:uid="{B0D0B514-5813-4999-AEE2-29041BF8EDB2}"/>
    <cellStyle name="Normal 7 2 4 2 2 2" xfId="2337" xr:uid="{F9EDA05D-A41E-468F-B9E2-ED1D3A1C8BDD}"/>
    <cellStyle name="Normal 7 2 4 2 3" xfId="1822" xr:uid="{094F9389-F5D6-4D87-AF70-7A2AB6D42D76}"/>
    <cellStyle name="Normal 7 2 4 3" xfId="604" xr:uid="{B45775A1-7B3C-41B3-87D0-CEF8BC3B107B}"/>
    <cellStyle name="Normal 7 2 4 3 2" xfId="1131" xr:uid="{6CFBEA0B-8894-40FF-A4FF-26FD7990498B}"/>
    <cellStyle name="Normal 7 2 4 3 2 2" xfId="2161" xr:uid="{BF858F55-46D3-42F8-A3EE-4ABD5B76894D}"/>
    <cellStyle name="Normal 7 2 4 3 3" xfId="1646" xr:uid="{261496ED-F099-47EA-BFBA-327C0D1013EE}"/>
    <cellStyle name="Normal 7 2 4 4" xfId="1009" xr:uid="{B40AAE66-898C-43BB-AF12-60384E4E4ECD}"/>
    <cellStyle name="Normal 7 2 4 4 2" xfId="2040" xr:uid="{1015DFAA-2F77-4F78-8E7B-F79D4BE913D9}"/>
    <cellStyle name="Normal 7 2 4 5" xfId="1525" xr:uid="{B16DE8F6-D3F8-484E-841D-E125E67576EE}"/>
    <cellStyle name="Normal 7 2 5" xfId="662" xr:uid="{CD90B413-A449-4532-83A1-74AF244555ED}"/>
    <cellStyle name="Normal 7 2 5 2" xfId="847" xr:uid="{D0C18E0A-3929-4EEC-B8B2-957C90BEE19B}"/>
    <cellStyle name="Normal 7 2 5 2 2" xfId="1365" xr:uid="{AF535E1D-EA34-464F-87B2-7BE0BCCDB6B2}"/>
    <cellStyle name="Normal 7 2 5 2 2 2" xfId="2395" xr:uid="{A76633A0-C1AB-4056-9D74-5CA21D1FA592}"/>
    <cellStyle name="Normal 7 2 5 2 3" xfId="1880" xr:uid="{3AE0A542-6645-4521-A85F-0B7A50F084C6}"/>
    <cellStyle name="Normal 7 2 5 3" xfId="1189" xr:uid="{E766295B-9474-411B-9FA5-567E5CEEE905}"/>
    <cellStyle name="Normal 7 2 5 3 2" xfId="2219" xr:uid="{4FA1026C-107F-4FCD-A587-4DED6C7C581E}"/>
    <cellStyle name="Normal 7 2 5 4" xfId="1704" xr:uid="{58D05DB8-E560-4A92-B346-30E7116F3827}"/>
    <cellStyle name="Normal 7 2 6" xfId="730" xr:uid="{BBFCAB30-1DD3-4C2F-A8B3-E9D0B6787EBD}"/>
    <cellStyle name="Normal 7 2 6 2" xfId="1248" xr:uid="{7B4AF6FC-F703-44BD-BA4C-70E4319B5968}"/>
    <cellStyle name="Normal 7 2 6 2 2" xfId="2278" xr:uid="{08CA8455-4FA4-4169-9F65-A82D68D68CEE}"/>
    <cellStyle name="Normal 7 2 6 3" xfId="1763" xr:uid="{03AB2E79-2B85-45B8-8BBC-9B0860ED5E84}"/>
    <cellStyle name="Normal 7 2 7" xfId="537" xr:uid="{672FEE87-17E4-4990-A6C2-C45C4406F4D7}"/>
    <cellStyle name="Normal 7 2 7 2" xfId="1072" xr:uid="{19F69C21-9A58-49B7-ABAB-32EFEB335F6C}"/>
    <cellStyle name="Normal 7 2 7 2 2" xfId="2102" xr:uid="{9A8CA746-88B2-4F8B-A9A1-76049088F67C}"/>
    <cellStyle name="Normal 7 2 7 3" xfId="1587" xr:uid="{120CC296-BCB5-46A8-864E-B841456C0236}"/>
    <cellStyle name="Normal 7 2 8" xfId="913" xr:uid="{0E8D708D-0DA4-45C6-9E16-0CB104A3AF6C}"/>
    <cellStyle name="Normal 7 2 8 2" xfId="1944" xr:uid="{3E544EE4-343F-4983-92EA-F0C7EAB5A98D}"/>
    <cellStyle name="Normal 7 2 9" xfId="1429" xr:uid="{3233A229-CA8F-48D5-A5F8-0E7F539B0177}"/>
    <cellStyle name="Normal 7 3" xfId="369" xr:uid="{00000000-0005-0000-0000-000086010000}"/>
    <cellStyle name="Normal 7 3 2" xfId="402" xr:uid="{00000000-0005-0000-0000-000087010000}"/>
    <cellStyle name="Normal 7 3 2 2" xfId="501" xr:uid="{00000000-0005-0000-0000-000088010000}"/>
    <cellStyle name="Normal 7 3 2 2 2" xfId="830" xr:uid="{0620DB75-EEC5-4A17-84BB-9965D505EA3B}"/>
    <cellStyle name="Normal 7 3 2 2 2 2" xfId="1348" xr:uid="{D242213A-1E56-426E-BB3D-D81FEEBB02F4}"/>
    <cellStyle name="Normal 7 3 2 2 2 2 2" xfId="2378" xr:uid="{6594F819-2B2F-4B87-9E99-841AAEDE8E44}"/>
    <cellStyle name="Normal 7 3 2 2 2 3" xfId="1863" xr:uid="{2582A4D1-BF35-4E5B-A57D-60FAB7EC3192}"/>
    <cellStyle name="Normal 7 3 2 2 3" xfId="645" xr:uid="{CC937C26-3D04-45D9-9DBA-2B22D927DA60}"/>
    <cellStyle name="Normal 7 3 2 2 3 2" xfId="1172" xr:uid="{7B5D11CC-2BB7-45F2-ABBA-D0B898ACE2CF}"/>
    <cellStyle name="Normal 7 3 2 2 3 2 2" xfId="2202" xr:uid="{E423BAAC-D9DD-4BB0-9783-F678039E9F0D}"/>
    <cellStyle name="Normal 7 3 2 2 3 3" xfId="1687" xr:uid="{62624CC4-7C14-4BCD-9400-67E4A36E6F0D}"/>
    <cellStyle name="Normal 7 3 2 2 4" xfId="1049" xr:uid="{65B893C7-9FE6-4EB7-B849-8251FBC0059C}"/>
    <cellStyle name="Normal 7 3 2 2 4 2" xfId="2080" xr:uid="{5259DD70-91FE-47A7-AB47-BCDBC620B5A5}"/>
    <cellStyle name="Normal 7 3 2 2 5" xfId="1565" xr:uid="{4B4D69A6-1FA4-4101-BC3F-A40FA2F88477}"/>
    <cellStyle name="Normal 7 3 2 3" xfId="709" xr:uid="{81CAB252-B107-4A2B-B400-F078BDFBD7B7}"/>
    <cellStyle name="Normal 7 3 2 3 2" xfId="889" xr:uid="{CB0AF17D-3C20-43DD-AA1D-D398FF3E4CB5}"/>
    <cellStyle name="Normal 7 3 2 3 2 2" xfId="1406" xr:uid="{56D7BC4F-39AF-4543-81AA-C3F040483462}"/>
    <cellStyle name="Normal 7 3 2 3 2 2 2" xfId="2436" xr:uid="{4066835C-7D72-49C2-B6D5-EC576AB79AE6}"/>
    <cellStyle name="Normal 7 3 2 3 2 3" xfId="1921" xr:uid="{E2F1B60C-1DBD-4B96-BCA3-72BDB4122F22}"/>
    <cellStyle name="Normal 7 3 2 3 3" xfId="1230" xr:uid="{8E63421C-DDFD-4A20-8C15-FF1C019BC2F2}"/>
    <cellStyle name="Normal 7 3 2 3 3 2" xfId="2260" xr:uid="{14396EB8-2B0D-420F-A4B6-82327D02259E}"/>
    <cellStyle name="Normal 7 3 2 3 4" xfId="1745" xr:uid="{E873B00E-1058-4CE2-AF92-50C2333FBED1}"/>
    <cellStyle name="Normal 7 3 2 4" xfId="771" xr:uid="{61EA5E63-6E4F-4CB5-A39C-EA30D01B7CD8}"/>
    <cellStyle name="Normal 7 3 2 4 2" xfId="1289" xr:uid="{5475D1DD-1543-480A-A22D-AA2594A4C27A}"/>
    <cellStyle name="Normal 7 3 2 4 2 2" xfId="2319" xr:uid="{451EB2F2-6DAA-4935-AE78-590548312D1B}"/>
    <cellStyle name="Normal 7 3 2 4 3" xfId="1804" xr:uid="{6BD92D85-F9FE-461E-BF04-3BC92620D3AB}"/>
    <cellStyle name="Normal 7 3 2 5" xfId="586" xr:uid="{E46FDFF0-4858-4989-818B-027278CA74C0}"/>
    <cellStyle name="Normal 7 3 2 5 2" xfId="1113" xr:uid="{45D7277F-B021-47F9-A0CD-00933CFB510D}"/>
    <cellStyle name="Normal 7 3 2 5 2 2" xfId="2143" xr:uid="{4707F1D8-F335-4AD1-8993-066BC124B900}"/>
    <cellStyle name="Normal 7 3 2 5 3" xfId="1628" xr:uid="{4CE52C59-71E5-4BAE-8AB9-C3810A4D009D}"/>
    <cellStyle name="Normal 7 3 2 6" xfId="951" xr:uid="{06917A7F-9AAC-45F3-98FC-81862925D79C}"/>
    <cellStyle name="Normal 7 3 2 6 2" xfId="1982" xr:uid="{B774D143-90F2-4683-91D5-69337172D658}"/>
    <cellStyle name="Normal 7 3 2 7" xfId="1467" xr:uid="{E870E7AF-0886-401C-B616-8BAF1792C41B}"/>
    <cellStyle name="Normal 7 3 3" xfId="470" xr:uid="{00000000-0005-0000-0000-000089010000}"/>
    <cellStyle name="Normal 7 3 3 2" xfId="801" xr:uid="{FAF84E1B-9499-4827-BC80-EED0537FC1A6}"/>
    <cellStyle name="Normal 7 3 3 2 2" xfId="1319" xr:uid="{50874CE4-FD0F-4458-8F68-80D8BDB64C33}"/>
    <cellStyle name="Normal 7 3 3 2 2 2" xfId="2349" xr:uid="{8229033C-8262-4676-B4CA-3DB0CD8FB284}"/>
    <cellStyle name="Normal 7 3 3 2 3" xfId="1834" xr:uid="{90427003-8BA9-421A-B1C8-951F981A4F12}"/>
    <cellStyle name="Normal 7 3 3 3" xfId="616" xr:uid="{18194183-A954-40D5-8419-F8ECC2D16D26}"/>
    <cellStyle name="Normal 7 3 3 3 2" xfId="1143" xr:uid="{71AF8C58-81A7-431A-BAEC-2926F6068410}"/>
    <cellStyle name="Normal 7 3 3 3 2 2" xfId="2173" xr:uid="{C0616616-D13A-451D-959D-012D1C7F33CE}"/>
    <cellStyle name="Normal 7 3 3 3 3" xfId="1658" xr:uid="{7B310B6B-973A-429C-AE42-624DE9D2BCA4}"/>
    <cellStyle name="Normal 7 3 3 4" xfId="1018" xr:uid="{BBC2BCBF-2D4D-4656-A347-AF486BF38EE2}"/>
    <cellStyle name="Normal 7 3 3 4 2" xfId="2049" xr:uid="{289D6310-8124-4EC1-A02C-6F62927CBEEE}"/>
    <cellStyle name="Normal 7 3 3 5" xfId="1534" xr:uid="{BB56CB22-C4F2-4683-9020-4D7CD92AF77B}"/>
    <cellStyle name="Normal 7 3 4" xfId="674" xr:uid="{A80237AC-708E-468B-B7AD-9A479EDDC11B}"/>
    <cellStyle name="Normal 7 3 4 2" xfId="859" xr:uid="{1BDAB2BE-885D-4C1A-8C3C-015D090AFE26}"/>
    <cellStyle name="Normal 7 3 4 2 2" xfId="1377" xr:uid="{E429BE46-AB40-434E-A2CD-322C5614DB97}"/>
    <cellStyle name="Normal 7 3 4 2 2 2" xfId="2407" xr:uid="{9582370B-4F46-49AA-A365-662022B9C681}"/>
    <cellStyle name="Normal 7 3 4 2 3" xfId="1892" xr:uid="{375988FC-B43C-49C4-8062-AD444F03E69D}"/>
    <cellStyle name="Normal 7 3 4 3" xfId="1201" xr:uid="{2B92D811-60D8-456D-8EFC-2CC20B0AF602}"/>
    <cellStyle name="Normal 7 3 4 3 2" xfId="2231" xr:uid="{36E45E02-C012-4100-B88C-F1996253EEC2}"/>
    <cellStyle name="Normal 7 3 4 4" xfId="1716" xr:uid="{8BE9B3E3-0D9C-4E90-ACE3-D4A193EC5C9B}"/>
    <cellStyle name="Normal 7 3 5" xfId="742" xr:uid="{AABB00E6-7DAD-4EED-B518-0873A7EB1ACE}"/>
    <cellStyle name="Normal 7 3 5 2" xfId="1260" xr:uid="{C06CFAC3-7D06-4D5F-A505-6FBD5FE7929B}"/>
    <cellStyle name="Normal 7 3 5 2 2" xfId="2290" xr:uid="{A4135D5C-0592-40A5-B1AB-DD093FD4AD5B}"/>
    <cellStyle name="Normal 7 3 5 3" xfId="1775" xr:uid="{09C053B7-F6B2-4979-8E1B-08B8C2BD8146}"/>
    <cellStyle name="Normal 7 3 6" xfId="553" xr:uid="{AF5064E3-58BB-417E-841E-D719A5CCF4D7}"/>
    <cellStyle name="Normal 7 3 6 2" xfId="1084" xr:uid="{B866E9C0-0C84-4036-9642-334B02455D30}"/>
    <cellStyle name="Normal 7 3 6 2 2" xfId="2114" xr:uid="{C60EEE9A-8CDA-4003-898E-9F301DF264FD}"/>
    <cellStyle name="Normal 7 3 6 3" xfId="1599" xr:uid="{9A058998-892B-444C-A90C-5085982D3291}"/>
    <cellStyle name="Normal 7 3 7" xfId="920" xr:uid="{5D1747F7-2C39-4D71-AD54-82494E50077F}"/>
    <cellStyle name="Normal 7 3 7 2" xfId="1951" xr:uid="{B24C7CC1-7926-4C87-A859-60BE1B0AE478}"/>
    <cellStyle name="Normal 7 3 8" xfId="1436" xr:uid="{55C26B78-F448-4CB8-A569-FB11549E5A0A}"/>
    <cellStyle name="Normal 7 4" xfId="387" xr:uid="{00000000-0005-0000-0000-00008A010000}"/>
    <cellStyle name="Normal 7 4 2" xfId="486" xr:uid="{00000000-0005-0000-0000-00008B010000}"/>
    <cellStyle name="Normal 7 4 2 2" xfId="814" xr:uid="{10B803FE-4E69-407A-8358-CB2860BE7E70}"/>
    <cellStyle name="Normal 7 4 2 2 2" xfId="1332" xr:uid="{CCD90868-71A3-44A8-ABDF-B273B9FC4F7A}"/>
    <cellStyle name="Normal 7 4 2 2 2 2" xfId="2362" xr:uid="{92E350A0-0616-432C-996C-DCA9A9309C03}"/>
    <cellStyle name="Normal 7 4 2 2 3" xfId="1847" xr:uid="{12F2FA96-58DB-440B-A2AE-F3535787D8EE}"/>
    <cellStyle name="Normal 7 4 2 3" xfId="629" xr:uid="{B44333E4-21E5-4DDC-A606-A5F6062C9710}"/>
    <cellStyle name="Normal 7 4 2 3 2" xfId="1156" xr:uid="{F4B5008E-8C5D-4738-9078-9349C451E134}"/>
    <cellStyle name="Normal 7 4 2 3 2 2" xfId="2186" xr:uid="{3D2C6853-BFF9-45E3-85FE-BA43066E7964}"/>
    <cellStyle name="Normal 7 4 2 3 3" xfId="1671" xr:uid="{F4414E48-D4A5-4A9E-8F81-6A0F6B7A51D3}"/>
    <cellStyle name="Normal 7 4 2 4" xfId="1034" xr:uid="{5DD9EB0F-4516-4265-A9CC-E66D6941BE09}"/>
    <cellStyle name="Normal 7 4 2 4 2" xfId="2065" xr:uid="{D7045E0E-04B6-4525-BD7E-32C0E54EED9E}"/>
    <cellStyle name="Normal 7 4 2 5" xfId="1550" xr:uid="{EF8A2769-56B5-4322-8782-A85C09F41A07}"/>
    <cellStyle name="Normal 7 4 3" xfId="698" xr:uid="{3867FB68-39C3-45F0-8CD4-E7F2AD30A78C}"/>
    <cellStyle name="Normal 7 4 3 2" xfId="878" xr:uid="{28583B85-58FD-4902-8B97-BEEEDF5ABB44}"/>
    <cellStyle name="Normal 7 4 3 2 2" xfId="1395" xr:uid="{BAA00680-E028-4232-80AC-0151476B0EE6}"/>
    <cellStyle name="Normal 7 4 3 2 2 2" xfId="2425" xr:uid="{1EA18285-616B-42A9-B1DF-B53B299F27F7}"/>
    <cellStyle name="Normal 7 4 3 2 3" xfId="1910" xr:uid="{7DC7B466-AB76-47F8-B8B6-314A9641B215}"/>
    <cellStyle name="Normal 7 4 3 3" xfId="1219" xr:uid="{B8267FB5-960F-4791-BC67-4DC6EA1487A1}"/>
    <cellStyle name="Normal 7 4 3 3 2" xfId="2249" xr:uid="{7D0946D5-DFAF-417A-911E-D45F15C6483F}"/>
    <cellStyle name="Normal 7 4 3 4" xfId="1734" xr:uid="{FA1512E3-ACE1-4F6E-A5FB-F65A3F085712}"/>
    <cellStyle name="Normal 7 4 4" xfId="755" xr:uid="{52086FC6-980A-4037-83EB-1E99B4607C3F}"/>
    <cellStyle name="Normal 7 4 4 2" xfId="1273" xr:uid="{7D6C9350-1AD9-4B62-8928-4C69C89B9B80}"/>
    <cellStyle name="Normal 7 4 4 2 2" xfId="2303" xr:uid="{B524C700-FC11-4523-9B0D-C1D2E9E5AE9D}"/>
    <cellStyle name="Normal 7 4 4 3" xfId="1788" xr:uid="{C510437E-BEFC-4155-9C00-827FEEA5468D}"/>
    <cellStyle name="Normal 7 4 5" xfId="570" xr:uid="{C480BF96-EA1E-4F2B-8BC0-3B16C1801889}"/>
    <cellStyle name="Normal 7 4 5 2" xfId="1097" xr:uid="{CA6C172A-7321-4BDB-84B5-3673F80C3673}"/>
    <cellStyle name="Normal 7 4 5 2 2" xfId="2127" xr:uid="{89693359-C99E-468A-A940-28F2B10B05C5}"/>
    <cellStyle name="Normal 7 4 5 3" xfId="1612" xr:uid="{C2843666-2EC4-4113-B75B-FC8BAC65E050}"/>
    <cellStyle name="Normal 7 4 6" xfId="936" xr:uid="{DAD9FC59-A9AD-499A-8C5C-7AD32CDF5607}"/>
    <cellStyle name="Normal 7 4 6 2" xfId="1967" xr:uid="{22ED48BC-4A83-441D-A31D-E77E853DF5F1}"/>
    <cellStyle name="Normal 7 4 7" xfId="1452" xr:uid="{FF0562AF-9B1D-4510-B89B-4FFABDB80488}"/>
    <cellStyle name="Normal 7 5" xfId="426" xr:uid="{00000000-0005-0000-0000-00008C010000}"/>
    <cellStyle name="Normal 7 5 2" xfId="785" xr:uid="{18741529-6A73-4954-A5EF-D8A2BF10740C}"/>
    <cellStyle name="Normal 7 5 2 2" xfId="1303" xr:uid="{E45D9813-CCF5-46C5-943B-9B52C21472DC}"/>
    <cellStyle name="Normal 7 5 2 2 2" xfId="2333" xr:uid="{95A21CE2-9B97-4694-9824-C2D00A53E83A}"/>
    <cellStyle name="Normal 7 5 2 3" xfId="1818" xr:uid="{E35F0915-C28A-4381-8AF0-565011EE0506}"/>
    <cellStyle name="Normal 7 5 3" xfId="600" xr:uid="{EA21FDA7-80A5-4D0E-982E-525EA6CD2FDA}"/>
    <cellStyle name="Normal 7 5 3 2" xfId="1127" xr:uid="{99FECCFD-0140-4217-86AA-A0DE8A2F75DE}"/>
    <cellStyle name="Normal 7 5 3 2 2" xfId="2157" xr:uid="{54E80FE0-8770-42DA-A55D-C3ECF70ED5BF}"/>
    <cellStyle name="Normal 7 5 3 3" xfId="1642" xr:uid="{39801B1E-D7B3-40D1-967D-8F042055F74D}"/>
    <cellStyle name="Normal 7 5 4" xfId="974" xr:uid="{94131908-EF1E-4F52-9D55-297445BD1D98}"/>
    <cellStyle name="Normal 7 5 4 2" xfId="2005" xr:uid="{62353158-D524-4756-8A27-143D4E8D4CDC}"/>
    <cellStyle name="Normal 7 5 5" xfId="1490" xr:uid="{CEC61179-E3B4-47F3-B8BF-6FCD9902B276}"/>
    <cellStyle name="Normal 7 6" xfId="658" xr:uid="{671F6639-AEB0-462E-A8A8-F999D71A38E6}"/>
    <cellStyle name="Normal 7 6 2" xfId="843" xr:uid="{654A06A5-4E17-46CE-9D09-B57C11B5951D}"/>
    <cellStyle name="Normal 7 6 2 2" xfId="1361" xr:uid="{A1926BED-DB85-449B-A169-0C92D4685A36}"/>
    <cellStyle name="Normal 7 6 2 2 2" xfId="2391" xr:uid="{A23AA350-0B91-4DF1-8099-955127B7B47A}"/>
    <cellStyle name="Normal 7 6 2 3" xfId="1876" xr:uid="{661D38F3-E823-491A-A680-74CAB2736EE1}"/>
    <cellStyle name="Normal 7 6 3" xfId="1185" xr:uid="{17D86D67-8F2B-452D-876A-A8C667EBA1A2}"/>
    <cellStyle name="Normal 7 6 3 2" xfId="2215" xr:uid="{8BB80B9E-C4FB-4BDA-A0BA-D88B58E4DCB0}"/>
    <cellStyle name="Normal 7 6 4" xfId="1700" xr:uid="{94C258EC-DE31-4675-8452-A0D78BE35622}"/>
    <cellStyle name="Normal 7 7" xfId="726" xr:uid="{331FA671-88A6-4F96-AE87-D8F7DB7F858B}"/>
    <cellStyle name="Normal 7 7 2" xfId="1244" xr:uid="{D2D40829-1D59-428F-83F2-EA57A8BD3133}"/>
    <cellStyle name="Normal 7 7 2 2" xfId="2274" xr:uid="{378C3D2E-4E07-4F47-BF67-A6DE069C6D6B}"/>
    <cellStyle name="Normal 7 7 3" xfId="1759" xr:uid="{E49714E8-B6DC-443B-A3CD-523155910161}"/>
    <cellStyle name="Normal 7 8" xfId="529" xr:uid="{CE6DCC91-A0E7-44A7-B297-27A10468B530}"/>
    <cellStyle name="Normal 7 8 2" xfId="1068" xr:uid="{86F75740-165B-4FB6-9405-283BB7E89C27}"/>
    <cellStyle name="Normal 7 8 2 2" xfId="2098" xr:uid="{AA497FC4-243E-429D-9EE9-0C806CE021AF}"/>
    <cellStyle name="Normal 7 8 3" xfId="1583" xr:uid="{33A1FF3A-57CD-4E2D-8250-E28B5D8F05DA}"/>
    <cellStyle name="Normal 7 9" xfId="904" xr:uid="{CD875161-1F2D-43AF-82FB-2DC040E1F3A4}"/>
    <cellStyle name="Normal 7 9 2" xfId="1935" xr:uid="{88E644E3-5869-462A-8707-15831C29111D}"/>
    <cellStyle name="Normal 8" xfId="304" xr:uid="{00000000-0005-0000-0000-00008D010000}"/>
    <cellStyle name="Normal 8 2" xfId="374" xr:uid="{00000000-0005-0000-0000-00008E010000}"/>
    <cellStyle name="Normal 8 2 2" xfId="579" xr:uid="{A3E23546-A9CC-4309-BDF1-66590D9FF585}"/>
    <cellStyle name="Normal 8 2 2 2" xfId="638" xr:uid="{3FBFB03D-5E3D-41AA-99C1-38A3D333116F}"/>
    <cellStyle name="Normal 8 2 2 2 2" xfId="823" xr:uid="{2DADE439-8C31-472F-A5E2-2816E0A3AB85}"/>
    <cellStyle name="Normal 8 2 2 2 2 2" xfId="1341" xr:uid="{BF428F8B-D9A9-4B96-A1F6-B7A5A338D64F}"/>
    <cellStyle name="Normal 8 2 2 2 2 2 2" xfId="2371" xr:uid="{7BB6C8EF-5327-411A-B79F-519819567046}"/>
    <cellStyle name="Normal 8 2 2 2 2 3" xfId="1856" xr:uid="{60CEFE09-BD2E-459A-9AC5-125E08E5E30F}"/>
    <cellStyle name="Normal 8 2 2 2 3" xfId="1165" xr:uid="{616C0E2A-CDD2-4502-9B63-4A2544D44B1E}"/>
    <cellStyle name="Normal 8 2 2 2 3 2" xfId="2195" xr:uid="{F3152716-FDA1-40A0-857E-F78ECD197EC6}"/>
    <cellStyle name="Normal 8 2 2 2 4" xfId="1680" xr:uid="{2529C020-942B-440E-A43F-BB8796D61415}"/>
    <cellStyle name="Normal 8 2 2 3" xfId="706" xr:uid="{14C3878D-5291-4FAE-8921-298742966C85}"/>
    <cellStyle name="Normal 8 2 2 3 2" xfId="886" xr:uid="{FBE95F19-C444-4A55-A890-A60633F8A03B}"/>
    <cellStyle name="Normal 8 2 2 3 2 2" xfId="1403" xr:uid="{BD13736E-52B0-4B73-B042-C9FAD9502C89}"/>
    <cellStyle name="Normal 8 2 2 3 2 2 2" xfId="2433" xr:uid="{DB5399A1-A6EC-426B-89B6-BDC3E78E48B1}"/>
    <cellStyle name="Normal 8 2 2 3 2 3" xfId="1918" xr:uid="{28EEA76F-A4D7-4F2A-B250-A4A5086F639A}"/>
    <cellStyle name="Normal 8 2 2 3 3" xfId="1227" xr:uid="{CB9F5929-C443-4502-8DC8-22DB319247B7}"/>
    <cellStyle name="Normal 8 2 2 3 3 2" xfId="2257" xr:uid="{1F96934E-6163-4C3D-B6FE-AA987339AADA}"/>
    <cellStyle name="Normal 8 2 2 3 4" xfId="1742" xr:uid="{7A752CF9-E045-4181-9AB2-70CE6E2CF969}"/>
    <cellStyle name="Normal 8 2 2 4" xfId="764" xr:uid="{74090732-9F23-4932-BCC1-1621A890C844}"/>
    <cellStyle name="Normal 8 2 2 4 2" xfId="1282" xr:uid="{30D5A4D0-82D0-4BA7-B3F5-6528510D37E1}"/>
    <cellStyle name="Normal 8 2 2 4 2 2" xfId="2312" xr:uid="{A23DA596-E814-485D-929E-73A895BBB20D}"/>
    <cellStyle name="Normal 8 2 2 4 3" xfId="1797" xr:uid="{ECEA89B7-1C02-43CF-BC59-A25B090B8546}"/>
    <cellStyle name="Normal 8 2 2 5" xfId="1106" xr:uid="{BC1BCC60-809E-4BC7-9AD7-160B9B74E942}"/>
    <cellStyle name="Normal 8 2 2 5 2" xfId="2136" xr:uid="{D55E5D05-1DE6-45B8-85B6-711606221DE3}"/>
    <cellStyle name="Normal 8 2 2 6" xfId="1621" xr:uid="{1BA5267B-EA9F-48BA-BFFF-60A03A2FB6C8}"/>
    <cellStyle name="Normal 8 2 3" xfId="609" xr:uid="{4F3D1932-0F8F-44F2-AFB2-5599D8293D87}"/>
    <cellStyle name="Normal 8 2 3 2" xfId="794" xr:uid="{1048FF4D-D477-47DC-BFE2-F6180E6F4004}"/>
    <cellStyle name="Normal 8 2 3 2 2" xfId="1312" xr:uid="{357DB65C-0653-4FE3-B0A0-3F4E04FE8927}"/>
    <cellStyle name="Normal 8 2 3 2 2 2" xfId="2342" xr:uid="{652C0A64-9B65-4387-A167-E5D56F0223F1}"/>
    <cellStyle name="Normal 8 2 3 2 3" xfId="1827" xr:uid="{18DD9901-0ECD-4B4E-9EF8-298902FE6A7E}"/>
    <cellStyle name="Normal 8 2 3 3" xfId="1136" xr:uid="{0C7B0107-1712-455B-90AC-60A8778BB600}"/>
    <cellStyle name="Normal 8 2 3 3 2" xfId="2166" xr:uid="{A957A3F7-01DA-496A-B5FC-1FE186BD58CD}"/>
    <cellStyle name="Normal 8 2 3 4" xfId="1651" xr:uid="{558CED35-A1F1-4105-9F9A-88D1892D5A5F}"/>
    <cellStyle name="Normal 8 2 4" xfId="667" xr:uid="{44A64971-AC28-4E34-9F1C-C544665A050C}"/>
    <cellStyle name="Normal 8 2 4 2" xfId="852" xr:uid="{C2DC3F7C-E98B-4E03-9E9D-E24245973DC0}"/>
    <cellStyle name="Normal 8 2 4 2 2" xfId="1370" xr:uid="{F4A680A8-B158-476B-AA6A-A566DAF972AE}"/>
    <cellStyle name="Normal 8 2 4 2 2 2" xfId="2400" xr:uid="{6284E9C9-9615-4E23-A0E2-47FA83C25CA0}"/>
    <cellStyle name="Normal 8 2 4 2 3" xfId="1885" xr:uid="{D040AFDA-DD9A-4142-8958-8ED70F2D9892}"/>
    <cellStyle name="Normal 8 2 4 3" xfId="1194" xr:uid="{DA80F038-3D37-42F7-BAA7-C0E121FFDB85}"/>
    <cellStyle name="Normal 8 2 4 3 2" xfId="2224" xr:uid="{4BE613CF-C7EF-4E3E-8170-CBF269B289B5}"/>
    <cellStyle name="Normal 8 2 4 4" xfId="1709" xr:uid="{9E324BDE-59BE-4CDC-AB1E-C5C8043BE331}"/>
    <cellStyle name="Normal 8 2 5" xfId="735" xr:uid="{AD1CB308-4F66-42D7-99A4-B956B5DA3B84}"/>
    <cellStyle name="Normal 8 2 5 2" xfId="1253" xr:uid="{CBD9E21F-194C-4A7A-9759-A0A8F438D621}"/>
    <cellStyle name="Normal 8 2 5 2 2" xfId="2283" xr:uid="{F3DE0FD5-35CC-4204-A2BE-63F6CF203BC5}"/>
    <cellStyle name="Normal 8 2 5 3" xfId="1768" xr:uid="{CAFEA04C-D427-4978-B92D-BD4100BF1EF5}"/>
    <cellStyle name="Normal 8 2 6" xfId="546" xr:uid="{851B39EA-059A-4614-B78D-26A84E8905F9}"/>
    <cellStyle name="Normal 8 2 6 2" xfId="1077" xr:uid="{A53241AB-EB58-42B3-9AE3-13DD8F803194}"/>
    <cellStyle name="Normal 8 2 6 2 2" xfId="2107" xr:uid="{C8E3C336-3A4B-4342-A478-45610FA0663C}"/>
    <cellStyle name="Normal 8 2 6 3" xfId="1592" xr:uid="{33C8DB47-93E8-46A6-A95D-21890391111C}"/>
    <cellStyle name="Normal 8 3" xfId="567" xr:uid="{45F323A3-2D86-4967-A146-C2164CE8112D}"/>
    <cellStyle name="Normal 8 3 2" xfId="626" xr:uid="{3B56E80D-3D33-4AF5-80E2-3453C5D6D9D2}"/>
    <cellStyle name="Normal 8 3 2 2" xfId="811" xr:uid="{4B989E39-C7C4-42ED-AB45-1A2A9DBF92B0}"/>
    <cellStyle name="Normal 8 3 2 2 2" xfId="1329" xr:uid="{697F9DC0-B624-4642-90FF-F8AD8EC27678}"/>
    <cellStyle name="Normal 8 3 2 2 2 2" xfId="2359" xr:uid="{5E4729F0-03B1-4987-B697-F44CDD608BF2}"/>
    <cellStyle name="Normal 8 3 2 2 3" xfId="1844" xr:uid="{E2284279-A624-43E8-9ADA-64476BAAE753}"/>
    <cellStyle name="Normal 8 3 2 3" xfId="1153" xr:uid="{94726280-6E53-4857-A5EF-B87CE165FF41}"/>
    <cellStyle name="Normal 8 3 2 3 2" xfId="2183" xr:uid="{2C237A15-6BC4-4A1B-82BE-FC9513A96E00}"/>
    <cellStyle name="Normal 8 3 2 4" xfId="1668" xr:uid="{B697BC0E-51EC-4656-8F71-EFBA40841011}"/>
    <cellStyle name="Normal 8 3 3" xfId="690" xr:uid="{D88F13F1-321C-471D-812D-36FAAA133373}"/>
    <cellStyle name="Normal 8 3 3 2" xfId="874" xr:uid="{F0D6351A-BE92-4852-9E36-66D400C631E4}"/>
    <cellStyle name="Normal 8 3 3 2 2" xfId="1392" xr:uid="{4EC7E213-FAAD-4820-BE4A-20A603F600B6}"/>
    <cellStyle name="Normal 8 3 3 2 2 2" xfId="2422" xr:uid="{B901BDD2-82D1-4911-B6BD-E2E209BF31EB}"/>
    <cellStyle name="Normal 8 3 3 2 3" xfId="1907" xr:uid="{67A71810-2332-4ED1-8822-B3BDEAC01D17}"/>
    <cellStyle name="Normal 8 3 3 3" xfId="1216" xr:uid="{5F84F67F-C356-4783-A09A-BDC637164476}"/>
    <cellStyle name="Normal 8 3 3 3 2" xfId="2246" xr:uid="{9588336B-3199-47DC-8A18-77B66E2CFEFF}"/>
    <cellStyle name="Normal 8 3 3 4" xfId="1731" xr:uid="{08F63D5E-05A4-4AB4-8577-6058D2144502}"/>
    <cellStyle name="Normal 8 3 4" xfId="752" xr:uid="{EB4F1659-95A3-4554-B39C-B5ABA48265B8}"/>
    <cellStyle name="Normal 8 3 4 2" xfId="1270" xr:uid="{80FC5B53-52E9-4679-BC48-34F060512FEB}"/>
    <cellStyle name="Normal 8 3 4 2 2" xfId="2300" xr:uid="{06EA27E7-6439-462F-8CF7-8798F832A1D4}"/>
    <cellStyle name="Normal 8 3 4 3" xfId="1785" xr:uid="{EBEB5E21-52DC-4A88-99E0-07496F1056C6}"/>
    <cellStyle name="Normal 8 3 5" xfId="1094" xr:uid="{C362A919-F9EE-44F9-BB53-1A15E8B52FA1}"/>
    <cellStyle name="Normal 8 3 5 2" xfId="2124" xr:uid="{2F937AE3-1A28-41D3-B364-A484760C6AA6}"/>
    <cellStyle name="Normal 8 3 6" xfId="1609" xr:uid="{6C616C09-DD7E-4510-A54B-8D6D92D91D1D}"/>
    <cellStyle name="Normal 8 4" xfId="596" xr:uid="{FAD6CFB3-071E-4871-842B-D6CAEA20093E}"/>
    <cellStyle name="Normal 8 4 2" xfId="781" xr:uid="{313CC684-DDE1-417E-AD99-794B0FF493B8}"/>
    <cellStyle name="Normal 8 4 2 2" xfId="1299" xr:uid="{9017A267-A5C6-498A-B060-5C3E08379939}"/>
    <cellStyle name="Normal 8 4 2 2 2" xfId="2329" xr:uid="{3C2A588D-12ED-451B-A168-3FA646EAF180}"/>
    <cellStyle name="Normal 8 4 2 3" xfId="1814" xr:uid="{603719F7-4A92-42A6-B936-D44A3D3771E0}"/>
    <cellStyle name="Normal 8 4 3" xfId="1123" xr:uid="{29D79717-C67A-4B47-B3E4-F350EA961059}"/>
    <cellStyle name="Normal 8 4 3 2" xfId="2153" xr:uid="{7416BEA6-6D00-46BC-B613-ECE4C3839B41}"/>
    <cellStyle name="Normal 8 4 4" xfId="1638" xr:uid="{50B7943D-3282-4E56-8D34-5B6271D88471}"/>
    <cellStyle name="Normal 8 5" xfId="655" xr:uid="{E17D4F83-EB3D-4976-B9A7-1610EEEFACC9}"/>
    <cellStyle name="Normal 8 5 2" xfId="840" xr:uid="{FBA58018-D041-43ED-891A-69B82C7547B4}"/>
    <cellStyle name="Normal 8 5 2 2" xfId="1358" xr:uid="{8DFC7594-C44D-42FE-94C5-DF370083C297}"/>
    <cellStyle name="Normal 8 5 2 2 2" xfId="2388" xr:uid="{19F6AA59-245C-4824-8094-D14579D63F58}"/>
    <cellStyle name="Normal 8 5 2 3" xfId="1873" xr:uid="{AF4B4260-186A-43C7-B5A9-ACA9AF70B2FF}"/>
    <cellStyle name="Normal 8 5 3" xfId="1182" xr:uid="{CA12F735-F09F-43B9-92F6-64C624BCE816}"/>
    <cellStyle name="Normal 8 5 3 2" xfId="2212" xr:uid="{B12A304D-467A-4D44-BCFE-CD4BC45407F2}"/>
    <cellStyle name="Normal 8 5 4" xfId="1697" xr:uid="{1A4348FA-5A78-4A30-9CDB-EAAE4DCA04BD}"/>
    <cellStyle name="Normal 8 6" xfId="722" xr:uid="{47D66038-6AAF-42C9-8717-B0D20405C885}"/>
    <cellStyle name="Normal 8 6 2" xfId="1241" xr:uid="{F42A42AA-90F4-45A3-9D6B-31287AF748AE}"/>
    <cellStyle name="Normal 8 6 2 2" xfId="2271" xr:uid="{54130583-DB05-47C7-9B53-315E2291BF2D}"/>
    <cellStyle name="Normal 8 6 3" xfId="1756" xr:uid="{934BDFF2-A6BA-444B-B93E-DE8445A59F32}"/>
    <cellStyle name="Normal 8 7" xfId="518" xr:uid="{FEB58797-8219-492F-9D7C-0AC1713FE0AF}"/>
    <cellStyle name="Normal 8 7 2" xfId="1065" xr:uid="{95501312-8E93-4E98-9B3D-005D65A12BD3}"/>
    <cellStyle name="Normal 8 7 2 2" xfId="2095" xr:uid="{D17A82FF-7810-47C9-B294-EBDE0195C1AC}"/>
    <cellStyle name="Normal 8 7 3" xfId="1580" xr:uid="{025293E4-AE81-4A06-B723-B58233DA244A}"/>
    <cellStyle name="Normal 9" xfId="381" xr:uid="{00000000-0005-0000-0000-00008F010000}"/>
    <cellStyle name="Normal 9 2" xfId="412" xr:uid="{00000000-0005-0000-0000-000090010000}"/>
    <cellStyle name="Normal 9 2 2" xfId="511" xr:uid="{00000000-0005-0000-0000-000091010000}"/>
    <cellStyle name="Normal 9 2 2 2" xfId="646" xr:uid="{672F3CB8-3222-432E-A862-7DCA52588535}"/>
    <cellStyle name="Normal 9 2 2 2 2" xfId="831" xr:uid="{0A40C572-BA50-405A-98AA-F4810CF6C65F}"/>
    <cellStyle name="Normal 9 2 2 2 2 2" xfId="1349" xr:uid="{C4758F1B-C5D0-4B86-A673-E816BB4FA5AB}"/>
    <cellStyle name="Normal 9 2 2 2 2 2 2" xfId="2379" xr:uid="{5FF4C555-F5BC-498F-B1BB-8054D27FAC05}"/>
    <cellStyle name="Normal 9 2 2 2 2 3" xfId="1864" xr:uid="{85D9D0CF-7569-4B74-BCAE-7ED88379F59A}"/>
    <cellStyle name="Normal 9 2 2 2 3" xfId="1173" xr:uid="{3CA315E2-7AD7-4406-B506-69A1CD1D8C72}"/>
    <cellStyle name="Normal 9 2 2 2 3 2" xfId="2203" xr:uid="{F4FC49AE-CA0D-4FC9-82DC-1A9964B0B6DC}"/>
    <cellStyle name="Normal 9 2 2 2 4" xfId="1688" xr:uid="{1BDAF88E-542B-4E00-AEA2-DADFBA903D05}"/>
    <cellStyle name="Normal 9 2 2 3" xfId="710" xr:uid="{F57158B9-48DD-492B-884E-F118D75EAF6E}"/>
    <cellStyle name="Normal 9 2 2 3 2" xfId="890" xr:uid="{F9F123F1-B4C3-41B2-BA0B-C63BEE33CEDC}"/>
    <cellStyle name="Normal 9 2 2 3 2 2" xfId="1407" xr:uid="{FAB77C32-3676-4BFC-9BD9-2CC361EBB387}"/>
    <cellStyle name="Normal 9 2 2 3 2 2 2" xfId="2437" xr:uid="{7F351681-5DEE-4F5E-B329-34B5AF2E306B}"/>
    <cellStyle name="Normal 9 2 2 3 2 3" xfId="1922" xr:uid="{53C983E3-0E7C-4A28-B32C-8060F62D40B5}"/>
    <cellStyle name="Normal 9 2 2 3 3" xfId="1231" xr:uid="{5CEDCA8E-CA82-45A7-A593-88AD998E8260}"/>
    <cellStyle name="Normal 9 2 2 3 3 2" xfId="2261" xr:uid="{211B62EC-A821-41D0-A664-074433495CA6}"/>
    <cellStyle name="Normal 9 2 2 3 4" xfId="1746" xr:uid="{CEB7E239-FE84-422B-AB91-959F41B72E66}"/>
    <cellStyle name="Normal 9 2 2 4" xfId="772" xr:uid="{0F26E437-7380-45FA-B46D-6C6E26797496}"/>
    <cellStyle name="Normal 9 2 2 4 2" xfId="1290" xr:uid="{DFA17119-FC7E-4E10-9EA4-09A52FDD6D1C}"/>
    <cellStyle name="Normal 9 2 2 4 2 2" xfId="2320" xr:uid="{A2725056-72EF-495A-975D-515C0E5853A8}"/>
    <cellStyle name="Normal 9 2 2 4 3" xfId="1805" xr:uid="{7DE9099B-1560-42FE-AA30-E31C3B77D1CD}"/>
    <cellStyle name="Normal 9 2 2 5" xfId="587" xr:uid="{4E871B43-61C3-47CA-8CE7-178386F8F32A}"/>
    <cellStyle name="Normal 9 2 2 5 2" xfId="1114" xr:uid="{93F1D80A-436E-493B-BD60-E29F9C9AF687}"/>
    <cellStyle name="Normal 9 2 2 5 2 2" xfId="2144" xr:uid="{E679E81F-C8CD-4063-9BED-19AF7D7904A8}"/>
    <cellStyle name="Normal 9 2 2 5 3" xfId="1629" xr:uid="{060A2ABA-3AEB-44A7-B0BB-39124039D5A1}"/>
    <cellStyle name="Normal 9 2 2 6" xfId="1059" xr:uid="{A3086CC1-8E5F-4F2F-AA5D-C0A2CD850E62}"/>
    <cellStyle name="Normal 9 2 2 6 2" xfId="2090" xr:uid="{77C836E1-ADC3-4BCA-ADB1-AF2650B860AB}"/>
    <cellStyle name="Normal 9 2 2 7" xfId="1575" xr:uid="{D93ABCB3-984C-4D93-95A6-99D5D1C71BD2}"/>
    <cellStyle name="Normal 9 2 3" xfId="617" xr:uid="{477B5084-475D-49E1-9538-3FC7F58E1E7B}"/>
    <cellStyle name="Normal 9 2 3 2" xfId="802" xr:uid="{E30C35D8-D538-44D3-BCFF-18B88CBC54E7}"/>
    <cellStyle name="Normal 9 2 3 2 2" xfId="1320" xr:uid="{E4D25BA2-BB3F-454C-B71B-506235B944C0}"/>
    <cellStyle name="Normal 9 2 3 2 2 2" xfId="2350" xr:uid="{860B84E3-B08F-4C20-A1F4-ECFB310CE0A1}"/>
    <cellStyle name="Normal 9 2 3 2 3" xfId="1835" xr:uid="{BC3F5CDF-CF2D-4238-940D-C89927EBEF25}"/>
    <cellStyle name="Normal 9 2 3 3" xfId="1144" xr:uid="{44354ADD-32A5-40A2-9B82-98C8711899F8}"/>
    <cellStyle name="Normal 9 2 3 3 2" xfId="2174" xr:uid="{5EDCEEDD-B81D-4E50-A936-8A48455DDED8}"/>
    <cellStyle name="Normal 9 2 3 4" xfId="1659" xr:uid="{B6A89128-E580-4930-9A86-1888D0193C99}"/>
    <cellStyle name="Normal 9 2 4" xfId="675" xr:uid="{9A115544-1D0E-44CC-BB54-EEDFFB1E5041}"/>
    <cellStyle name="Normal 9 2 4 2" xfId="860" xr:uid="{D44494E0-8B4D-43E8-B573-AAB479E5C479}"/>
    <cellStyle name="Normal 9 2 4 2 2" xfId="1378" xr:uid="{21C2B1DF-BB12-416B-9C63-7268835DD186}"/>
    <cellStyle name="Normal 9 2 4 2 2 2" xfId="2408" xr:uid="{8A333FD8-DDA5-4A9E-9AEA-95B452CBBB12}"/>
    <cellStyle name="Normal 9 2 4 2 3" xfId="1893" xr:uid="{17EFA260-2C2D-4951-9A3B-CA8069562EF7}"/>
    <cellStyle name="Normal 9 2 4 3" xfId="1202" xr:uid="{4756DA9C-31E3-417A-9167-B21BE2726A94}"/>
    <cellStyle name="Normal 9 2 4 3 2" xfId="2232" xr:uid="{186D2165-00B2-4E57-9C3C-D4D566CCDC74}"/>
    <cellStyle name="Normal 9 2 4 4" xfId="1717" xr:uid="{0A3AFBF6-D0DB-4A71-9CE2-E34E03B3A9AF}"/>
    <cellStyle name="Normal 9 2 5" xfId="743" xr:uid="{A80B8D24-F6FE-451F-ADA8-5E309DA90680}"/>
    <cellStyle name="Normal 9 2 5 2" xfId="1261" xr:uid="{8DFDC86F-BDDF-45A5-A2A7-EDCCB6E40B84}"/>
    <cellStyle name="Normal 9 2 5 2 2" xfId="2291" xr:uid="{674130CA-BCE2-4A44-B23D-B4E59CE46C80}"/>
    <cellStyle name="Normal 9 2 5 3" xfId="1776" xr:uid="{12FFFCDD-F328-4C1A-824A-80EB9D45B109}"/>
    <cellStyle name="Normal 9 2 6" xfId="554" xr:uid="{81F7348B-6558-4D05-92AE-A59EEB2E0AC5}"/>
    <cellStyle name="Normal 9 2 6 2" xfId="1085" xr:uid="{4DA98C1C-26B7-4ADD-944D-E9A8D2E5902A}"/>
    <cellStyle name="Normal 9 2 6 2 2" xfId="2115" xr:uid="{60FD91B0-497C-4445-9737-E5BDEEA7BAD6}"/>
    <cellStyle name="Normal 9 2 6 3" xfId="1600" xr:uid="{F6015E22-F303-4230-B45B-F9F2BD90B940}"/>
    <cellStyle name="Normal 9 2 7" xfId="961" xr:uid="{7C005B37-2185-4644-9A82-0F2684079156}"/>
    <cellStyle name="Normal 9 2 7 2" xfId="1992" xr:uid="{7B4E5814-B5B5-49A1-808E-89017C476AEC}"/>
    <cellStyle name="Normal 9 2 8" xfId="1477" xr:uid="{50342BD7-E781-4CC2-9947-82950A2C89B5}"/>
    <cellStyle name="Normal 9 3" xfId="480" xr:uid="{00000000-0005-0000-0000-000092010000}"/>
    <cellStyle name="Normal 9 3 2" xfId="630" xr:uid="{194642A8-28E0-4A4D-899A-FFB5B00F3993}"/>
    <cellStyle name="Normal 9 3 2 2" xfId="815" xr:uid="{40CE6969-12A4-4DE0-8068-BD70258B09BD}"/>
    <cellStyle name="Normal 9 3 2 2 2" xfId="1333" xr:uid="{087FEA9E-53B3-4312-BBE3-98540F0681C3}"/>
    <cellStyle name="Normal 9 3 2 2 2 2" xfId="2363" xr:uid="{A4C315CF-E122-41E1-A788-C574ACD32616}"/>
    <cellStyle name="Normal 9 3 2 2 3" xfId="1848" xr:uid="{B5DCF27E-0AED-4D5D-B77A-A2DEE94DE42C}"/>
    <cellStyle name="Normal 9 3 2 3" xfId="1157" xr:uid="{DF7BF03A-A6BB-4B73-BD74-C7E13C707501}"/>
    <cellStyle name="Normal 9 3 2 3 2" xfId="2187" xr:uid="{8EDF22E8-B8D8-4CD2-979D-0C3D837AD897}"/>
    <cellStyle name="Normal 9 3 2 4" xfId="1672" xr:uid="{C82A1CA5-8A94-4F81-89F3-48619B662B75}"/>
    <cellStyle name="Normal 9 3 3" xfId="699" xr:uid="{AA47C5CC-CC37-45FC-9049-7373AC205B4A}"/>
    <cellStyle name="Normal 9 3 3 2" xfId="879" xr:uid="{052ACA3B-C88D-4905-96F0-11F869B5DEB5}"/>
    <cellStyle name="Normal 9 3 3 2 2" xfId="1396" xr:uid="{5BA90234-36E9-4BB1-875F-724AA675E62D}"/>
    <cellStyle name="Normal 9 3 3 2 2 2" xfId="2426" xr:uid="{A8D68C1C-E29D-4992-81C5-101357620ADC}"/>
    <cellStyle name="Normal 9 3 3 2 3" xfId="1911" xr:uid="{DF80512A-D99A-4DAF-B097-76877A5F307B}"/>
    <cellStyle name="Normal 9 3 3 3" xfId="1220" xr:uid="{A5DA0EE2-9E48-44CB-B6FC-13EC0CF0D83A}"/>
    <cellStyle name="Normal 9 3 3 3 2" xfId="2250" xr:uid="{6D3904E7-F74C-4714-9D99-9FA6987BEC8F}"/>
    <cellStyle name="Normal 9 3 3 4" xfId="1735" xr:uid="{BBF850F6-D308-45DF-AC03-6ADA2F7F3963}"/>
    <cellStyle name="Normal 9 3 4" xfId="756" xr:uid="{9057786B-803E-4B8A-ACBD-419D4A936276}"/>
    <cellStyle name="Normal 9 3 4 2" xfId="1274" xr:uid="{A3A7188D-857F-46A6-9DEE-205C5833C97A}"/>
    <cellStyle name="Normal 9 3 4 2 2" xfId="2304" xr:uid="{52A05F6F-5B86-4900-A2F7-63AB2E78DF7B}"/>
    <cellStyle name="Normal 9 3 4 3" xfId="1789" xr:uid="{A9CBA594-8769-4697-A17E-A54C0D4DE6B9}"/>
    <cellStyle name="Normal 9 3 5" xfId="571" xr:uid="{8187474A-086C-47BC-822B-403858792E4B}"/>
    <cellStyle name="Normal 9 3 5 2" xfId="1098" xr:uid="{2CAA2C71-A79A-4268-AFAE-4FB12253A583}"/>
    <cellStyle name="Normal 9 3 5 2 2" xfId="2128" xr:uid="{6119B631-2342-4ED2-89AD-C637DF738424}"/>
    <cellStyle name="Normal 9 3 5 3" xfId="1613" xr:uid="{1E5DEE31-FF28-4550-ACEE-5D6A66452FFC}"/>
    <cellStyle name="Normal 9 3 6" xfId="1028" xr:uid="{012CF7DA-497A-4568-8F9F-54030D963EBD}"/>
    <cellStyle name="Normal 9 3 6 2" xfId="2059" xr:uid="{9504CCCA-C3E0-41B6-8781-0C671A34EF09}"/>
    <cellStyle name="Normal 9 3 7" xfId="1544" xr:uid="{ACA32D9E-FC95-4005-B76A-35D1F5F123F0}"/>
    <cellStyle name="Normal 9 4" xfId="601" xr:uid="{533C71A3-6A05-421E-958F-77E47A141285}"/>
    <cellStyle name="Normal 9 4 2" xfId="786" xr:uid="{CDF348E5-043C-4840-AA3F-A84247497729}"/>
    <cellStyle name="Normal 9 4 2 2" xfId="1304" xr:uid="{8D1316AD-3336-496F-BE2D-6DDEDD22BA3D}"/>
    <cellStyle name="Normal 9 4 2 2 2" xfId="2334" xr:uid="{D06B7022-ADE1-4F76-B966-289EAA670B96}"/>
    <cellStyle name="Normal 9 4 2 3" xfId="1819" xr:uid="{909D9538-1A92-4541-84BD-B8F2C7026840}"/>
    <cellStyle name="Normal 9 4 3" xfId="1128" xr:uid="{40A75BFE-95FD-4B09-8BFE-A374D55FD47D}"/>
    <cellStyle name="Normal 9 4 3 2" xfId="2158" xr:uid="{F84E2B1E-8C45-41AC-BD69-26130203A603}"/>
    <cellStyle name="Normal 9 4 4" xfId="1643" xr:uid="{6FFBDE29-9919-4423-A25F-4CC5144639F1}"/>
    <cellStyle name="Normal 9 5" xfId="659" xr:uid="{265F7BAB-2212-411A-B723-A022ADD02983}"/>
    <cellStyle name="Normal 9 5 2" xfId="844" xr:uid="{0CBB3D9E-6FC2-4A63-A456-E9469EA88161}"/>
    <cellStyle name="Normal 9 5 2 2" xfId="1362" xr:uid="{9BAB9ADE-7E9C-4921-B50D-40424F17E415}"/>
    <cellStyle name="Normal 9 5 2 2 2" xfId="2392" xr:uid="{1EEADA6B-99C5-46A0-A506-CC35E8685C7B}"/>
    <cellStyle name="Normal 9 5 2 3" xfId="1877" xr:uid="{1EFD5461-9445-4094-9ECB-752B703EB9B1}"/>
    <cellStyle name="Normal 9 5 3" xfId="1186" xr:uid="{73A18DE1-23C5-4DBA-940B-2E748570E248}"/>
    <cellStyle name="Normal 9 5 3 2" xfId="2216" xr:uid="{321C91F5-157F-4011-BC29-8C5308D5BDFB}"/>
    <cellStyle name="Normal 9 5 4" xfId="1701" xr:uid="{80388DD1-4916-4B77-9AA0-5F1DE08DBE38}"/>
    <cellStyle name="Normal 9 6" xfId="727" xr:uid="{D02AF578-198F-4BE9-90BC-7EE91B4BBBC7}"/>
    <cellStyle name="Normal 9 6 2" xfId="1245" xr:uid="{95662787-C62E-43FA-92BE-1A6716A86E7C}"/>
    <cellStyle name="Normal 9 6 2 2" xfId="2275" xr:uid="{518A74FE-2F15-4015-BFE2-C244430E2E1B}"/>
    <cellStyle name="Normal 9 6 3" xfId="1760" xr:uid="{42185441-7ABA-45E2-9030-79148D58F43C}"/>
    <cellStyle name="Normal 9 7" xfId="534" xr:uid="{48461459-9124-40CF-BEDA-D857A146EB37}"/>
    <cellStyle name="Normal 9 7 2" xfId="1069" xr:uid="{1E3F3CE9-05FD-4F2E-84F7-EAC5A774213A}"/>
    <cellStyle name="Normal 9 7 2 2" xfId="2099" xr:uid="{C32145FD-2A10-4CD0-BF22-B4EC15A33A7E}"/>
    <cellStyle name="Normal 9 7 3" xfId="1584" xr:uid="{840EFE95-A956-4C8F-A295-7E2CD6D8372F}"/>
    <cellStyle name="Normal 9 8" xfId="930" xr:uid="{0240D073-4611-4DE2-983F-9143D222A832}"/>
    <cellStyle name="Normal 9 8 2" xfId="1961" xr:uid="{692CC039-2C6A-48C9-BC00-0516E2FDFD6D}"/>
    <cellStyle name="Normal 9 9" xfId="1446" xr:uid="{40AF5766-018F-4413-9219-F3651169D8C8}"/>
    <cellStyle name="Normal_Hoja1" xfId="176" xr:uid="{00000000-0005-0000-0000-000093010000}"/>
    <cellStyle name="Normal_prestmos dispon x acreedor" xfId="177" xr:uid="{00000000-0005-0000-0000-000094010000}"/>
    <cellStyle name="Notas" xfId="178" builtinId="10" customBuiltin="1"/>
    <cellStyle name="Notas 2" xfId="179" xr:uid="{00000000-0005-0000-0000-000096010000}"/>
    <cellStyle name="Notas 2 2" xfId="354" xr:uid="{00000000-0005-0000-0000-000097010000}"/>
    <cellStyle name="Notas 3" xfId="180" xr:uid="{00000000-0005-0000-0000-000098010000}"/>
    <cellStyle name="Notas 3 2" xfId="355" xr:uid="{00000000-0005-0000-0000-000099010000}"/>
    <cellStyle name="Notas 4" xfId="181" xr:uid="{00000000-0005-0000-0000-00009A010000}"/>
    <cellStyle name="Notas 4 2" xfId="356" xr:uid="{00000000-0005-0000-0000-00009B010000}"/>
    <cellStyle name="Notas 5" xfId="182" xr:uid="{00000000-0005-0000-0000-00009C010000}"/>
    <cellStyle name="Notas 5 2" xfId="357" xr:uid="{00000000-0005-0000-0000-00009D010000}"/>
    <cellStyle name="Notas 6" xfId="263" xr:uid="{00000000-0005-0000-0000-00009E010000}"/>
    <cellStyle name="Notas 6 2" xfId="273" xr:uid="{00000000-0005-0000-0000-00009F010000}"/>
    <cellStyle name="Notas 6 2 2" xfId="368" xr:uid="{00000000-0005-0000-0000-0000A0010000}"/>
    <cellStyle name="Notas 6 3" xfId="366" xr:uid="{00000000-0005-0000-0000-0000A1010000}"/>
    <cellStyle name="Note" xfId="183" xr:uid="{00000000-0005-0000-0000-0000A2010000}"/>
    <cellStyle name="Note 2" xfId="184" xr:uid="{00000000-0005-0000-0000-0000A3010000}"/>
    <cellStyle name="Note 2 2" xfId="358" xr:uid="{00000000-0005-0000-0000-0000A4010000}"/>
    <cellStyle name="Output" xfId="185" xr:uid="{00000000-0005-0000-0000-0000A5010000}"/>
    <cellStyle name="Percent 2" xfId="530" xr:uid="{9A74497B-0B77-426C-B2C9-D43BF6E6D420}"/>
    <cellStyle name="Piloto de Datos Campo" xfId="531" xr:uid="{60148299-8307-4CBB-9DA7-2D3F596C4843}"/>
    <cellStyle name="Porcentaje" xfId="186" builtinId="5"/>
    <cellStyle name="Porcentaje 2" xfId="343" xr:uid="{00000000-0005-0000-0000-0000A7010000}"/>
    <cellStyle name="Porcentaje 2 2" xfId="545" xr:uid="{616C1951-3526-4008-B92F-9E617B8B750B}"/>
    <cellStyle name="Porcentaje 2 2 2" xfId="578" xr:uid="{14676DF4-DFB4-414D-9F32-763F4CDD1716}"/>
    <cellStyle name="Porcentaje 2 2 2 2" xfId="637" xr:uid="{B986A408-E856-4C05-A9CE-77AFA16F2490}"/>
    <cellStyle name="Porcentaje 2 2 2 2 2" xfId="822" xr:uid="{3AE73ED1-6E8F-46D7-9936-CD0D57F81A84}"/>
    <cellStyle name="Porcentaje 2 2 2 2 2 2" xfId="1340" xr:uid="{8C914D33-CC59-4D89-91A5-C14DFE525899}"/>
    <cellStyle name="Porcentaje 2 2 2 2 2 2 2" xfId="2370" xr:uid="{047A2AD1-E7B1-4700-B8FE-B31D0A43C82C}"/>
    <cellStyle name="Porcentaje 2 2 2 2 2 3" xfId="1855" xr:uid="{61047EAD-BCF1-43C7-964E-FB7A708F1847}"/>
    <cellStyle name="Porcentaje 2 2 2 2 3" xfId="1164" xr:uid="{8C9BC827-6A14-4506-88AF-5FAE8C890496}"/>
    <cellStyle name="Porcentaje 2 2 2 2 3 2" xfId="2194" xr:uid="{AE18A008-4781-4A67-820D-02D4B2F63C35}"/>
    <cellStyle name="Porcentaje 2 2 2 2 4" xfId="1679" xr:uid="{7BD5C32E-52E6-4B69-B817-B16E90A3B3D9}"/>
    <cellStyle name="Porcentaje 2 2 2 3" xfId="705" xr:uid="{9BD3A2DF-55D3-4B2E-97E0-B763A82A7292}"/>
    <cellStyle name="Porcentaje 2 2 2 3 2" xfId="885" xr:uid="{40703168-12FC-4EC8-9C4F-392C9D46A367}"/>
    <cellStyle name="Porcentaje 2 2 2 3 2 2" xfId="1402" xr:uid="{30E7F802-D02A-47A3-8C7C-0520754DEEE3}"/>
    <cellStyle name="Porcentaje 2 2 2 3 2 2 2" xfId="2432" xr:uid="{50DC16EC-7E77-488D-8667-645A0523F8B0}"/>
    <cellStyle name="Porcentaje 2 2 2 3 2 3" xfId="1917" xr:uid="{E3CEFA44-2FAE-4648-86C6-78C788CEABD0}"/>
    <cellStyle name="Porcentaje 2 2 2 3 3" xfId="1226" xr:uid="{2BE34363-3642-46CE-98E6-28F7B84580D9}"/>
    <cellStyle name="Porcentaje 2 2 2 3 3 2" xfId="2256" xr:uid="{94233925-AA5D-41A7-8BCF-B8014F7B2508}"/>
    <cellStyle name="Porcentaje 2 2 2 3 4" xfId="1741" xr:uid="{AE81557F-533C-4775-BEB4-74BC2E5FE34B}"/>
    <cellStyle name="Porcentaje 2 2 2 4" xfId="763" xr:uid="{CD198DCA-5CA3-40EA-97F6-8B2EA4151AD6}"/>
    <cellStyle name="Porcentaje 2 2 2 4 2" xfId="1281" xr:uid="{AE043666-B151-4B43-9D68-ABFE7167DB3C}"/>
    <cellStyle name="Porcentaje 2 2 2 4 2 2" xfId="2311" xr:uid="{05E926CF-6AB7-49A7-A410-A0DF50496AF2}"/>
    <cellStyle name="Porcentaje 2 2 2 4 3" xfId="1796" xr:uid="{EC74D603-67EB-431D-BAB2-405E9CB6EC55}"/>
    <cellStyle name="Porcentaje 2 2 2 5" xfId="1105" xr:uid="{0122EB6F-33F7-4DC0-B70F-4768278CD047}"/>
    <cellStyle name="Porcentaje 2 2 2 5 2" xfId="2135" xr:uid="{DEFAD2AC-5608-4259-A60F-9749A0755D39}"/>
    <cellStyle name="Porcentaje 2 2 2 6" xfId="1620" xr:uid="{C318AAF1-5B55-4097-8931-D6A23C6B9920}"/>
    <cellStyle name="Porcentaje 2 2 3" xfId="608" xr:uid="{1E5E51C8-31C7-462F-9200-98CB0FF75820}"/>
    <cellStyle name="Porcentaje 2 2 3 2" xfId="793" xr:uid="{5F6C7605-04F8-411E-8982-B65525F5F591}"/>
    <cellStyle name="Porcentaje 2 2 3 2 2" xfId="1311" xr:uid="{6EB7FAD4-7770-4193-A578-B0D3BB11E6A4}"/>
    <cellStyle name="Porcentaje 2 2 3 2 2 2" xfId="2341" xr:uid="{4393EB6B-9B0F-4A58-BED1-D59EE5A9012E}"/>
    <cellStyle name="Porcentaje 2 2 3 2 3" xfId="1826" xr:uid="{B62F5B90-8CBB-456F-A7D5-AD7BD18CEAF3}"/>
    <cellStyle name="Porcentaje 2 2 3 3" xfId="1135" xr:uid="{78E3D99E-EEFD-4D43-9F35-B56E8E0B6BED}"/>
    <cellStyle name="Porcentaje 2 2 3 3 2" xfId="2165" xr:uid="{D3282EFF-0D7E-4EC8-BEEC-7069D25F700D}"/>
    <cellStyle name="Porcentaje 2 2 3 4" xfId="1650" xr:uid="{BCD2CF8D-4EF6-41F8-A000-F8CDAC3F8058}"/>
    <cellStyle name="Porcentaje 2 2 4" xfId="666" xr:uid="{DBA59286-AEFB-45DE-8BD4-80A68CDDE21B}"/>
    <cellStyle name="Porcentaje 2 2 4 2" xfId="851" xr:uid="{B122E16B-8AD3-48B2-BA2D-F2321D431A37}"/>
    <cellStyle name="Porcentaje 2 2 4 2 2" xfId="1369" xr:uid="{ED53EF28-3B3F-468B-9233-C3B9D6F919C8}"/>
    <cellStyle name="Porcentaje 2 2 4 2 2 2" xfId="2399" xr:uid="{2FB44D1A-824F-4F0E-9C6B-5BE39866AB5D}"/>
    <cellStyle name="Porcentaje 2 2 4 2 3" xfId="1884" xr:uid="{325B9C2D-BB6F-44D9-85A2-25E232D5F719}"/>
    <cellStyle name="Porcentaje 2 2 4 3" xfId="1193" xr:uid="{7A6F5C09-CA9B-44F4-A0B5-9F00E7FEFBFB}"/>
    <cellStyle name="Porcentaje 2 2 4 3 2" xfId="2223" xr:uid="{E74EEF22-A9DB-4007-9458-8148AA0E5D3F}"/>
    <cellStyle name="Porcentaje 2 2 4 4" xfId="1708" xr:uid="{4ECD3B4C-E664-4BB5-8A9B-D9B08EC9605C}"/>
    <cellStyle name="Porcentaje 2 2 5" xfId="734" xr:uid="{359AAFEA-3A54-4136-B896-B34773BDDC84}"/>
    <cellStyle name="Porcentaje 2 2 5 2" xfId="1252" xr:uid="{44BE9F59-5288-474A-AF49-7BB5034B0B98}"/>
    <cellStyle name="Porcentaje 2 2 5 2 2" xfId="2282" xr:uid="{72B94220-AF9C-4E9B-A256-C24E490E76DA}"/>
    <cellStyle name="Porcentaje 2 2 5 3" xfId="1767" xr:uid="{5CC4DA20-B07D-4681-AAA5-F240EF70B778}"/>
    <cellStyle name="Porcentaje 2 2 6" xfId="1076" xr:uid="{88A75F10-FFBA-4A20-BD84-89F6CFBD9B49}"/>
    <cellStyle name="Porcentaje 2 2 6 2" xfId="2106" xr:uid="{BFADAB73-5AC7-4C1E-9D7A-B2FC822E839C}"/>
    <cellStyle name="Porcentaje 2 2 7" xfId="1591" xr:uid="{63BCC8A7-7116-4F97-8684-57F2656F0BE0}"/>
    <cellStyle name="Porcentaje 2 3" xfId="566" xr:uid="{2FD96932-FE5F-4F55-882D-FE9095CA2FCE}"/>
    <cellStyle name="Porcentaje 2 3 2" xfId="625" xr:uid="{49EC4DA8-E6CC-4600-88F9-FDB3EDB21A05}"/>
    <cellStyle name="Porcentaje 2 3 2 2" xfId="810" xr:uid="{0080E285-1168-4220-9218-733FBAB1C5F7}"/>
    <cellStyle name="Porcentaje 2 3 2 2 2" xfId="1328" xr:uid="{C7ADFFE4-6A45-4F9A-8423-FC05A477B0CE}"/>
    <cellStyle name="Porcentaje 2 3 2 2 2 2" xfId="2358" xr:uid="{D6640FE0-4C3D-4A2D-946A-F0CDB6326332}"/>
    <cellStyle name="Porcentaje 2 3 2 2 3" xfId="1843" xr:uid="{D5A4057B-9F9C-4A61-9805-0997A31F74D4}"/>
    <cellStyle name="Porcentaje 2 3 2 3" xfId="1152" xr:uid="{49C9A242-29A2-4295-ABA7-E0A77A21B717}"/>
    <cellStyle name="Porcentaje 2 3 2 3 2" xfId="2182" xr:uid="{849BC8FD-1F60-4DD5-B822-7A23D192E161}"/>
    <cellStyle name="Porcentaje 2 3 2 4" xfId="1667" xr:uid="{7590DD73-E9F2-4CF4-8AF6-40FE4AED4D1C}"/>
    <cellStyle name="Porcentaje 2 3 3" xfId="689" xr:uid="{C55C94D7-7693-42EB-8634-29E02D9AF3FC}"/>
    <cellStyle name="Porcentaje 2 3 3 2" xfId="873" xr:uid="{4CB5C152-1BF8-4328-8AA2-396AB17E441F}"/>
    <cellStyle name="Porcentaje 2 3 3 2 2" xfId="1391" xr:uid="{F7D409CA-8869-426A-A927-F2A019754F17}"/>
    <cellStyle name="Porcentaje 2 3 3 2 2 2" xfId="2421" xr:uid="{71249D83-CBE7-4245-93C2-EC0719EFF8A2}"/>
    <cellStyle name="Porcentaje 2 3 3 2 3" xfId="1906" xr:uid="{B707EC33-F31E-44D8-A1C8-06B79D5C9F44}"/>
    <cellStyle name="Porcentaje 2 3 3 3" xfId="1215" xr:uid="{5494E862-E2B0-40B6-BE5F-A886F5E8014C}"/>
    <cellStyle name="Porcentaje 2 3 3 3 2" xfId="2245" xr:uid="{A58C3819-47AF-49F8-BB81-F2B3039643BF}"/>
    <cellStyle name="Porcentaje 2 3 3 4" xfId="1730" xr:uid="{7C2AC5EB-DB4D-4B50-BFAA-44F1D3AAF862}"/>
    <cellStyle name="Porcentaje 2 3 4" xfId="751" xr:uid="{B81397C0-D2E1-44E7-8CC7-786DA6AC2F01}"/>
    <cellStyle name="Porcentaje 2 3 4 2" xfId="1269" xr:uid="{9DDC3F21-2EAD-41DF-AE39-AE612CBA0F3C}"/>
    <cellStyle name="Porcentaje 2 3 4 2 2" xfId="2299" xr:uid="{C7BD9EA6-1C3A-4C80-88FB-9B6CA25E8F29}"/>
    <cellStyle name="Porcentaje 2 3 4 3" xfId="1784" xr:uid="{ADF1426C-26F7-48D3-B298-ED83B5CA7864}"/>
    <cellStyle name="Porcentaje 2 3 5" xfId="1093" xr:uid="{6BC38AD4-A2DF-409B-8940-01717BC5CB4C}"/>
    <cellStyle name="Porcentaje 2 3 5 2" xfId="2123" xr:uid="{49731B9D-8116-4E0D-AA86-C14345148246}"/>
    <cellStyle name="Porcentaje 2 3 6" xfId="1608" xr:uid="{3083C0A2-9E6A-4A47-B42B-24D6F2AECEF5}"/>
    <cellStyle name="Porcentaje 2 4" xfId="595" xr:uid="{52A7B048-EA6F-4052-846B-52BBB409507D}"/>
    <cellStyle name="Porcentaje 2 4 2" xfId="780" xr:uid="{28FF95B3-72D0-4433-A6AF-02D35BF162F9}"/>
    <cellStyle name="Porcentaje 2 4 2 2" xfId="1298" xr:uid="{7CC8266D-119D-4560-AE98-CCD25767AC6D}"/>
    <cellStyle name="Porcentaje 2 4 2 2 2" xfId="2328" xr:uid="{5223676F-CE6B-4DBA-8B7D-A736EAE0DCA8}"/>
    <cellStyle name="Porcentaje 2 4 2 3" xfId="1813" xr:uid="{C0B05EE2-7F09-405D-AF89-A5C265A361E0}"/>
    <cellStyle name="Porcentaje 2 4 3" xfId="1122" xr:uid="{88133B13-47C2-4B98-8D3A-014487338FF9}"/>
    <cellStyle name="Porcentaje 2 4 3 2" xfId="2152" xr:uid="{28730656-8226-4584-A788-F18E6A7E45DD}"/>
    <cellStyle name="Porcentaje 2 4 4" xfId="1637" xr:uid="{97A7179A-69B4-458D-AA42-0D437EE0E711}"/>
    <cellStyle name="Porcentaje 2 5" xfId="654" xr:uid="{66C80BFA-71DB-4365-9C64-660CD705DD20}"/>
    <cellStyle name="Porcentaje 2 5 2" xfId="839" xr:uid="{1857332F-9417-4EB5-B73F-B5B5EAECD90D}"/>
    <cellStyle name="Porcentaje 2 5 2 2" xfId="1357" xr:uid="{787F49E5-4C01-429D-8DB6-7222A874A0DE}"/>
    <cellStyle name="Porcentaje 2 5 2 2 2" xfId="2387" xr:uid="{42107B1E-C860-440D-B006-8538C569546C}"/>
    <cellStyle name="Porcentaje 2 5 2 3" xfId="1872" xr:uid="{3F3D38F7-E32A-4109-87E8-C51F1EE13BF1}"/>
    <cellStyle name="Porcentaje 2 5 3" xfId="1181" xr:uid="{4DE663FD-C848-4E44-8FA2-752602428B4B}"/>
    <cellStyle name="Porcentaje 2 5 3 2" xfId="2211" xr:uid="{109A9AE9-9B1A-48A7-BFEC-2236BE6365B5}"/>
    <cellStyle name="Porcentaje 2 5 4" xfId="1696" xr:uid="{28B6CB39-CB3F-460C-98FF-EB2FA19176C1}"/>
    <cellStyle name="Porcentaje 2 6" xfId="721" xr:uid="{1D972FC7-D87A-4D98-954D-4BEBF99DB7F5}"/>
    <cellStyle name="Porcentaje 2 6 2" xfId="1240" xr:uid="{E55BE93A-DDF8-4E13-ABCA-3C987BD6C03A}"/>
    <cellStyle name="Porcentaje 2 6 2 2" xfId="2270" xr:uid="{7070FE04-4EAB-4079-B2A1-0AAE1F550E70}"/>
    <cellStyle name="Porcentaje 2 6 3" xfId="1755" xr:uid="{77CE195F-12BD-472D-9A31-90512AFD0187}"/>
    <cellStyle name="Porcentaje 2 7" xfId="517" xr:uid="{16C9F14E-2D35-45A3-A662-C3E81A7E6500}"/>
    <cellStyle name="Porcentaje 2 7 2" xfId="1064" xr:uid="{1C529D17-235C-466D-949F-6AD3E93B5A99}"/>
    <cellStyle name="Porcentaje 2 7 2 2" xfId="2094" xr:uid="{DC0F70B3-4B09-40F6-ABE7-8ECC068F30E0}"/>
    <cellStyle name="Porcentaje 2 7 3" xfId="1579" xr:uid="{84CCFA65-08EE-4B19-BCD6-D49DF13C493C}"/>
    <cellStyle name="Porcentaje 3" xfId="340" xr:uid="{00000000-0005-0000-0000-0000A8010000}"/>
    <cellStyle name="Porcentaje 3 2" xfId="539" xr:uid="{34FE5964-D0F5-4F6F-A3A8-EA9FB71824BC}"/>
    <cellStyle name="Porcentaje 4" xfId="684" xr:uid="{504C8539-5D86-42D4-9049-B7BEC22CDE54}"/>
    <cellStyle name="Porcentaje 4 2" xfId="868" xr:uid="{E099C43B-2339-4439-A80F-32DEFADD186C}"/>
    <cellStyle name="Porcentaje 4 2 2" xfId="1386" xr:uid="{89F68080-8E40-43A5-AEBC-4B48705879C4}"/>
    <cellStyle name="Porcentaje 4 2 2 2" xfId="2416" xr:uid="{B191AE90-2F2C-4A40-982D-4B5BBA914240}"/>
    <cellStyle name="Porcentaje 4 2 3" xfId="1901" xr:uid="{EFC7887A-550A-4226-AD1A-DE10A1CFC2EB}"/>
    <cellStyle name="Porcentaje 4 3" xfId="1210" xr:uid="{2720EDD1-04AA-4A7F-B7B6-BA9FFBAC1937}"/>
    <cellStyle name="Porcentaje 4 3 2" xfId="2240" xr:uid="{130146DA-545D-4F49-B6C4-1BD38CC65BE7}"/>
    <cellStyle name="Porcentaje 4 4" xfId="1725" xr:uid="{CBAFD73B-37BA-4743-B43E-04398D7131E5}"/>
    <cellStyle name="Porcentual 2" xfId="187" xr:uid="{00000000-0005-0000-0000-0000A9010000}"/>
    <cellStyle name="Porcentual 2 10" xfId="292" xr:uid="{00000000-0005-0000-0000-0000AA010000}"/>
    <cellStyle name="Porcentual 2 10 2" xfId="328" xr:uid="{00000000-0005-0000-0000-0000AB010000}"/>
    <cellStyle name="Porcentual 2 11" xfId="293" xr:uid="{00000000-0005-0000-0000-0000AC010000}"/>
    <cellStyle name="Porcentual 2 11 2" xfId="329" xr:uid="{00000000-0005-0000-0000-0000AD010000}"/>
    <cellStyle name="Porcentual 2 12" xfId="294" xr:uid="{00000000-0005-0000-0000-0000AE010000}"/>
    <cellStyle name="Porcentual 2 12 2" xfId="330" xr:uid="{00000000-0005-0000-0000-0000AF010000}"/>
    <cellStyle name="Porcentual 2 13" xfId="327" xr:uid="{00000000-0005-0000-0000-0000B0010000}"/>
    <cellStyle name="Porcentual 2 2" xfId="295" xr:uid="{00000000-0005-0000-0000-0000B1010000}"/>
    <cellStyle name="Porcentual 2 2 2" xfId="331" xr:uid="{00000000-0005-0000-0000-0000B2010000}"/>
    <cellStyle name="Porcentual 2 3" xfId="296" xr:uid="{00000000-0005-0000-0000-0000B3010000}"/>
    <cellStyle name="Porcentual 2 3 2" xfId="332" xr:uid="{00000000-0005-0000-0000-0000B4010000}"/>
    <cellStyle name="Porcentual 2 4" xfId="297" xr:uid="{00000000-0005-0000-0000-0000B5010000}"/>
    <cellStyle name="Porcentual 2 4 2" xfId="333" xr:uid="{00000000-0005-0000-0000-0000B6010000}"/>
    <cellStyle name="Porcentual 2 5" xfId="298" xr:uid="{00000000-0005-0000-0000-0000B7010000}"/>
    <cellStyle name="Porcentual 2 5 2" xfId="334" xr:uid="{00000000-0005-0000-0000-0000B8010000}"/>
    <cellStyle name="Porcentual 2 6" xfId="299" xr:uid="{00000000-0005-0000-0000-0000B9010000}"/>
    <cellStyle name="Porcentual 2 6 2" xfId="335" xr:uid="{00000000-0005-0000-0000-0000BA010000}"/>
    <cellStyle name="Porcentual 2 7" xfId="300" xr:uid="{00000000-0005-0000-0000-0000BB010000}"/>
    <cellStyle name="Porcentual 2 7 2" xfId="336" xr:uid="{00000000-0005-0000-0000-0000BC010000}"/>
    <cellStyle name="Porcentual 2 8" xfId="301" xr:uid="{00000000-0005-0000-0000-0000BD010000}"/>
    <cellStyle name="Porcentual 2 8 2" xfId="337" xr:uid="{00000000-0005-0000-0000-0000BE010000}"/>
    <cellStyle name="Porcentual 2 9" xfId="302" xr:uid="{00000000-0005-0000-0000-0000BF010000}"/>
    <cellStyle name="Porcentual 2 9 2" xfId="338" xr:uid="{00000000-0005-0000-0000-0000C0010000}"/>
    <cellStyle name="Porcentual 3" xfId="188" xr:uid="{00000000-0005-0000-0000-0000C1010000}"/>
    <cellStyle name="Porcentual 3 2" xfId="303" xr:uid="{00000000-0005-0000-0000-0000C2010000}"/>
    <cellStyle name="Porcentual 3 3" xfId="359" xr:uid="{00000000-0005-0000-0000-0000C3010000}"/>
    <cellStyle name="Porcentual 4" xfId="189" xr:uid="{00000000-0005-0000-0000-0000C4010000}"/>
    <cellStyle name="Porcentual 4 2" xfId="360" xr:uid="{00000000-0005-0000-0000-0000C5010000}"/>
    <cellStyle name="Porcentual 4 3" xfId="532" xr:uid="{15A50747-EA9C-40D4-86B6-D61875444B8C}"/>
    <cellStyle name="Porcentual 5" xfId="264" xr:uid="{00000000-0005-0000-0000-0000C6010000}"/>
    <cellStyle name="Porcentual 5 2" xfId="367" xr:uid="{00000000-0005-0000-0000-0000C7010000}"/>
    <cellStyle name="Porcentual 5 3" xfId="533" xr:uid="{730E3090-2D40-4D15-8CE7-7AFA1907626C}"/>
    <cellStyle name="Porcentual 6" xfId="226" xr:uid="{00000000-0005-0000-0000-0000C8010000}"/>
    <cellStyle name="Porcentual 6 2" xfId="363" xr:uid="{00000000-0005-0000-0000-0000C9010000}"/>
    <cellStyle name="Porcentual 6 2 2" xfId="400" xr:uid="{00000000-0005-0000-0000-0000CA010000}"/>
    <cellStyle name="Porcentual 6 2 2 2" xfId="499" xr:uid="{00000000-0005-0000-0000-0000CB010000}"/>
    <cellStyle name="Porcentual 6 2 2 2 2" xfId="1047" xr:uid="{787EA083-C9F1-4AA7-92AB-62DFAE1F1B0A}"/>
    <cellStyle name="Porcentual 6 2 2 2 2 2" xfId="2078" xr:uid="{8BABF798-53CB-4717-B6BC-E121DAFC0901}"/>
    <cellStyle name="Porcentual 6 2 2 2 3" xfId="1563" xr:uid="{929D1061-EE74-4AE1-81F7-DF5825B5AED9}"/>
    <cellStyle name="Porcentual 6 2 2 3" xfId="949" xr:uid="{7D3D463A-C8D8-477E-84F6-5B1CC1C74F99}"/>
    <cellStyle name="Porcentual 6 2 2 3 2" xfId="1980" xr:uid="{0BF4E96F-08B0-4F65-8ADB-EC723ADE772A}"/>
    <cellStyle name="Porcentual 6 2 2 4" xfId="1465" xr:uid="{F70D8EE8-9E08-4824-BA2D-40291D211A8D}"/>
    <cellStyle name="Porcentual 6 2 3" xfId="468" xr:uid="{00000000-0005-0000-0000-0000CC010000}"/>
    <cellStyle name="Porcentual 6 2 3 2" xfId="1016" xr:uid="{48916C98-903D-4C6E-9180-DFA7D54C0A00}"/>
    <cellStyle name="Porcentual 6 2 3 2 2" xfId="2047" xr:uid="{C8E20577-E5F6-4B11-8339-38B8CB87FCBC}"/>
    <cellStyle name="Porcentual 6 2 3 3" xfId="1532" xr:uid="{A8C50E8A-1506-4E86-AB51-A57C0C7E434B}"/>
    <cellStyle name="Porcentual 6 2 4" xfId="918" xr:uid="{39F2DD90-E0A3-461F-BFF5-A01B408303EB}"/>
    <cellStyle name="Porcentual 6 2 4 2" xfId="1949" xr:uid="{FCC0FBDC-87B4-4880-9FB8-CC30B605C799}"/>
    <cellStyle name="Porcentual 6 2 5" xfId="1434" xr:uid="{89AEEF3C-0AF0-4692-81CD-1BE2AE305D01}"/>
    <cellStyle name="Porcentual 6 3" xfId="385" xr:uid="{00000000-0005-0000-0000-0000CD010000}"/>
    <cellStyle name="Porcentual 6 3 2" xfId="484" xr:uid="{00000000-0005-0000-0000-0000CE010000}"/>
    <cellStyle name="Porcentual 6 3 2 2" xfId="1032" xr:uid="{D76ECF8D-A7B7-46D0-BB07-EF14B7B23E37}"/>
    <cellStyle name="Porcentual 6 3 2 2 2" xfId="2063" xr:uid="{70829E6F-B356-43DE-88E7-C8A1AC99E59F}"/>
    <cellStyle name="Porcentual 6 3 2 3" xfId="1548" xr:uid="{9CD3075E-901D-4C67-B0E7-D1DFECACD273}"/>
    <cellStyle name="Porcentual 6 3 3" xfId="934" xr:uid="{82594B0C-9FC0-405C-9668-F700689D12EF}"/>
    <cellStyle name="Porcentual 6 3 3 2" xfId="1965" xr:uid="{91010FD4-3101-4451-A4D5-9931858907FF}"/>
    <cellStyle name="Porcentual 6 3 4" xfId="1450" xr:uid="{E4972E19-DBCA-4494-BF40-54FA3D909C8A}"/>
    <cellStyle name="Porcentual 6 4" xfId="423" xr:uid="{00000000-0005-0000-0000-0000CF010000}"/>
    <cellStyle name="Porcentual 6 4 2" xfId="971" xr:uid="{BAFEE36C-1F97-43E7-BF9E-22108BAF5032}"/>
    <cellStyle name="Porcentual 6 4 2 2" xfId="2002" xr:uid="{5C250DB7-ABB6-4F71-9B79-EA314B05E63F}"/>
    <cellStyle name="Porcentual 6 4 3" xfId="1487" xr:uid="{F424B5BE-9BD2-43C0-9153-A5A9E6358300}"/>
    <cellStyle name="Porcentual 6 5" xfId="902" xr:uid="{C862FC23-C400-4E08-83D9-993F67631563}"/>
    <cellStyle name="Porcentual 6 5 2" xfId="1933" xr:uid="{87B8FF06-3A6D-423E-9E5B-BA54DF757325}"/>
    <cellStyle name="Porcentual 6 6" xfId="1418" xr:uid="{B38E5B6B-86F4-4993-8223-BB90C6A642C9}"/>
    <cellStyle name="Porcentual 7" xfId="276" xr:uid="{00000000-0005-0000-0000-0000D0010000}"/>
    <cellStyle name="Porcentual 7 2" xfId="371" xr:uid="{00000000-0005-0000-0000-0000D1010000}"/>
    <cellStyle name="Porcentual 7 2 2" xfId="404" xr:uid="{00000000-0005-0000-0000-0000D2010000}"/>
    <cellStyle name="Porcentual 7 2 2 2" xfId="503" xr:uid="{00000000-0005-0000-0000-0000D3010000}"/>
    <cellStyle name="Porcentual 7 2 2 2 2" xfId="1051" xr:uid="{036603D2-22BA-4119-8712-D8F71BFB71E9}"/>
    <cellStyle name="Porcentual 7 2 2 2 2 2" xfId="2082" xr:uid="{E08D2F3B-FD7D-4D81-9132-AECAD215D5FB}"/>
    <cellStyle name="Porcentual 7 2 2 2 3" xfId="1567" xr:uid="{30B3AFD3-FBAA-412A-9002-F5C2B8BE11F8}"/>
    <cellStyle name="Porcentual 7 2 2 3" xfId="953" xr:uid="{EE4BAB1C-F505-46B9-B187-F6F25446A362}"/>
    <cellStyle name="Porcentual 7 2 2 3 2" xfId="1984" xr:uid="{E69E37B2-2C4A-4583-B309-4F1BFA7750D8}"/>
    <cellStyle name="Porcentual 7 2 2 4" xfId="1469" xr:uid="{C204E92B-C508-40B0-AAAD-D28DF9BEDC3A}"/>
    <cellStyle name="Porcentual 7 2 3" xfId="472" xr:uid="{00000000-0005-0000-0000-0000D4010000}"/>
    <cellStyle name="Porcentual 7 2 3 2" xfId="1020" xr:uid="{259CCA4B-C77B-42AA-829F-0FD2094535ED}"/>
    <cellStyle name="Porcentual 7 2 3 2 2" xfId="2051" xr:uid="{2C32406B-1F1A-4A48-9442-4EDC83A108F6}"/>
    <cellStyle name="Porcentual 7 2 3 3" xfId="1536" xr:uid="{C682EF70-04CA-4A3B-AB5E-75C07274F83C}"/>
    <cellStyle name="Porcentual 7 2 4" xfId="922" xr:uid="{3000D544-0C8E-49DB-BA2B-4C38CB925AA5}"/>
    <cellStyle name="Porcentual 7 2 4 2" xfId="1953" xr:uid="{E58A6CB6-46C6-4676-AFF8-7F92BCA6ECB2}"/>
    <cellStyle name="Porcentual 7 2 5" xfId="1438" xr:uid="{FC49F4BC-ABE5-44DD-B4D3-5CEC8D35D54C}"/>
    <cellStyle name="Porcentual 7 3" xfId="389" xr:uid="{00000000-0005-0000-0000-0000D5010000}"/>
    <cellStyle name="Porcentual 7 3 2" xfId="488" xr:uid="{00000000-0005-0000-0000-0000D6010000}"/>
    <cellStyle name="Porcentual 7 3 2 2" xfId="1036" xr:uid="{41B6A076-4DDE-439C-AC94-5FDEC161CAF4}"/>
    <cellStyle name="Porcentual 7 3 2 2 2" xfId="2067" xr:uid="{13F4C083-0D3E-4BF1-989D-F58D180ACB77}"/>
    <cellStyle name="Porcentual 7 3 2 3" xfId="1552" xr:uid="{FA8E65DF-80A4-4E5C-90D6-6CBAC7108539}"/>
    <cellStyle name="Porcentual 7 3 3" xfId="938" xr:uid="{0FE20E5C-0167-4A8C-8150-0BF4B07AF887}"/>
    <cellStyle name="Porcentual 7 3 3 2" xfId="1969" xr:uid="{643BF92D-1151-43C9-B7C7-E787578133B7}"/>
    <cellStyle name="Porcentual 7 3 4" xfId="1454" xr:uid="{02E779A8-3553-4A44-AB74-4F2A6C8D617F}"/>
    <cellStyle name="Porcentual 7 4" xfId="428" xr:uid="{00000000-0005-0000-0000-0000D7010000}"/>
    <cellStyle name="Porcentual 7 4 2" xfId="976" xr:uid="{6F96E7EA-95C0-4BCB-95C8-85371CC145B7}"/>
    <cellStyle name="Porcentual 7 4 2 2" xfId="2007" xr:uid="{39319013-F09E-4E92-88AE-14250F07FEC2}"/>
    <cellStyle name="Porcentual 7 4 3" xfId="1492" xr:uid="{ADAAA745-2293-4DC9-9DF1-6FBC1523A016}"/>
    <cellStyle name="Porcentual 7 5" xfId="906" xr:uid="{2527ABDF-0AAF-4F53-9902-8124D5E5CEC1}"/>
    <cellStyle name="Porcentual 7 5 2" xfId="1937" xr:uid="{6C6E8000-DA5D-48F4-AA33-CDDCE28728DF}"/>
    <cellStyle name="Porcentual 7 6" xfId="1422" xr:uid="{208AF310-B5F8-4F7B-B497-5F19088B6846}"/>
    <cellStyle name="Porcentual 8" xfId="326" xr:uid="{00000000-0005-0000-0000-0000D8010000}"/>
    <cellStyle name="Salida" xfId="190" builtinId="21" customBuiltin="1"/>
    <cellStyle name="Salida 2" xfId="191" xr:uid="{00000000-0005-0000-0000-0000DA010000}"/>
    <cellStyle name="Salida 3" xfId="192" xr:uid="{00000000-0005-0000-0000-0000DB010000}"/>
    <cellStyle name="Salida 4" xfId="193" xr:uid="{00000000-0005-0000-0000-0000DC010000}"/>
    <cellStyle name="Salida 5" xfId="265" xr:uid="{00000000-0005-0000-0000-0000DD010000}"/>
    <cellStyle name="Texto de advertencia" xfId="194" builtinId="11" customBuiltin="1"/>
    <cellStyle name="Texto de advertencia 2" xfId="195" xr:uid="{00000000-0005-0000-0000-0000DF010000}"/>
    <cellStyle name="Texto de advertencia 3" xfId="196" xr:uid="{00000000-0005-0000-0000-0000E0010000}"/>
    <cellStyle name="Texto de advertencia 4" xfId="197" xr:uid="{00000000-0005-0000-0000-0000E1010000}"/>
    <cellStyle name="Texto de advertencia 5" xfId="266" xr:uid="{00000000-0005-0000-0000-0000E2010000}"/>
    <cellStyle name="Texto explicativo" xfId="198" builtinId="53" customBuiltin="1"/>
    <cellStyle name="Texto explicativo 2" xfId="199" xr:uid="{00000000-0005-0000-0000-0000E4010000}"/>
    <cellStyle name="Texto explicativo 3" xfId="200" xr:uid="{00000000-0005-0000-0000-0000E5010000}"/>
    <cellStyle name="Texto explicativo 4" xfId="201" xr:uid="{00000000-0005-0000-0000-0000E6010000}"/>
    <cellStyle name="Texto explicativo 5" xfId="267" xr:uid="{00000000-0005-0000-0000-0000E7010000}"/>
    <cellStyle name="Title" xfId="202" xr:uid="{00000000-0005-0000-0000-0000E8010000}"/>
    <cellStyle name="Título" xfId="203" builtinId="15" customBuiltin="1"/>
    <cellStyle name="Título 1 2" xfId="205" xr:uid="{00000000-0005-0000-0000-0000EA010000}"/>
    <cellStyle name="Título 1 3" xfId="206" xr:uid="{00000000-0005-0000-0000-0000EB010000}"/>
    <cellStyle name="Título 1 4" xfId="207" xr:uid="{00000000-0005-0000-0000-0000EC010000}"/>
    <cellStyle name="Título 1 5" xfId="269" xr:uid="{00000000-0005-0000-0000-0000ED010000}"/>
    <cellStyle name="Título 2" xfId="208" builtinId="17" customBuiltin="1"/>
    <cellStyle name="Título 2 2" xfId="209" xr:uid="{00000000-0005-0000-0000-0000EF010000}"/>
    <cellStyle name="Título 2 3" xfId="210" xr:uid="{00000000-0005-0000-0000-0000F0010000}"/>
    <cellStyle name="Título 2 4" xfId="211" xr:uid="{00000000-0005-0000-0000-0000F1010000}"/>
    <cellStyle name="Título 2 5" xfId="270" xr:uid="{00000000-0005-0000-0000-0000F2010000}"/>
    <cellStyle name="Título 3" xfId="212" builtinId="18" customBuiltin="1"/>
    <cellStyle name="Título 3 2" xfId="213" xr:uid="{00000000-0005-0000-0000-0000F4010000}"/>
    <cellStyle name="Título 3 3" xfId="214" xr:uid="{00000000-0005-0000-0000-0000F5010000}"/>
    <cellStyle name="Título 3 4" xfId="215" xr:uid="{00000000-0005-0000-0000-0000F6010000}"/>
    <cellStyle name="Título 3 5" xfId="271" xr:uid="{00000000-0005-0000-0000-0000F7010000}"/>
    <cellStyle name="Título 4" xfId="216" xr:uid="{00000000-0005-0000-0000-0000F8010000}"/>
    <cellStyle name="Título 5" xfId="217" xr:uid="{00000000-0005-0000-0000-0000F9010000}"/>
    <cellStyle name="Título 6" xfId="218" xr:uid="{00000000-0005-0000-0000-0000FA010000}"/>
    <cellStyle name="Título 7" xfId="268" xr:uid="{00000000-0005-0000-0000-0000FB010000}"/>
    <cellStyle name="Total" xfId="219" builtinId="25" customBuiltin="1"/>
    <cellStyle name="Total 2" xfId="220" xr:uid="{00000000-0005-0000-0000-0000FD010000}"/>
    <cellStyle name="Total 3" xfId="221" xr:uid="{00000000-0005-0000-0000-0000FE010000}"/>
    <cellStyle name="Total 4" xfId="222" xr:uid="{00000000-0005-0000-0000-0000FF010000}"/>
    <cellStyle name="Total 5" xfId="272" xr:uid="{00000000-0005-0000-0000-000000020000}"/>
    <cellStyle name="Warning Text" xfId="223" xr:uid="{00000000-0005-0000-0000-000001020000}"/>
  </cellStyles>
  <dxfs count="5">
    <dxf>
      <font>
        <b/>
        <i val="0"/>
      </font>
    </dxf>
    <dxf>
      <font>
        <b/>
        <i val="0"/>
      </font>
    </dxf>
    <dxf>
      <font>
        <b/>
        <i val="0"/>
      </font>
    </dxf>
    <dxf>
      <font>
        <b/>
        <i val="0"/>
      </font>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99"/>
      <color rgb="FF99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358140</xdr:colOff>
      <xdr:row>0</xdr:row>
      <xdr:rowOff>205268</xdr:rowOff>
    </xdr:from>
    <xdr:to>
      <xdr:col>9</xdr:col>
      <xdr:colOff>665784</xdr:colOff>
      <xdr:row>3</xdr:row>
      <xdr:rowOff>107032</xdr:rowOff>
    </xdr:to>
    <xdr:pic>
      <xdr:nvPicPr>
        <xdr:cNvPr id="2" name="Imagen 1" descr="Texto">
          <a:extLst>
            <a:ext uri="{FF2B5EF4-FFF2-40B4-BE49-F238E27FC236}">
              <a16:creationId xmlns:a16="http://schemas.microsoft.com/office/drawing/2014/main" id="{C8C63F33-DD76-431D-AB92-85379BFE3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7015" y="205268"/>
          <a:ext cx="4677238" cy="901889"/>
        </a:xfrm>
        <a:prstGeom prst="rect">
          <a:avLst/>
        </a:prstGeom>
      </xdr:spPr>
    </xdr:pic>
    <xdr:clientData/>
  </xdr:twoCellAnchor>
  <xdr:twoCellAnchor editAs="oneCell">
    <xdr:from>
      <xdr:col>16</xdr:col>
      <xdr:colOff>1189676</xdr:colOff>
      <xdr:row>0</xdr:row>
      <xdr:rowOff>322422</xdr:rowOff>
    </xdr:from>
    <xdr:to>
      <xdr:col>17</xdr:col>
      <xdr:colOff>444662</xdr:colOff>
      <xdr:row>2</xdr:row>
      <xdr:rowOff>188896</xdr:rowOff>
    </xdr:to>
    <xdr:pic>
      <xdr:nvPicPr>
        <xdr:cNvPr id="3" name="Imagen 2">
          <a:extLst>
            <a:ext uri="{FF2B5EF4-FFF2-40B4-BE49-F238E27FC236}">
              <a16:creationId xmlns:a16="http://schemas.microsoft.com/office/drawing/2014/main" id="{E030E5AC-BB61-492D-B1D0-629791BC2D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05251" y="322422"/>
          <a:ext cx="1093311" cy="533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7</xdr:row>
      <xdr:rowOff>0</xdr:rowOff>
    </xdr:to>
    <xdr:pic>
      <xdr:nvPicPr>
        <xdr:cNvPr id="17965977" name="Picture 1" descr="mhlogo[1]">
          <a:extLst>
            <a:ext uri="{FF2B5EF4-FFF2-40B4-BE49-F238E27FC236}">
              <a16:creationId xmlns:a16="http://schemas.microsoft.com/office/drawing/2014/main" id="{00000000-0008-0000-0000-00009923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276696</xdr:colOff>
      <xdr:row>0</xdr:row>
      <xdr:rowOff>0</xdr:rowOff>
    </xdr:from>
    <xdr:to>
      <xdr:col>1</xdr:col>
      <xdr:colOff>2763447</xdr:colOff>
      <xdr:row>2</xdr:row>
      <xdr:rowOff>285387</xdr:rowOff>
    </xdr:to>
    <xdr:pic>
      <xdr:nvPicPr>
        <xdr:cNvPr id="3" name="Imagen 2" descr="Texto">
          <a:extLst>
            <a:ext uri="{FF2B5EF4-FFF2-40B4-BE49-F238E27FC236}">
              <a16:creationId xmlns:a16="http://schemas.microsoft.com/office/drawing/2014/main" id="{2C30DEAF-C8F9-AE6A-775E-5F71802630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96" y="0"/>
          <a:ext cx="4763226" cy="875937"/>
        </a:xfrm>
        <a:prstGeom prst="rect">
          <a:avLst/>
        </a:prstGeom>
      </xdr:spPr>
    </xdr:pic>
    <xdr:clientData/>
  </xdr:twoCellAnchor>
  <xdr:twoCellAnchor editAs="oneCell">
    <xdr:from>
      <xdr:col>13</xdr:col>
      <xdr:colOff>92075</xdr:colOff>
      <xdr:row>0</xdr:row>
      <xdr:rowOff>238126</xdr:rowOff>
    </xdr:from>
    <xdr:to>
      <xdr:col>14</xdr:col>
      <xdr:colOff>39528</xdr:colOff>
      <xdr:row>2</xdr:row>
      <xdr:rowOff>211280</xdr:rowOff>
    </xdr:to>
    <xdr:pic>
      <xdr:nvPicPr>
        <xdr:cNvPr id="2" name="Imagen 1">
          <a:extLst>
            <a:ext uri="{FF2B5EF4-FFF2-40B4-BE49-F238E27FC236}">
              <a16:creationId xmlns:a16="http://schemas.microsoft.com/office/drawing/2014/main" id="{72581004-71FD-1AAA-C963-899BB80F09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542750" y="238126"/>
          <a:ext cx="1119028" cy="563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6</xdr:row>
      <xdr:rowOff>0</xdr:rowOff>
    </xdr:to>
    <xdr:pic>
      <xdr:nvPicPr>
        <xdr:cNvPr id="17967001" name="Picture 1" descr="mhlogo[1]">
          <a:extLst>
            <a:ext uri="{FF2B5EF4-FFF2-40B4-BE49-F238E27FC236}">
              <a16:creationId xmlns:a16="http://schemas.microsoft.com/office/drawing/2014/main" id="{00000000-0008-0000-0100-00009927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312895</xdr:colOff>
      <xdr:row>0</xdr:row>
      <xdr:rowOff>20955</xdr:rowOff>
    </xdr:from>
    <xdr:to>
      <xdr:col>1</xdr:col>
      <xdr:colOff>2784820</xdr:colOff>
      <xdr:row>3</xdr:row>
      <xdr:rowOff>54992</xdr:rowOff>
    </xdr:to>
    <xdr:pic>
      <xdr:nvPicPr>
        <xdr:cNvPr id="2" name="Imagen 1" descr="Texto">
          <a:extLst>
            <a:ext uri="{FF2B5EF4-FFF2-40B4-BE49-F238E27FC236}">
              <a16:creationId xmlns:a16="http://schemas.microsoft.com/office/drawing/2014/main" id="{791BFAF4-2B26-4992-B675-76B6BCB1B5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895" y="20955"/>
          <a:ext cx="4746019" cy="930816"/>
        </a:xfrm>
        <a:prstGeom prst="rect">
          <a:avLst/>
        </a:prstGeom>
      </xdr:spPr>
    </xdr:pic>
    <xdr:clientData/>
  </xdr:twoCellAnchor>
  <xdr:twoCellAnchor editAs="oneCell">
    <xdr:from>
      <xdr:col>14</xdr:col>
      <xdr:colOff>453390</xdr:colOff>
      <xdr:row>0</xdr:row>
      <xdr:rowOff>295275</xdr:rowOff>
    </xdr:from>
    <xdr:to>
      <xdr:col>15</xdr:col>
      <xdr:colOff>19844</xdr:colOff>
      <xdr:row>2</xdr:row>
      <xdr:rowOff>270334</xdr:rowOff>
    </xdr:to>
    <xdr:pic>
      <xdr:nvPicPr>
        <xdr:cNvPr id="3" name="Imagen 2">
          <a:extLst>
            <a:ext uri="{FF2B5EF4-FFF2-40B4-BE49-F238E27FC236}">
              <a16:creationId xmlns:a16="http://schemas.microsoft.com/office/drawing/2014/main" id="{6AD9C5CC-DF2E-4D1F-A74D-008802AE71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77870" y="295275"/>
          <a:ext cx="1111409" cy="584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6</xdr:row>
      <xdr:rowOff>0</xdr:rowOff>
    </xdr:to>
    <xdr:pic>
      <xdr:nvPicPr>
        <xdr:cNvPr id="19682751" name="Picture 1" descr="mhlogo[1]">
          <a:extLst>
            <a:ext uri="{FF2B5EF4-FFF2-40B4-BE49-F238E27FC236}">
              <a16:creationId xmlns:a16="http://schemas.microsoft.com/office/drawing/2014/main" id="{00000000-0008-0000-0200-0000BF55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0</xdr:col>
      <xdr:colOff>1277303</xdr:colOff>
      <xdr:row>2</xdr:row>
      <xdr:rowOff>0</xdr:rowOff>
    </xdr:to>
    <xdr:pic>
      <xdr:nvPicPr>
        <xdr:cNvPr id="19682752" name="Picture 4011" descr="C:\Documents and Settings\acunaaw\Configuración local\Temp\Dibujo.GIF">
          <a:extLst>
            <a:ext uri="{FF2B5EF4-FFF2-40B4-BE49-F238E27FC236}">
              <a16:creationId xmlns:a16="http://schemas.microsoft.com/office/drawing/2014/main" id="{00000000-0008-0000-0200-0000C0552C0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57150"/>
          <a:ext cx="1390650" cy="0"/>
        </a:xfrm>
        <a:prstGeom prst="rect">
          <a:avLst/>
        </a:prstGeom>
        <a:noFill/>
        <a:ln w="9525">
          <a:noFill/>
          <a:miter lim="800000"/>
          <a:headEnd/>
          <a:tailEnd/>
        </a:ln>
      </xdr:spPr>
    </xdr:pic>
    <xdr:clientData/>
  </xdr:twoCellAnchor>
  <xdr:twoCellAnchor editAs="oneCell">
    <xdr:from>
      <xdr:col>8</xdr:col>
      <xdr:colOff>0</xdr:colOff>
      <xdr:row>2</xdr:row>
      <xdr:rowOff>0</xdr:rowOff>
    </xdr:from>
    <xdr:to>
      <xdr:col>8</xdr:col>
      <xdr:colOff>853440</xdr:colOff>
      <xdr:row>2</xdr:row>
      <xdr:rowOff>0</xdr:rowOff>
    </xdr:to>
    <xdr:pic>
      <xdr:nvPicPr>
        <xdr:cNvPr id="19682753" name="0 Imagen" descr="Logo DCP2.PNG">
          <a:extLst>
            <a:ext uri="{FF2B5EF4-FFF2-40B4-BE49-F238E27FC236}">
              <a16:creationId xmlns:a16="http://schemas.microsoft.com/office/drawing/2014/main" id="{00000000-0008-0000-0200-0000C1552C01}"/>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449800" y="28575"/>
          <a:ext cx="857250" cy="0"/>
        </a:xfrm>
        <a:prstGeom prst="rect">
          <a:avLst/>
        </a:prstGeom>
        <a:noFill/>
        <a:ln w="9525">
          <a:noFill/>
          <a:miter lim="800000"/>
          <a:headEnd/>
          <a:tailEnd/>
        </a:ln>
      </xdr:spPr>
    </xdr:pic>
    <xdr:clientData/>
  </xdr:twoCellAnchor>
  <xdr:twoCellAnchor editAs="oneCell">
    <xdr:from>
      <xdr:col>0</xdr:col>
      <xdr:colOff>323377</xdr:colOff>
      <xdr:row>0</xdr:row>
      <xdr:rowOff>18576</xdr:rowOff>
    </xdr:from>
    <xdr:to>
      <xdr:col>1</xdr:col>
      <xdr:colOff>2802922</xdr:colOff>
      <xdr:row>3</xdr:row>
      <xdr:rowOff>16919</xdr:rowOff>
    </xdr:to>
    <xdr:pic>
      <xdr:nvPicPr>
        <xdr:cNvPr id="2" name="Imagen 1" descr="Texto">
          <a:extLst>
            <a:ext uri="{FF2B5EF4-FFF2-40B4-BE49-F238E27FC236}">
              <a16:creationId xmlns:a16="http://schemas.microsoft.com/office/drawing/2014/main" id="{D39C4E58-1851-46C1-B636-6C990A4267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3377" y="18576"/>
          <a:ext cx="4741733" cy="891312"/>
        </a:xfrm>
        <a:prstGeom prst="rect">
          <a:avLst/>
        </a:prstGeom>
      </xdr:spPr>
    </xdr:pic>
    <xdr:clientData/>
  </xdr:twoCellAnchor>
  <xdr:twoCellAnchor editAs="oneCell">
    <xdr:from>
      <xdr:col>14</xdr:col>
      <xdr:colOff>590550</xdr:colOff>
      <xdr:row>0</xdr:row>
      <xdr:rowOff>238125</xdr:rowOff>
    </xdr:from>
    <xdr:to>
      <xdr:col>15</xdr:col>
      <xdr:colOff>16033</xdr:colOff>
      <xdr:row>2</xdr:row>
      <xdr:rowOff>207469</xdr:rowOff>
    </xdr:to>
    <xdr:pic>
      <xdr:nvPicPr>
        <xdr:cNvPr id="3" name="Imagen 2">
          <a:extLst>
            <a:ext uri="{FF2B5EF4-FFF2-40B4-BE49-F238E27FC236}">
              <a16:creationId xmlns:a16="http://schemas.microsoft.com/office/drawing/2014/main" id="{31FBE264-C7FA-4952-996E-C149CEF9A4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480500" y="238125"/>
          <a:ext cx="1119028" cy="563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19050</xdr:colOff>
      <xdr:row>3</xdr:row>
      <xdr:rowOff>38100</xdr:rowOff>
    </xdr:from>
    <xdr:to>
      <xdr:col>10</xdr:col>
      <xdr:colOff>891540</xdr:colOff>
      <xdr:row>3</xdr:row>
      <xdr:rowOff>38100</xdr:rowOff>
    </xdr:to>
    <xdr:pic>
      <xdr:nvPicPr>
        <xdr:cNvPr id="19087020" name="0 Imagen" descr="Logo DCP2.PNG">
          <a:extLst>
            <a:ext uri="{FF2B5EF4-FFF2-40B4-BE49-F238E27FC236}">
              <a16:creationId xmlns:a16="http://schemas.microsoft.com/office/drawing/2014/main" id="{00000000-0008-0000-0300-0000AC3E23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68225" y="38100"/>
          <a:ext cx="933450" cy="0"/>
        </a:xfrm>
        <a:prstGeom prst="rect">
          <a:avLst/>
        </a:prstGeom>
        <a:noFill/>
        <a:ln w="9525">
          <a:noFill/>
          <a:miter lim="800000"/>
          <a:headEnd/>
          <a:tailEnd/>
        </a:ln>
      </xdr:spPr>
    </xdr:pic>
    <xdr:clientData/>
  </xdr:twoCellAnchor>
  <xdr:twoCellAnchor editAs="oneCell">
    <xdr:from>
      <xdr:col>0</xdr:col>
      <xdr:colOff>321469</xdr:colOff>
      <xdr:row>0</xdr:row>
      <xdr:rowOff>0</xdr:rowOff>
    </xdr:from>
    <xdr:to>
      <xdr:col>1</xdr:col>
      <xdr:colOff>2781488</xdr:colOff>
      <xdr:row>3</xdr:row>
      <xdr:rowOff>20378</xdr:rowOff>
    </xdr:to>
    <xdr:pic>
      <xdr:nvPicPr>
        <xdr:cNvPr id="2" name="Imagen 1" descr="Texto">
          <a:extLst>
            <a:ext uri="{FF2B5EF4-FFF2-40B4-BE49-F238E27FC236}">
              <a16:creationId xmlns:a16="http://schemas.microsoft.com/office/drawing/2014/main" id="{C6CC97AB-78DA-4BF8-B5D9-3A8D262D61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9" y="0"/>
          <a:ext cx="4734113" cy="913347"/>
        </a:xfrm>
        <a:prstGeom prst="rect">
          <a:avLst/>
        </a:prstGeom>
      </xdr:spPr>
    </xdr:pic>
    <xdr:clientData/>
  </xdr:twoCellAnchor>
  <xdr:twoCellAnchor editAs="oneCell">
    <xdr:from>
      <xdr:col>10</xdr:col>
      <xdr:colOff>552450</xdr:colOff>
      <xdr:row>0</xdr:row>
      <xdr:rowOff>219075</xdr:rowOff>
    </xdr:from>
    <xdr:to>
      <xdr:col>11</xdr:col>
      <xdr:colOff>21747</xdr:colOff>
      <xdr:row>2</xdr:row>
      <xdr:rowOff>192229</xdr:rowOff>
    </xdr:to>
    <xdr:pic>
      <xdr:nvPicPr>
        <xdr:cNvPr id="3" name="Imagen 2">
          <a:extLst>
            <a:ext uri="{FF2B5EF4-FFF2-40B4-BE49-F238E27FC236}">
              <a16:creationId xmlns:a16="http://schemas.microsoft.com/office/drawing/2014/main" id="{6E6D835E-49DA-4E34-9B58-3BF462CD46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88500" y="219075"/>
          <a:ext cx="1119028" cy="563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3</xdr:row>
      <xdr:rowOff>38100</xdr:rowOff>
    </xdr:from>
    <xdr:to>
      <xdr:col>0</xdr:col>
      <xdr:colOff>1463040</xdr:colOff>
      <xdr:row>3</xdr:row>
      <xdr:rowOff>38100</xdr:rowOff>
    </xdr:to>
    <xdr:pic>
      <xdr:nvPicPr>
        <xdr:cNvPr id="19683776" name="Picture 4011" descr="C:\Documents and Settings\acunaaw\Configuración local\Temp\Dibujo.GIF">
          <a:extLst>
            <a:ext uri="{FF2B5EF4-FFF2-40B4-BE49-F238E27FC236}">
              <a16:creationId xmlns:a16="http://schemas.microsoft.com/office/drawing/2014/main" id="{00000000-0008-0000-0400-0000C059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9550" y="38100"/>
          <a:ext cx="1562100" cy="0"/>
        </a:xfrm>
        <a:prstGeom prst="rect">
          <a:avLst/>
        </a:prstGeom>
        <a:noFill/>
        <a:ln w="9525">
          <a:noFill/>
          <a:miter lim="800000"/>
          <a:headEnd/>
          <a:tailEnd/>
        </a:ln>
      </xdr:spPr>
    </xdr:pic>
    <xdr:clientData/>
  </xdr:twoCellAnchor>
  <xdr:twoCellAnchor editAs="oneCell">
    <xdr:from>
      <xdr:col>0</xdr:col>
      <xdr:colOff>47625</xdr:colOff>
      <xdr:row>3</xdr:row>
      <xdr:rowOff>38100</xdr:rowOff>
    </xdr:from>
    <xdr:to>
      <xdr:col>0</xdr:col>
      <xdr:colOff>1463040</xdr:colOff>
      <xdr:row>3</xdr:row>
      <xdr:rowOff>38100</xdr:rowOff>
    </xdr:to>
    <xdr:pic>
      <xdr:nvPicPr>
        <xdr:cNvPr id="8" name="Picture 4011" descr="C:\Documents and Settings\acunaaw\Configuración local\Temp\Dibujo.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90500"/>
          <a:ext cx="1562100" cy="0"/>
        </a:xfrm>
        <a:prstGeom prst="rect">
          <a:avLst/>
        </a:prstGeom>
        <a:noFill/>
        <a:ln w="9525">
          <a:noFill/>
          <a:miter lim="800000"/>
          <a:headEnd/>
          <a:tailEnd/>
        </a:ln>
      </xdr:spPr>
    </xdr:pic>
    <xdr:clientData/>
  </xdr:twoCellAnchor>
  <xdr:twoCellAnchor editAs="oneCell">
    <xdr:from>
      <xdr:col>0</xdr:col>
      <xdr:colOff>362426</xdr:colOff>
      <xdr:row>0</xdr:row>
      <xdr:rowOff>0</xdr:rowOff>
    </xdr:from>
    <xdr:to>
      <xdr:col>1</xdr:col>
      <xdr:colOff>2823397</xdr:colOff>
      <xdr:row>3</xdr:row>
      <xdr:rowOff>4088</xdr:rowOff>
    </xdr:to>
    <xdr:pic>
      <xdr:nvPicPr>
        <xdr:cNvPr id="2" name="Imagen 1" descr="Texto">
          <a:extLst>
            <a:ext uri="{FF2B5EF4-FFF2-40B4-BE49-F238E27FC236}">
              <a16:creationId xmlns:a16="http://schemas.microsoft.com/office/drawing/2014/main" id="{54C72027-989B-454A-905A-607A3BB57C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2426" y="0"/>
          <a:ext cx="4735065" cy="897057"/>
        </a:xfrm>
        <a:prstGeom prst="rect">
          <a:avLst/>
        </a:prstGeom>
      </xdr:spPr>
    </xdr:pic>
    <xdr:clientData/>
  </xdr:twoCellAnchor>
  <xdr:twoCellAnchor editAs="oneCell">
    <xdr:from>
      <xdr:col>49</xdr:col>
      <xdr:colOff>542925</xdr:colOff>
      <xdr:row>0</xdr:row>
      <xdr:rowOff>228600</xdr:rowOff>
    </xdr:from>
    <xdr:to>
      <xdr:col>50</xdr:col>
      <xdr:colOff>54133</xdr:colOff>
      <xdr:row>2</xdr:row>
      <xdr:rowOff>211279</xdr:rowOff>
    </xdr:to>
    <xdr:pic>
      <xdr:nvPicPr>
        <xdr:cNvPr id="3" name="Imagen 2">
          <a:extLst>
            <a:ext uri="{FF2B5EF4-FFF2-40B4-BE49-F238E27FC236}">
              <a16:creationId xmlns:a16="http://schemas.microsoft.com/office/drawing/2014/main" id="{C83BEFCE-2EA8-42E8-B493-B98BC07CA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04275" y="228600"/>
          <a:ext cx="1119028" cy="563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311468</xdr:colOff>
      <xdr:row>0</xdr:row>
      <xdr:rowOff>0</xdr:rowOff>
    </xdr:from>
    <xdr:to>
      <xdr:col>1</xdr:col>
      <xdr:colOff>2760799</xdr:colOff>
      <xdr:row>3</xdr:row>
      <xdr:rowOff>41719</xdr:rowOff>
    </xdr:to>
    <xdr:pic>
      <xdr:nvPicPr>
        <xdr:cNvPr id="2" name="Imagen 1" descr="Texto">
          <a:extLst>
            <a:ext uri="{FF2B5EF4-FFF2-40B4-BE49-F238E27FC236}">
              <a16:creationId xmlns:a16="http://schemas.microsoft.com/office/drawing/2014/main" id="{F1036AE2-0B02-4ECC-A5E0-B212E4F59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468" y="0"/>
          <a:ext cx="4747237" cy="934688"/>
        </a:xfrm>
        <a:prstGeom prst="rect">
          <a:avLst/>
        </a:prstGeom>
      </xdr:spPr>
    </xdr:pic>
    <xdr:clientData/>
  </xdr:twoCellAnchor>
  <xdr:twoCellAnchor editAs="oneCell">
    <xdr:from>
      <xdr:col>16</xdr:col>
      <xdr:colOff>142875</xdr:colOff>
      <xdr:row>0</xdr:row>
      <xdr:rowOff>219075</xdr:rowOff>
    </xdr:from>
    <xdr:to>
      <xdr:col>17</xdr:col>
      <xdr:colOff>3175</xdr:colOff>
      <xdr:row>2</xdr:row>
      <xdr:rowOff>192229</xdr:rowOff>
    </xdr:to>
    <xdr:pic>
      <xdr:nvPicPr>
        <xdr:cNvPr id="3" name="Imagen 2">
          <a:extLst>
            <a:ext uri="{FF2B5EF4-FFF2-40B4-BE49-F238E27FC236}">
              <a16:creationId xmlns:a16="http://schemas.microsoft.com/office/drawing/2014/main" id="{369BBAE2-7B62-45CA-9C24-9F101D65B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84725" y="219075"/>
          <a:ext cx="1119028" cy="563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290120</xdr:colOff>
      <xdr:row>0</xdr:row>
      <xdr:rowOff>0</xdr:rowOff>
    </xdr:from>
    <xdr:to>
      <xdr:col>1</xdr:col>
      <xdr:colOff>2752743</xdr:colOff>
      <xdr:row>3</xdr:row>
      <xdr:rowOff>2483</xdr:rowOff>
    </xdr:to>
    <xdr:pic>
      <xdr:nvPicPr>
        <xdr:cNvPr id="2" name="Imagen 1" descr="Texto">
          <a:extLst>
            <a:ext uri="{FF2B5EF4-FFF2-40B4-BE49-F238E27FC236}">
              <a16:creationId xmlns:a16="http://schemas.microsoft.com/office/drawing/2014/main" id="{0BC0A1B2-586B-4C05-B68C-DFFBD3D0F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120" y="0"/>
          <a:ext cx="4724811" cy="895452"/>
        </a:xfrm>
        <a:prstGeom prst="rect">
          <a:avLst/>
        </a:prstGeom>
      </xdr:spPr>
    </xdr:pic>
    <xdr:clientData/>
  </xdr:twoCellAnchor>
  <xdr:twoCellAnchor editAs="oneCell">
    <xdr:from>
      <xdr:col>15</xdr:col>
      <xdr:colOff>0</xdr:colOff>
      <xdr:row>0</xdr:row>
      <xdr:rowOff>238125</xdr:rowOff>
    </xdr:from>
    <xdr:to>
      <xdr:col>16</xdr:col>
      <xdr:colOff>3651</xdr:colOff>
      <xdr:row>2</xdr:row>
      <xdr:rowOff>211279</xdr:rowOff>
    </xdr:to>
    <xdr:pic>
      <xdr:nvPicPr>
        <xdr:cNvPr id="3" name="Imagen 2">
          <a:extLst>
            <a:ext uri="{FF2B5EF4-FFF2-40B4-BE49-F238E27FC236}">
              <a16:creationId xmlns:a16="http://schemas.microsoft.com/office/drawing/2014/main" id="{B1977147-47BA-40CE-9901-B95F6E088C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56525" y="238125"/>
          <a:ext cx="1119028" cy="5637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17AE-E2A0-4ABE-B94E-BC1B71D026DD}">
  <sheetPr codeName="Hoja1"/>
  <dimension ref="A1:Q26"/>
  <sheetViews>
    <sheetView showGridLines="0" zoomScale="80" zoomScaleNormal="80" workbookViewId="0">
      <selection activeCell="C8" sqref="C8"/>
    </sheetView>
  </sheetViews>
  <sheetFormatPr baseColWidth="10" defaultColWidth="11.44140625" defaultRowHeight="14.4"/>
  <cols>
    <col min="1" max="2" width="11.44140625" style="45" customWidth="1"/>
    <col min="3" max="3" width="12.44140625" style="45" customWidth="1"/>
    <col min="4" max="4" width="11.88671875" style="45" customWidth="1"/>
    <col min="5" max="8" width="11.44140625" style="45"/>
    <col min="9" max="9" width="5.88671875" style="45" customWidth="1"/>
    <col min="10" max="11" width="11.44140625" style="45"/>
    <col min="12" max="12" width="3.21875" style="45" customWidth="1"/>
    <col min="13" max="13" width="2.6640625" style="45" customWidth="1"/>
    <col min="14" max="14" width="18.44140625" style="45" customWidth="1"/>
    <col min="15" max="15" width="17.21875" style="45" hidden="1" customWidth="1"/>
    <col min="16" max="16" width="4.77734375" style="45" customWidth="1"/>
    <col min="17" max="17" width="26.77734375" style="45" customWidth="1"/>
    <col min="18" max="16384" width="11.44140625" style="45"/>
  </cols>
  <sheetData>
    <row r="1" spans="1:17" ht="26.4" customHeight="1"/>
    <row r="2" spans="1:17" ht="26.4" customHeight="1"/>
    <row r="3" spans="1:17" ht="26.4" customHeight="1"/>
    <row r="4" spans="1:17" ht="26.4" customHeight="1"/>
    <row r="5" spans="1:17" s="46" customFormat="1" ht="26.4" customHeight="1">
      <c r="E5" s="433" t="s">
        <v>0</v>
      </c>
      <c r="F5" s="433"/>
      <c r="G5" s="433"/>
      <c r="H5" s="433"/>
      <c r="I5" s="433"/>
      <c r="J5" s="433"/>
      <c r="K5" s="433"/>
      <c r="L5" s="433"/>
      <c r="M5" s="433"/>
      <c r="N5" s="433"/>
      <c r="O5" s="433"/>
      <c r="P5" s="433"/>
      <c r="Q5" s="433"/>
    </row>
    <row r="6" spans="1:17" s="46" customFormat="1" ht="26.4" customHeight="1">
      <c r="D6" s="47"/>
      <c r="E6" s="433" t="s">
        <v>1</v>
      </c>
      <c r="F6" s="433"/>
      <c r="G6" s="433"/>
      <c r="H6" s="433"/>
      <c r="I6" s="433"/>
      <c r="J6" s="433"/>
      <c r="K6" s="433"/>
      <c r="L6" s="433"/>
      <c r="M6" s="433"/>
      <c r="N6" s="433"/>
      <c r="O6" s="433"/>
      <c r="P6" s="433"/>
      <c r="Q6" s="433"/>
    </row>
    <row r="7" spans="1:17" s="46" customFormat="1" ht="26.4" customHeight="1">
      <c r="D7" s="47"/>
      <c r="E7" s="433" t="s">
        <v>2</v>
      </c>
      <c r="F7" s="433"/>
      <c r="G7" s="433"/>
      <c r="H7" s="433"/>
      <c r="I7" s="433"/>
      <c r="J7" s="433"/>
      <c r="K7" s="433"/>
      <c r="L7" s="433"/>
      <c r="M7" s="433"/>
      <c r="N7" s="433"/>
      <c r="O7" s="433"/>
      <c r="P7" s="433"/>
      <c r="Q7" s="433"/>
    </row>
    <row r="8" spans="1:17" s="46" customFormat="1" ht="26.4" customHeight="1">
      <c r="D8" s="47"/>
      <c r="E8" s="47"/>
      <c r="F8" s="47"/>
      <c r="G8" s="47"/>
      <c r="H8" s="47"/>
      <c r="I8" s="47"/>
      <c r="J8" s="47"/>
      <c r="K8" s="47"/>
      <c r="L8" s="47"/>
      <c r="M8" s="47"/>
      <c r="N8" s="47"/>
      <c r="O8" s="47"/>
      <c r="P8" s="47"/>
    </row>
    <row r="9" spans="1:17" s="46" customFormat="1" ht="26.4" customHeight="1">
      <c r="D9" s="47"/>
      <c r="E9" s="434" t="s">
        <v>3</v>
      </c>
      <c r="F9" s="434"/>
      <c r="G9" s="434"/>
      <c r="H9" s="434"/>
      <c r="I9" s="434"/>
      <c r="J9" s="434"/>
      <c r="K9" s="434"/>
      <c r="L9" s="434"/>
      <c r="M9" s="434"/>
      <c r="N9" s="434"/>
      <c r="O9" s="434"/>
      <c r="P9" s="434"/>
      <c r="Q9" s="434"/>
    </row>
    <row r="10" spans="1:17" s="46" customFormat="1" ht="26.4" customHeight="1">
      <c r="D10" s="47"/>
      <c r="E10" s="47"/>
      <c r="F10" s="47"/>
      <c r="G10" s="47"/>
      <c r="H10" s="47"/>
      <c r="I10" s="47"/>
      <c r="J10" s="47"/>
      <c r="K10" s="49"/>
      <c r="L10" s="47"/>
      <c r="M10" s="47"/>
      <c r="N10" s="47"/>
      <c r="O10" s="47"/>
      <c r="P10" s="47"/>
    </row>
    <row r="11" spans="1:17">
      <c r="A11" s="46"/>
    </row>
    <row r="12" spans="1:17" s="50" customFormat="1" ht="29.4" customHeight="1">
      <c r="E12" s="48" t="s">
        <v>4</v>
      </c>
      <c r="F12" s="432" t="s">
        <v>5</v>
      </c>
      <c r="G12" s="432"/>
      <c r="H12" s="432"/>
      <c r="I12" s="432"/>
      <c r="J12" s="432"/>
      <c r="K12" s="432"/>
      <c r="L12" s="432"/>
      <c r="M12" s="432"/>
      <c r="N12" s="432"/>
      <c r="O12" s="432"/>
      <c r="P12" s="432"/>
      <c r="Q12" s="432"/>
    </row>
    <row r="13" spans="1:17" s="50" customFormat="1" ht="14.4" customHeight="1">
      <c r="E13" s="48"/>
      <c r="F13" s="51"/>
      <c r="G13" s="51"/>
      <c r="H13" s="51"/>
      <c r="I13" s="51"/>
      <c r="J13" s="51"/>
      <c r="K13" s="51"/>
      <c r="L13" s="51"/>
      <c r="M13" s="51"/>
      <c r="N13" s="51"/>
      <c r="O13" s="51"/>
      <c r="P13" s="51"/>
      <c r="Q13" s="51"/>
    </row>
    <row r="14" spans="1:17" s="50" customFormat="1" ht="28.2" customHeight="1">
      <c r="E14" s="48" t="s">
        <v>6</v>
      </c>
      <c r="F14" s="432" t="s">
        <v>7</v>
      </c>
      <c r="G14" s="432"/>
      <c r="H14" s="432"/>
      <c r="I14" s="432"/>
      <c r="J14" s="432"/>
      <c r="K14" s="432"/>
      <c r="L14" s="432"/>
      <c r="M14" s="432"/>
      <c r="N14" s="432"/>
      <c r="O14" s="432"/>
      <c r="P14" s="432"/>
      <c r="Q14" s="432"/>
    </row>
    <row r="15" spans="1:17" s="50" customFormat="1" ht="14.4" customHeight="1">
      <c r="E15" s="48"/>
      <c r="F15" s="51"/>
      <c r="G15" s="51"/>
      <c r="H15" s="51"/>
      <c r="I15" s="51"/>
      <c r="J15" s="51"/>
      <c r="K15" s="51"/>
      <c r="L15" s="51"/>
      <c r="M15" s="51"/>
      <c r="N15" s="51"/>
      <c r="O15" s="51"/>
      <c r="P15" s="51"/>
      <c r="Q15" s="51"/>
    </row>
    <row r="16" spans="1:17" s="50" customFormat="1" ht="14.4" customHeight="1">
      <c r="E16" s="48" t="s">
        <v>8</v>
      </c>
      <c r="F16" s="432" t="s">
        <v>9</v>
      </c>
      <c r="G16" s="432"/>
      <c r="H16" s="432"/>
      <c r="I16" s="432"/>
      <c r="J16" s="432"/>
      <c r="K16" s="432"/>
      <c r="L16" s="432"/>
      <c r="M16" s="432"/>
      <c r="N16" s="432"/>
      <c r="O16" s="432"/>
      <c r="P16" s="432"/>
      <c r="Q16" s="432"/>
    </row>
    <row r="17" spans="4:17" s="50" customFormat="1" ht="14.4" customHeight="1">
      <c r="E17" s="48"/>
      <c r="F17" s="51"/>
      <c r="G17" s="51"/>
      <c r="H17" s="51"/>
      <c r="I17" s="51"/>
      <c r="J17" s="51"/>
      <c r="K17" s="51"/>
      <c r="L17" s="51"/>
      <c r="M17" s="51"/>
      <c r="N17" s="51"/>
      <c r="O17" s="51"/>
      <c r="P17" s="51"/>
      <c r="Q17" s="51"/>
    </row>
    <row r="18" spans="4:17" s="50" customFormat="1" ht="28.35" customHeight="1">
      <c r="E18" s="48" t="s">
        <v>10</v>
      </c>
      <c r="F18" s="430" t="s">
        <v>11</v>
      </c>
      <c r="G18" s="430"/>
      <c r="H18" s="430"/>
      <c r="I18" s="430"/>
      <c r="J18" s="430"/>
      <c r="K18" s="430"/>
      <c r="L18" s="430"/>
      <c r="M18" s="430"/>
      <c r="N18" s="430"/>
      <c r="O18" s="430"/>
      <c r="P18" s="430"/>
      <c r="Q18" s="430"/>
    </row>
    <row r="19" spans="4:17" s="50" customFormat="1" ht="14.4" customHeight="1">
      <c r="E19" s="48"/>
      <c r="F19" s="52"/>
      <c r="G19" s="52"/>
      <c r="H19" s="52"/>
      <c r="I19" s="52"/>
      <c r="J19" s="52"/>
      <c r="K19" s="52"/>
      <c r="L19" s="52"/>
      <c r="M19" s="52"/>
      <c r="N19" s="52"/>
      <c r="O19" s="52"/>
      <c r="P19" s="52"/>
      <c r="Q19" s="52"/>
    </row>
    <row r="20" spans="4:17" s="50" customFormat="1" ht="28.35" customHeight="1">
      <c r="E20" s="48" t="s">
        <v>12</v>
      </c>
      <c r="F20" s="430" t="s">
        <v>13</v>
      </c>
      <c r="G20" s="430"/>
      <c r="H20" s="430"/>
      <c r="I20" s="430"/>
      <c r="J20" s="430"/>
      <c r="K20" s="430"/>
      <c r="L20" s="430"/>
      <c r="M20" s="430"/>
      <c r="N20" s="430"/>
      <c r="O20" s="430"/>
      <c r="P20" s="430"/>
      <c r="Q20" s="430"/>
    </row>
    <row r="21" spans="4:17" s="50" customFormat="1" ht="14.4" customHeight="1">
      <c r="E21" s="46"/>
      <c r="F21" s="52"/>
      <c r="G21" s="52"/>
      <c r="H21" s="52"/>
      <c r="I21" s="52"/>
      <c r="J21" s="52"/>
      <c r="K21" s="52"/>
      <c r="L21" s="52"/>
      <c r="M21" s="52"/>
      <c r="N21" s="52"/>
      <c r="O21" s="52"/>
      <c r="P21" s="52"/>
      <c r="Q21" s="52"/>
    </row>
    <row r="22" spans="4:17" s="50" customFormat="1" ht="14.4" customHeight="1">
      <c r="E22" s="48" t="s">
        <v>14</v>
      </c>
      <c r="F22" s="430" t="s">
        <v>15</v>
      </c>
      <c r="G22" s="430"/>
      <c r="H22" s="430"/>
      <c r="I22" s="430"/>
      <c r="J22" s="430"/>
      <c r="K22" s="430"/>
      <c r="L22" s="430"/>
      <c r="M22" s="430"/>
      <c r="N22" s="430"/>
      <c r="O22" s="430"/>
      <c r="P22" s="430"/>
      <c r="Q22" s="430"/>
    </row>
    <row r="23" spans="4:17" s="50" customFormat="1" ht="14.4" customHeight="1">
      <c r="E23" s="46"/>
      <c r="F23" s="52"/>
      <c r="G23" s="52"/>
      <c r="H23" s="52"/>
      <c r="I23" s="52"/>
      <c r="J23" s="52"/>
      <c r="K23" s="52"/>
      <c r="L23" s="52"/>
      <c r="M23" s="52"/>
      <c r="N23" s="52"/>
      <c r="O23" s="52"/>
      <c r="P23" s="52"/>
      <c r="Q23" s="52"/>
    </row>
    <row r="24" spans="4:17" s="50" customFormat="1" ht="28.35" customHeight="1">
      <c r="E24" s="48" t="s">
        <v>16</v>
      </c>
      <c r="F24" s="430" t="s">
        <v>17</v>
      </c>
      <c r="G24" s="430"/>
      <c r="H24" s="430"/>
      <c r="I24" s="430"/>
      <c r="J24" s="430"/>
      <c r="K24" s="430"/>
      <c r="L24" s="430"/>
      <c r="M24" s="430"/>
      <c r="N24" s="430"/>
      <c r="O24" s="430"/>
      <c r="P24" s="430"/>
      <c r="Q24" s="430"/>
    </row>
    <row r="25" spans="4:17">
      <c r="E25" s="53"/>
      <c r="F25" s="53"/>
      <c r="G25" s="53"/>
      <c r="H25" s="53"/>
      <c r="I25" s="53"/>
      <c r="J25" s="53"/>
      <c r="K25" s="53"/>
      <c r="L25" s="53"/>
      <c r="M25" s="53"/>
      <c r="N25" s="53"/>
      <c r="O25" s="53"/>
      <c r="P25" s="53"/>
    </row>
    <row r="26" spans="4:17">
      <c r="D26" s="54"/>
      <c r="E26" s="431"/>
      <c r="F26" s="431"/>
      <c r="G26" s="431"/>
      <c r="H26" s="431"/>
      <c r="I26" s="431"/>
      <c r="J26" s="431"/>
      <c r="K26" s="431"/>
      <c r="L26" s="431"/>
      <c r="M26" s="431"/>
      <c r="N26" s="431"/>
      <c r="O26" s="431"/>
      <c r="P26" s="431"/>
    </row>
  </sheetData>
  <sheetProtection algorithmName="SHA-512" hashValue="4u1/Brq2JXaoF2e/cy1V6SytjUxgZzX7r6hpGif7gzVm6E/0L0ciyZYuY12hbqQY6qCQ2Ts9Yaa2vaCRizUYCA==" saltValue="+WGrCiVrLhtLFfkarDOB3A==" spinCount="100000" sheet="1" objects="1" scenarios="1"/>
  <mergeCells count="12">
    <mergeCell ref="E5:Q5"/>
    <mergeCell ref="E6:Q6"/>
    <mergeCell ref="E7:Q7"/>
    <mergeCell ref="E9:Q9"/>
    <mergeCell ref="F22:Q22"/>
    <mergeCell ref="F24:Q24"/>
    <mergeCell ref="E26:P26"/>
    <mergeCell ref="F12:Q12"/>
    <mergeCell ref="F14:Q14"/>
    <mergeCell ref="F16:Q16"/>
    <mergeCell ref="F18:Q18"/>
    <mergeCell ref="F20:Q20"/>
  </mergeCells>
  <hyperlinks>
    <hyperlink ref="F12" location="'Anexo 1'!Área_de_impresión" display="FECHAS IMPORTANTES ASOCIADAS A LOS CONTRATOS DE PRÉSTAMO DE INVERSIÓN EN EJECUCIÓN" xr:uid="{D737F6C1-0815-4365-BE42-B6C04ECCDE6A}"/>
    <hyperlink ref="F14" location="'Anexo 2'!Área_de_impresión" display="ESTADO FINANCIERO, FÍSICO Y DE PLAZOS ASOCIADOS A LOS CRÉDITOS DE INVERSIÓN EN EJECUCIÓN" xr:uid="{98353973-B0DE-4730-B71F-F2C81F6EA66A}"/>
    <hyperlink ref="F16" location="'Anexo 3'!Área_de_impresión" display="PROGRAMACIÓN DE DESEMBOLSOS DE LOS CRÉDITOS EXTERNOS DE INVERSIÓN EN EJECUCIÓN" xr:uid="{7D45EA03-9C8B-4660-AE63-E73E6A2ED78F}"/>
    <hyperlink ref="F18" location="'Anexo 4'!Área_de_impresión" display="ESTADO FINANCIERO DE LA CONTRAPARTIDA NACIONAL/INSTITUCIONAL Y DONACIÓN ASOCIADOS A LOS CRÉDITOS DE INVERSIÓN EN EJECUCIÓN" xr:uid="{B84FE683-8903-4CFB-A75B-453620B3115E}"/>
    <hyperlink ref="F20" location="'Anexo 5'!Área_de_impresión" display="DESEMBOLSOS, AVANCE FINANCIERO Y AVANCE FISICO 2013 - I SEM 2022 DE LOS CRÉDITOS DE INVERSIÓN EN EJECUCIÓN" xr:uid="{D6B4881C-266F-4FDE-8A98-AEACCE0BBE50}"/>
    <hyperlink ref="F22" location="'Anexo 6'!Área_de_impresión" display="GESTIÓN DEL VALOR PLANIFICADO DE LOS CRÉDITOS DE INVERSIÓN EN EJECUCIÓN" xr:uid="{2FDD7A6E-C1BB-4068-A338-1AD4F3F24DFF}"/>
    <hyperlink ref="F24" location="'Anexo 7'!Área_de_impresión" display="AJUSTES EN EL MONTO TOTAL DEL PLAN DE INVERSIÓN DE LOS PROGRAMAS/PROYECTOS EN EJECUCIÓN" xr:uid="{E59DA96D-0248-46AC-8902-2BE03920BFD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Hoja2"/>
  <dimension ref="A1:S206"/>
  <sheetViews>
    <sheetView showGridLines="0" tabSelected="1" showRuler="0" topLeftCell="A28" zoomScale="80" zoomScaleNormal="80" zoomScaleSheetLayoutView="55" zoomScalePageLayoutView="80" workbookViewId="0">
      <selection activeCell="F34" sqref="F34:H39"/>
    </sheetView>
  </sheetViews>
  <sheetFormatPr baseColWidth="10" defaultColWidth="11" defaultRowHeight="14.4"/>
  <cols>
    <col min="1" max="1" width="33.21875" style="147" customWidth="1"/>
    <col min="2" max="2" width="79.6640625" style="147" customWidth="1"/>
    <col min="3" max="3" width="25.6640625" style="56" customWidth="1"/>
    <col min="4" max="4" width="19" style="56" customWidth="1"/>
    <col min="5" max="5" width="27.33203125" style="56" customWidth="1"/>
    <col min="6" max="6" width="24.44140625" style="56" customWidth="1"/>
    <col min="7" max="7" width="19.109375" style="56" customWidth="1"/>
    <col min="8" max="8" width="21.6640625" style="56" customWidth="1"/>
    <col min="9" max="9" width="20.77734375" style="56" customWidth="1"/>
    <col min="10" max="10" width="22.77734375" style="56" customWidth="1"/>
    <col min="11" max="11" width="19.88671875" style="56" customWidth="1"/>
    <col min="12" max="12" width="24.21875" style="56" customWidth="1"/>
    <col min="13" max="13" width="18.44140625" style="56" customWidth="1"/>
    <col min="14" max="14" width="17.109375" style="56" customWidth="1"/>
    <col min="15" max="15" width="16.44140625" style="57" customWidth="1"/>
    <col min="16" max="17" width="11" style="57"/>
    <col min="18" max="18" width="12.33203125" style="57" bestFit="1" customWidth="1"/>
    <col min="19" max="19" width="11" style="57"/>
    <col min="20" max="16384" width="11" style="56"/>
  </cols>
  <sheetData>
    <row r="1" spans="1:19" ht="23.4" customHeight="1">
      <c r="A1" s="442"/>
      <c r="B1" s="442"/>
      <c r="C1" s="442"/>
      <c r="D1" s="442"/>
      <c r="E1" s="442"/>
      <c r="F1" s="442"/>
      <c r="G1" s="442"/>
      <c r="H1" s="442"/>
      <c r="I1" s="442"/>
      <c r="J1" s="442"/>
    </row>
    <row r="2" spans="1:19" ht="23.4" customHeight="1">
      <c r="A2" s="55"/>
      <c r="B2" s="55"/>
      <c r="C2" s="55"/>
      <c r="D2" s="55"/>
      <c r="E2" s="55"/>
      <c r="F2" s="55"/>
      <c r="G2" s="55"/>
      <c r="H2" s="55"/>
      <c r="I2" s="55"/>
      <c r="J2" s="55"/>
    </row>
    <row r="3" spans="1:19" ht="23.4" customHeight="1">
      <c r="A3" s="55"/>
      <c r="B3" s="55"/>
      <c r="C3" s="55"/>
      <c r="D3" s="55"/>
      <c r="E3" s="55"/>
      <c r="F3" s="55"/>
      <c r="G3" s="55"/>
      <c r="H3" s="55"/>
      <c r="I3" s="55"/>
      <c r="J3" s="55"/>
    </row>
    <row r="4" spans="1:19" ht="23.4" customHeight="1">
      <c r="A4" s="443" t="s">
        <v>18</v>
      </c>
      <c r="B4" s="443"/>
      <c r="C4" s="443"/>
      <c r="D4" s="443"/>
      <c r="E4" s="443"/>
      <c r="F4" s="443"/>
      <c r="G4" s="443"/>
      <c r="H4" s="443"/>
      <c r="I4" s="443"/>
      <c r="J4" s="443"/>
      <c r="K4" s="443"/>
      <c r="L4" s="443"/>
      <c r="M4" s="443"/>
      <c r="N4" s="443"/>
    </row>
    <row r="5" spans="1:19" ht="18.600000000000001" customHeight="1">
      <c r="A5" s="443" t="s">
        <v>5</v>
      </c>
      <c r="B5" s="443"/>
      <c r="C5" s="443"/>
      <c r="D5" s="443"/>
      <c r="E5" s="443"/>
      <c r="F5" s="443"/>
      <c r="G5" s="443"/>
      <c r="H5" s="443"/>
      <c r="I5" s="443"/>
      <c r="J5" s="443"/>
      <c r="K5" s="443"/>
      <c r="L5" s="443"/>
      <c r="M5" s="443"/>
      <c r="N5" s="443"/>
    </row>
    <row r="6" spans="1:19" ht="18.600000000000001" customHeight="1">
      <c r="A6" s="444" t="s">
        <v>19</v>
      </c>
      <c r="B6" s="444"/>
      <c r="C6" s="444"/>
      <c r="D6" s="444"/>
      <c r="E6" s="444"/>
      <c r="F6" s="444"/>
      <c r="G6" s="444"/>
      <c r="H6" s="444"/>
      <c r="I6" s="444"/>
      <c r="J6" s="444"/>
      <c r="K6" s="444"/>
      <c r="L6" s="444"/>
      <c r="M6" s="444"/>
      <c r="N6" s="444"/>
    </row>
    <row r="7" spans="1:19" ht="18.600000000000001" customHeight="1">
      <c r="A7" s="445">
        <v>45838</v>
      </c>
      <c r="B7" s="445"/>
      <c r="C7" s="445"/>
      <c r="D7" s="445"/>
      <c r="E7" s="445"/>
      <c r="F7" s="445"/>
      <c r="G7" s="445"/>
      <c r="H7" s="445"/>
      <c r="I7" s="445"/>
      <c r="J7" s="445"/>
      <c r="K7" s="445"/>
      <c r="L7" s="445"/>
      <c r="M7" s="445"/>
      <c r="N7" s="445"/>
    </row>
    <row r="8" spans="1:19" ht="0.6" customHeight="1">
      <c r="A8" s="59"/>
      <c r="B8" s="59"/>
      <c r="C8" s="59"/>
      <c r="D8" s="59"/>
      <c r="E8" s="59"/>
      <c r="F8" s="59"/>
      <c r="G8" s="59"/>
      <c r="H8" s="59"/>
      <c r="I8" s="59"/>
      <c r="J8" s="59"/>
      <c r="K8" s="59"/>
      <c r="L8" s="59"/>
      <c r="M8" s="59"/>
      <c r="N8" s="59"/>
    </row>
    <row r="9" spans="1:19" ht="13.95" customHeight="1" thickBot="1">
      <c r="A9" s="60"/>
      <c r="B9" s="60"/>
      <c r="C9" s="60"/>
      <c r="D9" s="60"/>
      <c r="E9" s="60"/>
      <c r="F9" s="60"/>
      <c r="G9" s="60"/>
      <c r="H9" s="60"/>
      <c r="I9" s="60"/>
      <c r="J9" s="60"/>
      <c r="K9" s="60"/>
      <c r="L9" s="60"/>
      <c r="M9" s="60"/>
      <c r="N9" s="60"/>
    </row>
    <row r="10" spans="1:19" s="55" customFormat="1" ht="84.6" customHeight="1" thickBot="1">
      <c r="A10" s="61" t="s">
        <v>20</v>
      </c>
      <c r="B10" s="61" t="s">
        <v>21</v>
      </c>
      <c r="C10" s="61" t="s">
        <v>22</v>
      </c>
      <c r="D10" s="61" t="s">
        <v>23</v>
      </c>
      <c r="E10" s="62" t="s">
        <v>221</v>
      </c>
      <c r="F10" s="61" t="s">
        <v>24</v>
      </c>
      <c r="G10" s="61" t="s">
        <v>25</v>
      </c>
      <c r="H10" s="61" t="s">
        <v>26</v>
      </c>
      <c r="I10" s="61" t="s">
        <v>27</v>
      </c>
      <c r="J10" s="61" t="s">
        <v>28</v>
      </c>
      <c r="K10" s="61" t="s">
        <v>29</v>
      </c>
      <c r="L10" s="61" t="s">
        <v>30</v>
      </c>
      <c r="M10" s="61" t="s">
        <v>31</v>
      </c>
      <c r="N10" s="61" t="s">
        <v>32</v>
      </c>
      <c r="O10" s="63"/>
      <c r="P10" s="63"/>
      <c r="Q10" s="57"/>
      <c r="R10" s="63"/>
      <c r="S10" s="63"/>
    </row>
    <row r="11" spans="1:19" ht="13.2" customHeight="1">
      <c r="A11" s="64"/>
      <c r="B11" s="65"/>
      <c r="C11" s="65"/>
      <c r="D11" s="65"/>
      <c r="E11" s="65"/>
      <c r="F11" s="66"/>
      <c r="G11" s="66"/>
      <c r="H11" s="66"/>
      <c r="I11" s="66"/>
      <c r="J11" s="66"/>
      <c r="K11" s="66"/>
      <c r="L11" s="65"/>
      <c r="M11" s="65"/>
      <c r="N11" s="67"/>
      <c r="O11" s="68"/>
    </row>
    <row r="12" spans="1:19" ht="15" customHeight="1">
      <c r="A12" s="69" t="s">
        <v>33</v>
      </c>
      <c r="B12" s="70"/>
      <c r="C12" s="70"/>
      <c r="D12" s="70"/>
      <c r="E12" s="70"/>
      <c r="F12" s="71"/>
      <c r="G12" s="71"/>
      <c r="H12" s="71"/>
      <c r="I12" s="71"/>
      <c r="J12" s="71"/>
      <c r="K12" s="71"/>
      <c r="L12" s="72"/>
      <c r="M12" s="72"/>
      <c r="N12" s="73"/>
      <c r="O12" s="68"/>
    </row>
    <row r="13" spans="1:19" ht="14.4" customHeight="1">
      <c r="A13" s="74" t="s">
        <v>34</v>
      </c>
      <c r="B13" s="75" t="s">
        <v>35</v>
      </c>
      <c r="C13" s="63" t="s">
        <v>36</v>
      </c>
      <c r="D13" s="63" t="s">
        <v>37</v>
      </c>
      <c r="E13" s="76">
        <v>90055000</v>
      </c>
      <c r="F13" s="77">
        <v>44151</v>
      </c>
      <c r="G13" s="77" t="s">
        <v>38</v>
      </c>
      <c r="H13" s="78" t="s">
        <v>38</v>
      </c>
      <c r="I13" s="77">
        <v>44151</v>
      </c>
      <c r="J13" s="79">
        <v>44560</v>
      </c>
      <c r="K13" s="79">
        <v>46506</v>
      </c>
      <c r="L13" s="80" t="s">
        <v>38</v>
      </c>
      <c r="M13" s="46">
        <v>0</v>
      </c>
      <c r="N13" s="81">
        <v>49629</v>
      </c>
      <c r="O13" s="82"/>
      <c r="P13" s="83"/>
      <c r="R13" s="82"/>
      <c r="S13" s="84"/>
    </row>
    <row r="14" spans="1:19" ht="28.2" customHeight="1">
      <c r="A14" s="74">
        <v>2129</v>
      </c>
      <c r="B14" s="85" t="s">
        <v>39</v>
      </c>
      <c r="C14" s="63" t="s">
        <v>40</v>
      </c>
      <c r="D14" s="63" t="s">
        <v>41</v>
      </c>
      <c r="E14" s="76">
        <v>130000000</v>
      </c>
      <c r="F14" s="77">
        <v>42228</v>
      </c>
      <c r="G14" s="77" t="s">
        <v>38</v>
      </c>
      <c r="H14" s="78" t="s">
        <v>38</v>
      </c>
      <c r="I14" s="77">
        <v>42228</v>
      </c>
      <c r="J14" s="77">
        <v>42391</v>
      </c>
      <c r="K14" s="79">
        <v>45150</v>
      </c>
      <c r="L14" s="86">
        <v>47299</v>
      </c>
      <c r="M14" s="46">
        <v>2</v>
      </c>
      <c r="N14" s="81">
        <v>47707</v>
      </c>
      <c r="O14" s="82"/>
      <c r="P14" s="83"/>
      <c r="R14" s="82"/>
      <c r="S14" s="84"/>
    </row>
    <row r="15" spans="1:19" ht="42.6" customHeight="1">
      <c r="A15" s="74">
        <v>2164</v>
      </c>
      <c r="B15" s="85" t="s">
        <v>42</v>
      </c>
      <c r="C15" s="63" t="s">
        <v>40</v>
      </c>
      <c r="D15" s="63" t="s">
        <v>41</v>
      </c>
      <c r="E15" s="76">
        <v>154562390.28999999</v>
      </c>
      <c r="F15" s="77">
        <v>43224</v>
      </c>
      <c r="G15" s="77" t="s">
        <v>38</v>
      </c>
      <c r="H15" s="78" t="s">
        <v>38</v>
      </c>
      <c r="I15" s="77">
        <v>43224</v>
      </c>
      <c r="J15" s="79">
        <v>43531</v>
      </c>
      <c r="K15" s="79">
        <v>45412</v>
      </c>
      <c r="L15" s="80">
        <v>46690</v>
      </c>
      <c r="M15" s="46">
        <v>1</v>
      </c>
      <c r="N15" s="87">
        <v>50890</v>
      </c>
      <c r="O15" s="82"/>
      <c r="P15" s="83"/>
      <c r="R15" s="82"/>
      <c r="S15" s="84"/>
    </row>
    <row r="16" spans="1:19" ht="28.2" customHeight="1">
      <c r="A16" s="74" t="s">
        <v>43</v>
      </c>
      <c r="B16" s="85" t="s">
        <v>44</v>
      </c>
      <c r="C16" s="63" t="s">
        <v>40</v>
      </c>
      <c r="D16" s="63" t="s">
        <v>45</v>
      </c>
      <c r="E16" s="76">
        <v>111128810</v>
      </c>
      <c r="F16" s="77">
        <v>43592</v>
      </c>
      <c r="G16" s="77" t="s">
        <v>38</v>
      </c>
      <c r="H16" s="78" t="s">
        <v>38</v>
      </c>
      <c r="I16" s="77">
        <v>43592</v>
      </c>
      <c r="J16" s="79">
        <v>43756</v>
      </c>
      <c r="K16" s="79">
        <v>46140</v>
      </c>
      <c r="L16" s="77" t="s">
        <v>38</v>
      </c>
      <c r="M16" s="88">
        <v>0</v>
      </c>
      <c r="N16" s="87">
        <v>55271</v>
      </c>
      <c r="O16" s="82"/>
      <c r="P16" s="83"/>
      <c r="R16" s="82"/>
      <c r="S16" s="84"/>
    </row>
    <row r="17" spans="1:19" ht="14.4" customHeight="1">
      <c r="A17" s="74">
        <v>2198</v>
      </c>
      <c r="B17" s="85" t="s">
        <v>46</v>
      </c>
      <c r="C17" s="63" t="s">
        <v>47</v>
      </c>
      <c r="D17" s="63" t="s">
        <v>48</v>
      </c>
      <c r="E17" s="76">
        <v>55080000</v>
      </c>
      <c r="F17" s="77">
        <v>43472</v>
      </c>
      <c r="G17" s="77">
        <v>43643</v>
      </c>
      <c r="H17" s="78" t="s">
        <v>49</v>
      </c>
      <c r="I17" s="77">
        <v>43643</v>
      </c>
      <c r="J17" s="79">
        <v>43796</v>
      </c>
      <c r="K17" s="79">
        <v>45103</v>
      </c>
      <c r="L17" s="77">
        <v>46199</v>
      </c>
      <c r="M17" s="89">
        <v>1</v>
      </c>
      <c r="N17" s="87">
        <v>51313</v>
      </c>
      <c r="O17" s="82"/>
      <c r="P17" s="83"/>
      <c r="R17" s="82"/>
      <c r="S17" s="84"/>
    </row>
    <row r="18" spans="1:19" ht="28.2" customHeight="1">
      <c r="A18" s="74">
        <v>2220</v>
      </c>
      <c r="B18" s="85" t="s">
        <v>50</v>
      </c>
      <c r="C18" s="63" t="s">
        <v>51</v>
      </c>
      <c r="D18" s="63" t="s">
        <v>48</v>
      </c>
      <c r="E18" s="76">
        <v>425000000</v>
      </c>
      <c r="F18" s="77">
        <v>44655</v>
      </c>
      <c r="G18" s="77">
        <v>44692</v>
      </c>
      <c r="H18" s="78" t="s">
        <v>52</v>
      </c>
      <c r="I18" s="77">
        <v>44692</v>
      </c>
      <c r="J18" s="79">
        <v>44890</v>
      </c>
      <c r="K18" s="79">
        <v>47528</v>
      </c>
      <c r="L18" s="77" t="s">
        <v>38</v>
      </c>
      <c r="M18" s="89">
        <v>0</v>
      </c>
      <c r="N18" s="87">
        <v>53007</v>
      </c>
      <c r="O18" s="82"/>
      <c r="P18" s="83"/>
      <c r="R18" s="82"/>
      <c r="S18" s="84"/>
    </row>
    <row r="19" spans="1:19" ht="28.2" customHeight="1">
      <c r="A19" s="90">
        <v>2317</v>
      </c>
      <c r="B19" s="91" t="s">
        <v>53</v>
      </c>
      <c r="C19" s="63" t="s">
        <v>54</v>
      </c>
      <c r="D19" s="46" t="s">
        <v>48</v>
      </c>
      <c r="E19" s="92">
        <v>700000000</v>
      </c>
      <c r="F19" s="80">
        <v>45000</v>
      </c>
      <c r="G19" s="80">
        <v>45350</v>
      </c>
      <c r="H19" s="46">
        <v>10456</v>
      </c>
      <c r="I19" s="77">
        <v>45350</v>
      </c>
      <c r="J19" s="93">
        <v>45373</v>
      </c>
      <c r="K19" s="94">
        <v>47651</v>
      </c>
      <c r="L19" s="77" t="s">
        <v>38</v>
      </c>
      <c r="M19" s="46">
        <v>0</v>
      </c>
      <c r="N19" s="95">
        <v>56417</v>
      </c>
      <c r="O19" s="82"/>
      <c r="P19" s="83"/>
      <c r="R19" s="82"/>
      <c r="S19" s="84"/>
    </row>
    <row r="20" spans="1:19" s="101" customFormat="1" ht="13.2" customHeight="1">
      <c r="A20" s="74"/>
      <c r="B20" s="96"/>
      <c r="C20" s="97"/>
      <c r="D20" s="98"/>
      <c r="E20" s="99">
        <f>SUM(E13:E19)</f>
        <v>1665826200.29</v>
      </c>
      <c r="F20" s="100"/>
      <c r="G20" s="100"/>
      <c r="H20" s="78"/>
      <c r="I20" s="77"/>
      <c r="J20" s="100"/>
      <c r="K20" s="100"/>
      <c r="L20" s="77"/>
      <c r="M20" s="100"/>
      <c r="N20" s="81"/>
      <c r="O20" s="82"/>
      <c r="P20" s="83"/>
      <c r="Q20" s="98"/>
      <c r="R20" s="98"/>
      <c r="S20" s="84"/>
    </row>
    <row r="21" spans="1:19" s="101" customFormat="1" ht="13.2" customHeight="1">
      <c r="A21" s="74"/>
      <c r="B21" s="96"/>
      <c r="C21" s="97"/>
      <c r="D21" s="98"/>
      <c r="E21" s="99"/>
      <c r="F21" s="100"/>
      <c r="G21" s="100"/>
      <c r="H21" s="78"/>
      <c r="I21" s="77"/>
      <c r="J21" s="100"/>
      <c r="K21" s="100"/>
      <c r="L21" s="102"/>
      <c r="M21" s="100"/>
      <c r="N21" s="81"/>
      <c r="O21" s="82"/>
      <c r="P21" s="83"/>
      <c r="Q21" s="98"/>
      <c r="R21" s="98"/>
      <c r="S21" s="84"/>
    </row>
    <row r="22" spans="1:19" ht="14.4" customHeight="1">
      <c r="A22" s="103" t="s">
        <v>55</v>
      </c>
      <c r="B22" s="85"/>
      <c r="C22" s="63"/>
      <c r="D22" s="57"/>
      <c r="E22" s="76"/>
      <c r="F22" s="100"/>
      <c r="G22" s="100"/>
      <c r="H22" s="78"/>
      <c r="I22" s="77"/>
      <c r="J22" s="100"/>
      <c r="K22" s="1"/>
      <c r="L22" s="100"/>
      <c r="M22" s="100"/>
      <c r="N22" s="104"/>
      <c r="O22" s="82"/>
      <c r="P22" s="83"/>
      <c r="S22" s="84"/>
    </row>
    <row r="23" spans="1:19" ht="14.4" customHeight="1">
      <c r="A23" s="105" t="s">
        <v>56</v>
      </c>
      <c r="B23" s="75" t="s">
        <v>57</v>
      </c>
      <c r="C23" s="435" t="s">
        <v>58</v>
      </c>
      <c r="D23" s="63" t="s">
        <v>48</v>
      </c>
      <c r="E23" s="76">
        <v>400000000</v>
      </c>
      <c r="F23" s="437">
        <v>41732</v>
      </c>
      <c r="G23" s="437">
        <v>41956</v>
      </c>
      <c r="H23" s="439">
        <v>9283</v>
      </c>
      <c r="I23" s="436">
        <v>41956</v>
      </c>
      <c r="J23" s="437">
        <v>42110</v>
      </c>
      <c r="K23" s="438">
        <v>44148</v>
      </c>
      <c r="L23" s="446">
        <v>46338</v>
      </c>
      <c r="M23" s="435">
        <v>3</v>
      </c>
      <c r="N23" s="447">
        <v>50498</v>
      </c>
      <c r="O23" s="82"/>
      <c r="P23" s="83"/>
      <c r="R23" s="82"/>
      <c r="S23" s="84"/>
    </row>
    <row r="24" spans="1:19" ht="14.4" customHeight="1">
      <c r="A24" s="105" t="s">
        <v>59</v>
      </c>
      <c r="B24" s="75" t="s">
        <v>57</v>
      </c>
      <c r="C24" s="435"/>
      <c r="D24" s="63" t="s">
        <v>48</v>
      </c>
      <c r="E24" s="76">
        <v>50000000</v>
      </c>
      <c r="F24" s="437"/>
      <c r="G24" s="437"/>
      <c r="H24" s="439"/>
      <c r="I24" s="436"/>
      <c r="J24" s="437"/>
      <c r="K24" s="438"/>
      <c r="L24" s="446"/>
      <c r="M24" s="435"/>
      <c r="N24" s="447"/>
      <c r="O24" s="82"/>
      <c r="P24" s="83"/>
      <c r="R24" s="82"/>
      <c r="S24" s="84"/>
    </row>
    <row r="25" spans="1:19" ht="14.4" customHeight="1">
      <c r="A25" s="105" t="s">
        <v>60</v>
      </c>
      <c r="B25" s="75" t="s">
        <v>245</v>
      </c>
      <c r="C25" s="63" t="s">
        <v>62</v>
      </c>
      <c r="D25" s="63" t="s">
        <v>48</v>
      </c>
      <c r="E25" s="76">
        <v>100000000</v>
      </c>
      <c r="F25" s="100">
        <v>42355</v>
      </c>
      <c r="G25" s="100">
        <v>42886</v>
      </c>
      <c r="H25" s="88">
        <v>9451</v>
      </c>
      <c r="I25" s="77">
        <v>42886</v>
      </c>
      <c r="J25" s="100">
        <v>43083</v>
      </c>
      <c r="K25" s="106">
        <v>44712</v>
      </c>
      <c r="L25" s="107">
        <v>46022</v>
      </c>
      <c r="M25" s="63">
        <v>3</v>
      </c>
      <c r="N25" s="81">
        <v>52001</v>
      </c>
      <c r="O25" s="82"/>
      <c r="P25" s="83"/>
      <c r="R25" s="82"/>
      <c r="S25" s="84"/>
    </row>
    <row r="26" spans="1:19" ht="14.4" customHeight="1">
      <c r="A26" s="105" t="s">
        <v>63</v>
      </c>
      <c r="B26" s="75" t="s">
        <v>64</v>
      </c>
      <c r="C26" s="63" t="s">
        <v>58</v>
      </c>
      <c r="D26" s="63" t="s">
        <v>48</v>
      </c>
      <c r="E26" s="76">
        <v>144036000</v>
      </c>
      <c r="F26" s="100">
        <v>43363</v>
      </c>
      <c r="G26" s="100">
        <v>40821</v>
      </c>
      <c r="H26" s="88">
        <v>8982</v>
      </c>
      <c r="I26" s="77">
        <v>43363</v>
      </c>
      <c r="J26" s="100">
        <v>43413</v>
      </c>
      <c r="K26" s="106">
        <v>45189</v>
      </c>
      <c r="L26" s="107">
        <v>46136</v>
      </c>
      <c r="M26" s="63">
        <v>2</v>
      </c>
      <c r="N26" s="81">
        <v>54189</v>
      </c>
      <c r="O26" s="82"/>
      <c r="P26" s="83"/>
      <c r="R26" s="82"/>
      <c r="S26" s="84"/>
    </row>
    <row r="27" spans="1:19" ht="28.2" customHeight="1">
      <c r="A27" s="108" t="s">
        <v>65</v>
      </c>
      <c r="B27" s="109" t="s">
        <v>66</v>
      </c>
      <c r="C27" s="63" t="s">
        <v>67</v>
      </c>
      <c r="D27" s="63" t="s">
        <v>68</v>
      </c>
      <c r="E27" s="76">
        <v>121300000</v>
      </c>
      <c r="F27" s="110">
        <v>43503</v>
      </c>
      <c r="G27" s="110">
        <v>43285</v>
      </c>
      <c r="H27" s="88">
        <v>9573</v>
      </c>
      <c r="I27" s="77">
        <v>43503</v>
      </c>
      <c r="J27" s="79">
        <v>43373</v>
      </c>
      <c r="K27" s="110">
        <v>45329</v>
      </c>
      <c r="L27" s="107">
        <v>45876</v>
      </c>
      <c r="M27" s="63">
        <v>1</v>
      </c>
      <c r="N27" s="81">
        <v>52634</v>
      </c>
      <c r="O27" s="82"/>
      <c r="P27" s="83"/>
      <c r="R27" s="82"/>
      <c r="S27" s="84"/>
    </row>
    <row r="28" spans="1:19" ht="31.8" customHeight="1">
      <c r="A28" s="108" t="s">
        <v>69</v>
      </c>
      <c r="B28" s="109" t="s">
        <v>70</v>
      </c>
      <c r="C28" s="63" t="s">
        <v>58</v>
      </c>
      <c r="D28" s="63" t="s">
        <v>48</v>
      </c>
      <c r="E28" s="76">
        <v>125000000</v>
      </c>
      <c r="F28" s="110">
        <v>43908</v>
      </c>
      <c r="G28" s="110">
        <v>44103</v>
      </c>
      <c r="H28" s="88">
        <v>9899</v>
      </c>
      <c r="I28" s="77">
        <v>44103</v>
      </c>
      <c r="J28" s="79">
        <v>44131</v>
      </c>
      <c r="K28" s="110">
        <v>45929</v>
      </c>
      <c r="L28" s="107" t="s">
        <v>38</v>
      </c>
      <c r="M28" s="63">
        <v>0</v>
      </c>
      <c r="N28" s="81">
        <v>53404</v>
      </c>
      <c r="O28" s="82"/>
      <c r="P28" s="83"/>
      <c r="R28" s="82"/>
      <c r="S28" s="84"/>
    </row>
    <row r="29" spans="1:19" ht="14.4" customHeight="1">
      <c r="A29" s="108" t="s">
        <v>71</v>
      </c>
      <c r="B29" s="109" t="s">
        <v>220</v>
      </c>
      <c r="C29" s="63" t="s">
        <v>73</v>
      </c>
      <c r="D29" s="63" t="s">
        <v>48</v>
      </c>
      <c r="E29" s="76">
        <v>100000000</v>
      </c>
      <c r="F29" s="110">
        <v>43907</v>
      </c>
      <c r="G29" s="110">
        <v>44272</v>
      </c>
      <c r="H29" s="88">
        <v>9968</v>
      </c>
      <c r="I29" s="77">
        <v>44272</v>
      </c>
      <c r="J29" s="79">
        <v>44470</v>
      </c>
      <c r="K29" s="110">
        <v>46098</v>
      </c>
      <c r="L29" s="80" t="s">
        <v>38</v>
      </c>
      <c r="M29" s="46">
        <v>0</v>
      </c>
      <c r="N29" s="81">
        <v>53036</v>
      </c>
      <c r="O29" s="82"/>
      <c r="P29" s="83"/>
      <c r="R29" s="82"/>
      <c r="S29" s="84"/>
    </row>
    <row r="30" spans="1:19" ht="28.2" customHeight="1">
      <c r="A30" s="108" t="s">
        <v>74</v>
      </c>
      <c r="B30" s="109" t="s">
        <v>269</v>
      </c>
      <c r="C30" s="63" t="s">
        <v>75</v>
      </c>
      <c r="D30" s="111" t="s">
        <v>48</v>
      </c>
      <c r="E30" s="112">
        <v>225000000</v>
      </c>
      <c r="F30" s="113">
        <v>45301</v>
      </c>
      <c r="G30" s="113">
        <v>44103</v>
      </c>
      <c r="H30" s="63">
        <v>9899</v>
      </c>
      <c r="I30" s="77">
        <v>45301</v>
      </c>
      <c r="J30" s="113">
        <v>45636</v>
      </c>
      <c r="K30" s="113">
        <v>47128</v>
      </c>
      <c r="L30" s="107" t="s">
        <v>38</v>
      </c>
      <c r="M30" s="63">
        <v>0</v>
      </c>
      <c r="N30" s="81">
        <v>54433</v>
      </c>
      <c r="O30" s="82"/>
      <c r="P30" s="83"/>
      <c r="R30" s="82"/>
      <c r="S30" s="84"/>
    </row>
    <row r="31" spans="1:19" s="101" customFormat="1" ht="13.2" customHeight="1">
      <c r="A31" s="74"/>
      <c r="B31" s="96"/>
      <c r="C31" s="97"/>
      <c r="D31" s="98"/>
      <c r="E31" s="99">
        <f>SUM(E23:E30)</f>
        <v>1265336000</v>
      </c>
      <c r="F31" s="100"/>
      <c r="G31" s="100"/>
      <c r="H31" s="114"/>
      <c r="I31" s="77"/>
      <c r="J31" s="100"/>
      <c r="K31" s="100"/>
      <c r="L31" s="115"/>
      <c r="M31" s="116"/>
      <c r="N31" s="117"/>
      <c r="O31" s="118"/>
      <c r="P31" s="83"/>
      <c r="Q31" s="98"/>
      <c r="R31" s="98"/>
      <c r="S31" s="84"/>
    </row>
    <row r="32" spans="1:19" ht="13.2" customHeight="1">
      <c r="A32" s="119"/>
      <c r="B32" s="85"/>
      <c r="C32" s="63"/>
      <c r="D32" s="57"/>
      <c r="E32" s="76"/>
      <c r="F32" s="100"/>
      <c r="G32" s="100"/>
      <c r="H32" s="88"/>
      <c r="I32" s="77"/>
      <c r="J32" s="100"/>
      <c r="K32" s="100"/>
      <c r="L32" s="100"/>
      <c r="M32" s="100"/>
      <c r="N32" s="104"/>
      <c r="O32" s="68"/>
      <c r="P32" s="83"/>
      <c r="S32" s="84"/>
    </row>
    <row r="33" spans="1:19" ht="14.4" customHeight="1">
      <c r="A33" s="103" t="s">
        <v>76</v>
      </c>
      <c r="B33" s="85"/>
      <c r="C33" s="63"/>
      <c r="D33" s="57"/>
      <c r="E33" s="76"/>
      <c r="F33" s="100"/>
      <c r="G33" s="100"/>
      <c r="H33" s="88"/>
      <c r="I33" s="77"/>
      <c r="J33" s="100"/>
      <c r="K33" s="100"/>
      <c r="L33" s="100"/>
      <c r="M33" s="100"/>
      <c r="N33" s="104"/>
      <c r="O33" s="68"/>
      <c r="P33" s="83"/>
      <c r="S33" s="84"/>
    </row>
    <row r="34" spans="1:19" s="101" customFormat="1" ht="14.4" customHeight="1">
      <c r="A34" s="74" t="s">
        <v>77</v>
      </c>
      <c r="B34" s="120" t="s">
        <v>242</v>
      </c>
      <c r="C34" s="63" t="s">
        <v>78</v>
      </c>
      <c r="D34" s="63" t="s">
        <v>48</v>
      </c>
      <c r="E34" s="76">
        <f>156640000-15000000</f>
        <v>141640000</v>
      </c>
      <c r="F34" s="100">
        <v>43927</v>
      </c>
      <c r="G34" s="100">
        <v>44158</v>
      </c>
      <c r="H34" s="78" t="s">
        <v>79</v>
      </c>
      <c r="I34" s="77">
        <v>44158</v>
      </c>
      <c r="J34" s="79">
        <v>44272</v>
      </c>
      <c r="K34" s="106">
        <v>46234</v>
      </c>
      <c r="L34" s="107">
        <v>46690</v>
      </c>
      <c r="M34" s="63">
        <v>1</v>
      </c>
      <c r="N34" s="81">
        <v>56019</v>
      </c>
      <c r="O34" s="82"/>
      <c r="P34" s="83"/>
      <c r="Q34" s="98"/>
      <c r="R34" s="82"/>
      <c r="S34" s="84"/>
    </row>
    <row r="35" spans="1:19" s="101" customFormat="1" ht="42.6" customHeight="1">
      <c r="A35" s="121" t="s">
        <v>80</v>
      </c>
      <c r="B35" s="122" t="s">
        <v>243</v>
      </c>
      <c r="C35" s="123" t="s">
        <v>81</v>
      </c>
      <c r="D35" s="63" t="s">
        <v>48</v>
      </c>
      <c r="E35" s="124">
        <v>160000000</v>
      </c>
      <c r="F35" s="100">
        <v>45188</v>
      </c>
      <c r="G35" s="86">
        <v>45635</v>
      </c>
      <c r="H35" s="78" t="s">
        <v>82</v>
      </c>
      <c r="I35" s="77">
        <v>45635</v>
      </c>
      <c r="J35" s="113" t="s">
        <v>83</v>
      </c>
      <c r="K35" s="106">
        <v>46105</v>
      </c>
      <c r="L35" s="106" t="s">
        <v>38</v>
      </c>
      <c r="M35" s="88">
        <v>0</v>
      </c>
      <c r="N35" s="125" t="s">
        <v>83</v>
      </c>
      <c r="O35" s="82"/>
      <c r="P35" s="83"/>
      <c r="Q35" s="98"/>
      <c r="R35" s="82"/>
      <c r="S35" s="84"/>
    </row>
    <row r="36" spans="1:19" s="101" customFormat="1" ht="13.2" customHeight="1">
      <c r="A36" s="74"/>
      <c r="B36" s="126"/>
      <c r="C36" s="63"/>
      <c r="D36" s="57"/>
      <c r="E36" s="99">
        <f>SUM(E34:E35)</f>
        <v>301640000</v>
      </c>
      <c r="F36" s="100"/>
      <c r="G36" s="100"/>
      <c r="H36" s="114"/>
      <c r="I36" s="77"/>
      <c r="J36" s="100"/>
      <c r="K36" s="100"/>
      <c r="L36" s="115"/>
      <c r="M36" s="88"/>
      <c r="N36" s="117"/>
      <c r="O36" s="118"/>
      <c r="P36" s="83"/>
      <c r="Q36" s="98"/>
      <c r="R36" s="98"/>
      <c r="S36" s="84"/>
    </row>
    <row r="37" spans="1:19" ht="13.2" customHeight="1">
      <c r="A37" s="119"/>
      <c r="B37" s="85"/>
      <c r="C37" s="63"/>
      <c r="D37" s="57"/>
      <c r="E37" s="76"/>
      <c r="F37" s="100"/>
      <c r="G37" s="100"/>
      <c r="H37" s="88"/>
      <c r="I37" s="77"/>
      <c r="J37" s="100"/>
      <c r="K37" s="100"/>
      <c r="L37" s="107"/>
      <c r="M37" s="63"/>
      <c r="N37" s="104"/>
      <c r="O37" s="68"/>
      <c r="P37" s="83"/>
      <c r="S37" s="84"/>
    </row>
    <row r="38" spans="1:19" ht="14.4" customHeight="1">
      <c r="A38" s="103" t="s">
        <v>84</v>
      </c>
      <c r="B38" s="127"/>
      <c r="C38" s="63"/>
      <c r="D38" s="57"/>
      <c r="E38" s="76"/>
      <c r="F38" s="100"/>
      <c r="G38" s="100"/>
      <c r="H38" s="88"/>
      <c r="I38" s="77"/>
      <c r="J38" s="100"/>
      <c r="K38" s="100"/>
      <c r="L38" s="107"/>
      <c r="M38" s="63"/>
      <c r="N38" s="104"/>
      <c r="O38" s="68"/>
      <c r="P38" s="83"/>
      <c r="S38" s="84"/>
    </row>
    <row r="39" spans="1:19" ht="14.4" customHeight="1">
      <c r="A39" s="74" t="s">
        <v>85</v>
      </c>
      <c r="B39" s="120" t="s">
        <v>244</v>
      </c>
      <c r="C39" s="55" t="s">
        <v>67</v>
      </c>
      <c r="D39" s="56" t="s">
        <v>68</v>
      </c>
      <c r="E39" s="76">
        <f>25991000000/'Anexo 5'!P72</f>
        <v>179980610.76102763</v>
      </c>
      <c r="F39" s="100">
        <v>42906</v>
      </c>
      <c r="G39" s="100">
        <v>41855</v>
      </c>
      <c r="H39" s="88">
        <v>9254</v>
      </c>
      <c r="I39" s="77">
        <v>42906</v>
      </c>
      <c r="J39" s="100">
        <v>43007</v>
      </c>
      <c r="K39" s="100">
        <v>46292</v>
      </c>
      <c r="L39" s="107" t="s">
        <v>38</v>
      </c>
      <c r="M39" s="63">
        <v>0</v>
      </c>
      <c r="N39" s="81">
        <v>57516</v>
      </c>
      <c r="O39" s="82"/>
      <c r="P39" s="83"/>
      <c r="R39" s="82"/>
      <c r="S39" s="84"/>
    </row>
    <row r="40" spans="1:19" ht="13.2" customHeight="1">
      <c r="A40" s="74"/>
      <c r="B40" s="128"/>
      <c r="C40" s="63"/>
      <c r="D40" s="57"/>
      <c r="E40" s="99">
        <f>SUM(E39)</f>
        <v>179980610.76102763</v>
      </c>
      <c r="F40" s="100"/>
      <c r="G40" s="100"/>
      <c r="H40" s="88"/>
      <c r="I40" s="88"/>
      <c r="J40" s="100"/>
      <c r="K40" s="100"/>
      <c r="L40" s="102"/>
      <c r="M40" s="88"/>
      <c r="N40" s="104"/>
      <c r="O40" s="68"/>
    </row>
    <row r="41" spans="1:19" ht="13.2" customHeight="1">
      <c r="A41" s="74"/>
      <c r="B41" s="129"/>
      <c r="C41" s="63"/>
      <c r="D41" s="57"/>
      <c r="E41" s="76"/>
      <c r="F41" s="100"/>
      <c r="G41" s="100"/>
      <c r="H41" s="88"/>
      <c r="I41" s="88"/>
      <c r="J41" s="100"/>
      <c r="K41" s="100"/>
      <c r="L41" s="115"/>
      <c r="M41" s="88"/>
      <c r="N41" s="104"/>
      <c r="O41" s="68"/>
    </row>
    <row r="42" spans="1:19" ht="13.2" customHeight="1">
      <c r="A42" s="74"/>
      <c r="B42" s="129"/>
      <c r="C42" s="57"/>
      <c r="D42" s="57"/>
      <c r="E42" s="76"/>
      <c r="F42" s="100"/>
      <c r="G42" s="100"/>
      <c r="H42" s="88"/>
      <c r="I42" s="88"/>
      <c r="J42" s="100"/>
      <c r="K42" s="100"/>
      <c r="L42" s="115"/>
      <c r="M42" s="88"/>
      <c r="N42" s="104"/>
      <c r="O42" s="68"/>
    </row>
    <row r="43" spans="1:19" s="101" customFormat="1" ht="13.2" customHeight="1">
      <c r="A43" s="74" t="s">
        <v>86</v>
      </c>
      <c r="B43" s="129"/>
      <c r="C43" s="130"/>
      <c r="D43" s="130"/>
      <c r="E43" s="99">
        <f>+E40+E36+E31+E20</f>
        <v>3412782811.0510273</v>
      </c>
      <c r="F43" s="114"/>
      <c r="G43" s="114"/>
      <c r="H43" s="114"/>
      <c r="I43" s="114"/>
      <c r="J43" s="114"/>
      <c r="K43" s="114"/>
      <c r="L43" s="115"/>
      <c r="M43" s="115"/>
      <c r="N43" s="117"/>
      <c r="O43" s="118"/>
      <c r="P43" s="98"/>
      <c r="Q43" s="98"/>
      <c r="R43" s="98"/>
      <c r="S43" s="98"/>
    </row>
    <row r="44" spans="1:19" s="101" customFormat="1" ht="13.2" customHeight="1" thickBot="1">
      <c r="A44" s="131"/>
      <c r="B44" s="132"/>
      <c r="C44" s="132"/>
      <c r="D44" s="132"/>
      <c r="E44" s="132"/>
      <c r="F44" s="133"/>
      <c r="G44" s="133"/>
      <c r="H44" s="133"/>
      <c r="I44" s="133"/>
      <c r="J44" s="133"/>
      <c r="K44" s="133"/>
      <c r="L44" s="134"/>
      <c r="M44" s="134"/>
      <c r="N44" s="135"/>
      <c r="O44" s="118"/>
      <c r="P44" s="98"/>
      <c r="Q44" s="98"/>
      <c r="R44" s="98"/>
      <c r="S44" s="98"/>
    </row>
    <row r="45" spans="1:19" s="137" customFormat="1" ht="14.4" customHeight="1">
      <c r="A45" s="136"/>
      <c r="B45" s="136"/>
    </row>
    <row r="46" spans="1:19" s="137" customFormat="1" ht="14.4" customHeight="1">
      <c r="A46" s="138" t="s">
        <v>87</v>
      </c>
      <c r="B46" s="136"/>
    </row>
    <row r="47" spans="1:19" s="137" customFormat="1" ht="14.4" customHeight="1">
      <c r="B47" s="139"/>
      <c r="C47" s="140"/>
      <c r="D47" s="141"/>
      <c r="E47" s="141"/>
      <c r="F47" s="141"/>
      <c r="G47" s="141"/>
      <c r="H47" s="141"/>
      <c r="I47" s="141"/>
      <c r="J47" s="141"/>
      <c r="K47" s="141"/>
    </row>
    <row r="48" spans="1:19" s="137" customFormat="1" ht="14.4" customHeight="1">
      <c r="A48" s="139" t="s">
        <v>88</v>
      </c>
      <c r="B48" s="142"/>
      <c r="C48" s="143"/>
      <c r="D48" s="141"/>
      <c r="E48" s="141"/>
      <c r="F48" s="141"/>
      <c r="G48" s="141"/>
      <c r="H48" s="141"/>
      <c r="I48" s="141"/>
      <c r="J48" s="141"/>
      <c r="K48" s="141"/>
    </row>
    <row r="49" spans="1:19" s="137" customFormat="1" ht="25.2" customHeight="1">
      <c r="A49" s="440" t="s">
        <v>249</v>
      </c>
      <c r="B49" s="440"/>
      <c r="C49" s="440"/>
      <c r="D49" s="440"/>
      <c r="E49" s="440"/>
      <c r="F49" s="440"/>
      <c r="G49" s="440"/>
      <c r="H49" s="440"/>
      <c r="I49" s="440"/>
      <c r="J49" s="440"/>
      <c r="K49" s="440"/>
      <c r="L49" s="440"/>
      <c r="M49" s="440"/>
      <c r="N49" s="440"/>
    </row>
    <row r="50" spans="1:19" s="137" customFormat="1" ht="34.799999999999997" customHeight="1">
      <c r="A50" s="440" t="s">
        <v>248</v>
      </c>
      <c r="B50" s="440"/>
      <c r="C50" s="440"/>
      <c r="D50" s="440"/>
      <c r="E50" s="440"/>
      <c r="F50" s="440"/>
      <c r="G50" s="440"/>
      <c r="H50" s="440"/>
      <c r="I50" s="440"/>
      <c r="J50" s="440"/>
      <c r="K50" s="440"/>
      <c r="L50" s="440"/>
      <c r="M50" s="440"/>
      <c r="N50" s="440"/>
    </row>
    <row r="51" spans="1:19" s="137" customFormat="1" ht="25.2" customHeight="1">
      <c r="A51" s="144" t="s">
        <v>270</v>
      </c>
      <c r="B51" s="144"/>
      <c r="C51" s="144"/>
      <c r="D51" s="144"/>
      <c r="E51" s="144"/>
      <c r="F51" s="144"/>
      <c r="G51" s="144"/>
      <c r="H51" s="144"/>
      <c r="I51" s="144"/>
      <c r="J51" s="144"/>
      <c r="K51" s="144"/>
      <c r="L51" s="144"/>
      <c r="M51" s="144"/>
      <c r="N51" s="144"/>
    </row>
    <row r="52" spans="1:19" s="137" customFormat="1" ht="25.2" customHeight="1">
      <c r="A52" s="441" t="s">
        <v>247</v>
      </c>
      <c r="B52" s="441"/>
      <c r="C52" s="441"/>
      <c r="D52" s="441"/>
      <c r="E52" s="441"/>
      <c r="F52" s="441"/>
      <c r="G52" s="441"/>
      <c r="H52" s="441"/>
      <c r="I52" s="441"/>
      <c r="J52" s="441"/>
      <c r="K52" s="441"/>
      <c r="L52" s="441"/>
      <c r="M52" s="441"/>
      <c r="N52" s="441"/>
    </row>
    <row r="53" spans="1:19" s="137" customFormat="1" ht="25.2" customHeight="1">
      <c r="A53" s="441" t="s">
        <v>246</v>
      </c>
      <c r="B53" s="441"/>
      <c r="C53" s="441"/>
      <c r="D53" s="441"/>
      <c r="E53" s="441"/>
      <c r="F53" s="441"/>
      <c r="G53" s="441"/>
      <c r="H53" s="441"/>
      <c r="I53" s="441"/>
      <c r="J53" s="441"/>
      <c r="K53" s="441"/>
      <c r="L53" s="441"/>
      <c r="M53" s="441"/>
      <c r="N53" s="441"/>
    </row>
    <row r="54" spans="1:19" s="137" customFormat="1" ht="14.4" customHeight="1">
      <c r="B54" s="146"/>
      <c r="C54" s="146"/>
      <c r="D54" s="146"/>
      <c r="E54" s="146"/>
      <c r="F54" s="146"/>
      <c r="G54" s="146"/>
    </row>
    <row r="55" spans="1:19" s="137" customFormat="1" ht="14.4" customHeight="1">
      <c r="A55" s="139" t="s">
        <v>89</v>
      </c>
    </row>
    <row r="56" spans="1:19" s="137" customFormat="1" ht="23.4" customHeight="1">
      <c r="A56" s="142" t="s">
        <v>90</v>
      </c>
    </row>
    <row r="57" spans="1:19" s="147" customFormat="1" ht="23.4" customHeight="1">
      <c r="A57" s="142" t="s">
        <v>91</v>
      </c>
      <c r="O57" s="137"/>
      <c r="P57" s="137"/>
      <c r="Q57" s="137"/>
      <c r="R57" s="137"/>
      <c r="S57" s="137"/>
    </row>
    <row r="58" spans="1:19" s="147" customFormat="1" ht="17.399999999999999" customHeight="1">
      <c r="A58" s="148"/>
      <c r="O58" s="137"/>
      <c r="P58" s="137"/>
      <c r="Q58" s="137"/>
      <c r="R58" s="137"/>
      <c r="S58" s="137"/>
    </row>
    <row r="59" spans="1:19" ht="21.6" customHeight="1"/>
    <row r="60" spans="1:19" ht="29.4" customHeight="1"/>
    <row r="62" spans="1:19" ht="25.95" customHeight="1"/>
    <row r="63" spans="1:19">
      <c r="A63" s="149"/>
    </row>
    <row r="64" spans="1:19" ht="34.799999999999997">
      <c r="A64" s="150"/>
      <c r="B64" s="149"/>
      <c r="C64" s="149"/>
      <c r="D64" s="149"/>
      <c r="E64" s="149"/>
      <c r="F64" s="149"/>
      <c r="G64" s="149"/>
      <c r="H64" s="149"/>
      <c r="I64" s="149"/>
      <c r="J64" s="149"/>
      <c r="K64" s="149"/>
    </row>
    <row r="65" spans="1:11">
      <c r="A65" s="149"/>
      <c r="B65" s="151"/>
      <c r="C65" s="152"/>
      <c r="D65" s="152"/>
      <c r="E65" s="152"/>
      <c r="F65" s="152"/>
      <c r="G65" s="152"/>
      <c r="H65" s="152"/>
      <c r="I65" s="152"/>
      <c r="J65" s="152"/>
      <c r="K65" s="152"/>
    </row>
    <row r="77" spans="1:11">
      <c r="A77" s="153"/>
      <c r="B77" s="153"/>
      <c r="C77" s="153"/>
      <c r="D77" s="153"/>
      <c r="E77" s="153"/>
      <c r="F77" s="153"/>
      <c r="G77" s="153"/>
      <c r="H77" s="153"/>
      <c r="I77" s="153"/>
      <c r="J77" s="153"/>
      <c r="K77" s="153"/>
    </row>
    <row r="78" spans="1:11">
      <c r="A78" s="154"/>
      <c r="B78" s="154"/>
      <c r="C78" s="154"/>
      <c r="D78" s="154"/>
      <c r="E78" s="154"/>
      <c r="F78" s="154"/>
      <c r="G78" s="154"/>
      <c r="H78" s="154"/>
      <c r="I78" s="154"/>
      <c r="J78" s="154"/>
      <c r="K78" s="154"/>
    </row>
    <row r="79" spans="1:11">
      <c r="A79" s="155"/>
      <c r="B79" s="156"/>
      <c r="C79" s="71"/>
      <c r="D79" s="71"/>
      <c r="E79" s="71"/>
      <c r="F79" s="71"/>
      <c r="G79" s="71"/>
      <c r="H79" s="71"/>
      <c r="I79" s="72"/>
      <c r="J79" s="72"/>
      <c r="K79" s="71"/>
    </row>
    <row r="80" spans="1:11">
      <c r="A80" s="142"/>
      <c r="B80" s="157"/>
      <c r="C80" s="77"/>
      <c r="D80" s="77"/>
      <c r="E80" s="78"/>
      <c r="F80" s="77"/>
      <c r="G80" s="77"/>
      <c r="H80" s="77"/>
      <c r="I80" s="100"/>
      <c r="J80" s="88"/>
      <c r="K80" s="77"/>
    </row>
    <row r="81" spans="1:11">
      <c r="A81" s="142"/>
      <c r="B81" s="141"/>
      <c r="C81" s="77"/>
      <c r="D81" s="77"/>
      <c r="E81" s="78"/>
      <c r="F81" s="77"/>
      <c r="G81" s="79"/>
      <c r="H81" s="79"/>
      <c r="I81" s="100"/>
      <c r="J81" s="88"/>
      <c r="K81" s="77"/>
    </row>
    <row r="82" spans="1:11">
      <c r="A82" s="142"/>
      <c r="B82" s="157"/>
      <c r="C82" s="77"/>
      <c r="D82" s="77"/>
      <c r="E82" s="78"/>
      <c r="F82" s="77"/>
      <c r="G82" s="77"/>
      <c r="H82" s="79"/>
      <c r="I82" s="77"/>
      <c r="J82" s="88"/>
      <c r="K82" s="77"/>
    </row>
    <row r="83" spans="1:11">
      <c r="A83" s="142"/>
      <c r="B83" s="157"/>
      <c r="C83" s="77"/>
      <c r="D83" s="77"/>
      <c r="E83" s="78"/>
      <c r="F83" s="77"/>
      <c r="G83" s="79"/>
      <c r="H83" s="79"/>
      <c r="I83" s="77"/>
      <c r="J83" s="88"/>
      <c r="K83" s="79"/>
    </row>
    <row r="84" spans="1:11">
      <c r="A84" s="142"/>
      <c r="B84" s="157"/>
      <c r="C84" s="77"/>
      <c r="D84" s="77"/>
      <c r="E84" s="78"/>
      <c r="F84" s="77"/>
      <c r="G84" s="79"/>
      <c r="H84" s="79"/>
      <c r="I84" s="77"/>
      <c r="J84" s="88"/>
      <c r="K84" s="79"/>
    </row>
    <row r="85" spans="1:11">
      <c r="A85" s="142"/>
      <c r="B85" s="157"/>
      <c r="C85" s="77"/>
      <c r="D85" s="77"/>
      <c r="E85" s="78"/>
      <c r="F85" s="77"/>
      <c r="G85" s="79"/>
      <c r="H85" s="79"/>
      <c r="I85" s="77"/>
      <c r="J85" s="88"/>
      <c r="K85" s="79"/>
    </row>
    <row r="86" spans="1:11">
      <c r="A86" s="142"/>
      <c r="B86" s="157"/>
      <c r="C86" s="77"/>
      <c r="D86" s="77"/>
      <c r="E86" s="78"/>
      <c r="F86" s="77"/>
      <c r="G86" s="79"/>
      <c r="H86" s="79"/>
      <c r="I86" s="77"/>
      <c r="J86" s="88"/>
      <c r="K86" s="79"/>
    </row>
    <row r="87" spans="1:11">
      <c r="A87" s="142"/>
      <c r="B87" s="157"/>
      <c r="C87" s="77"/>
      <c r="D87" s="77"/>
      <c r="E87" s="78"/>
      <c r="F87" s="77"/>
      <c r="G87" s="79"/>
      <c r="H87" s="79"/>
      <c r="I87" s="77"/>
      <c r="J87" s="88"/>
      <c r="K87" s="79"/>
    </row>
    <row r="88" spans="1:11">
      <c r="A88" s="142"/>
      <c r="B88" s="158"/>
      <c r="C88" s="100"/>
      <c r="D88" s="100"/>
      <c r="E88" s="78"/>
      <c r="F88" s="77"/>
      <c r="G88" s="100"/>
      <c r="H88" s="100"/>
      <c r="I88" s="77"/>
      <c r="J88" s="100"/>
      <c r="K88" s="77"/>
    </row>
    <row r="89" spans="1:11">
      <c r="A89" s="142"/>
      <c r="B89" s="158"/>
      <c r="C89" s="100"/>
      <c r="D89" s="100"/>
      <c r="E89" s="78"/>
      <c r="F89" s="77"/>
      <c r="G89" s="100"/>
      <c r="H89" s="100"/>
      <c r="I89" s="102"/>
      <c r="J89" s="100"/>
      <c r="K89" s="77"/>
    </row>
    <row r="90" spans="1:11">
      <c r="A90" s="139"/>
      <c r="B90" s="157"/>
      <c r="C90" s="100"/>
      <c r="D90" s="100"/>
      <c r="E90" s="78"/>
      <c r="F90" s="77"/>
      <c r="G90" s="100"/>
      <c r="H90" s="26"/>
      <c r="I90" s="100"/>
      <c r="J90" s="100"/>
      <c r="K90" s="88"/>
    </row>
    <row r="91" spans="1:11">
      <c r="A91" s="158"/>
      <c r="B91" s="141"/>
      <c r="C91" s="437"/>
      <c r="D91" s="437"/>
      <c r="E91" s="439"/>
      <c r="F91" s="436"/>
      <c r="G91" s="437"/>
      <c r="H91" s="438"/>
      <c r="I91" s="438"/>
      <c r="J91" s="439"/>
      <c r="K91" s="77"/>
    </row>
    <row r="92" spans="1:11">
      <c r="A92" s="158"/>
      <c r="B92" s="141"/>
      <c r="C92" s="437"/>
      <c r="D92" s="437"/>
      <c r="E92" s="439"/>
      <c r="F92" s="436"/>
      <c r="G92" s="437"/>
      <c r="H92" s="438"/>
      <c r="I92" s="438"/>
      <c r="J92" s="439"/>
      <c r="K92" s="77"/>
    </row>
    <row r="93" spans="1:11">
      <c r="A93" s="158"/>
      <c r="B93" s="141"/>
      <c r="C93" s="100"/>
      <c r="D93" s="100"/>
      <c r="E93" s="88"/>
      <c r="F93" s="77"/>
      <c r="G93" s="100"/>
      <c r="H93" s="106"/>
      <c r="I93" s="106"/>
      <c r="J93" s="88"/>
      <c r="K93" s="77"/>
    </row>
    <row r="94" spans="1:11">
      <c r="A94" s="158"/>
      <c r="B94" s="141"/>
      <c r="C94" s="100"/>
      <c r="D94" s="100"/>
      <c r="E94" s="88"/>
      <c r="F94" s="77"/>
      <c r="G94" s="100"/>
      <c r="H94" s="106"/>
      <c r="I94" s="106"/>
      <c r="J94" s="88"/>
      <c r="K94" s="77"/>
    </row>
    <row r="95" spans="1:11">
      <c r="A95" s="158"/>
      <c r="B95" s="159"/>
      <c r="C95" s="110"/>
      <c r="D95" s="110"/>
      <c r="E95" s="88"/>
      <c r="F95" s="77"/>
      <c r="G95" s="79"/>
      <c r="H95" s="110"/>
      <c r="I95" s="106"/>
      <c r="J95" s="88"/>
      <c r="K95" s="77"/>
    </row>
    <row r="96" spans="1:11">
      <c r="A96" s="158"/>
      <c r="B96" s="159"/>
      <c r="C96" s="110"/>
      <c r="D96" s="110"/>
      <c r="E96" s="88"/>
      <c r="F96" s="77"/>
      <c r="G96" s="79"/>
      <c r="H96" s="110"/>
      <c r="I96" s="106"/>
      <c r="J96" s="88"/>
      <c r="K96" s="77"/>
    </row>
    <row r="97" spans="1:11">
      <c r="A97" s="158"/>
      <c r="B97" s="159"/>
      <c r="C97" s="110"/>
      <c r="D97" s="110"/>
      <c r="E97" s="88"/>
      <c r="F97" s="77"/>
      <c r="G97" s="79"/>
      <c r="H97" s="110"/>
      <c r="I97" s="106"/>
      <c r="J97" s="88"/>
      <c r="K97" s="77"/>
    </row>
    <row r="98" spans="1:11">
      <c r="A98" s="158"/>
      <c r="B98" s="159"/>
      <c r="C98" s="110"/>
      <c r="D98" s="110"/>
      <c r="E98" s="88"/>
      <c r="F98" s="77"/>
      <c r="G98" s="79"/>
      <c r="H98" s="110"/>
      <c r="I98" s="106"/>
      <c r="J98" s="88"/>
      <c r="K98" s="77"/>
    </row>
    <row r="99" spans="1:11">
      <c r="A99" s="142"/>
      <c r="B99" s="158"/>
      <c r="C99" s="100"/>
      <c r="D99" s="100"/>
      <c r="E99" s="114"/>
      <c r="F99" s="77"/>
      <c r="G99" s="100"/>
      <c r="H99" s="100"/>
      <c r="I99" s="115"/>
      <c r="J99" s="116"/>
      <c r="K99" s="114"/>
    </row>
    <row r="100" spans="1:11">
      <c r="A100" s="141"/>
      <c r="B100" s="157"/>
      <c r="C100" s="100"/>
      <c r="D100" s="100"/>
      <c r="E100" s="88"/>
      <c r="F100" s="77"/>
      <c r="G100" s="100"/>
      <c r="H100" s="100"/>
      <c r="I100" s="100"/>
      <c r="J100" s="100"/>
      <c r="K100" s="88"/>
    </row>
    <row r="101" spans="1:11">
      <c r="A101" s="139"/>
      <c r="B101" s="157"/>
      <c r="C101" s="100"/>
      <c r="D101" s="100"/>
      <c r="E101" s="88"/>
      <c r="F101" s="77"/>
      <c r="G101" s="100"/>
      <c r="H101" s="100"/>
      <c r="I101" s="100"/>
      <c r="J101" s="100"/>
      <c r="K101" s="88"/>
    </row>
    <row r="102" spans="1:11">
      <c r="A102" s="142"/>
      <c r="B102" s="84"/>
      <c r="C102" s="100"/>
      <c r="D102" s="100"/>
      <c r="E102" s="78"/>
      <c r="F102" s="77"/>
      <c r="G102" s="100"/>
      <c r="H102" s="106"/>
      <c r="I102" s="106"/>
      <c r="J102" s="88"/>
      <c r="K102" s="77"/>
    </row>
    <row r="103" spans="1:11">
      <c r="A103" s="142"/>
      <c r="B103" s="160"/>
      <c r="C103" s="100"/>
      <c r="D103" s="100"/>
      <c r="E103" s="78"/>
      <c r="F103" s="77"/>
      <c r="G103" s="79"/>
      <c r="H103" s="106"/>
      <c r="I103" s="106"/>
      <c r="J103" s="88"/>
      <c r="K103" s="77"/>
    </row>
    <row r="104" spans="1:11">
      <c r="A104" s="142"/>
      <c r="B104" s="160"/>
      <c r="C104" s="100"/>
      <c r="D104" s="100"/>
      <c r="E104" s="78"/>
      <c r="F104" s="77"/>
      <c r="G104" s="79"/>
      <c r="H104" s="106"/>
      <c r="I104" s="106"/>
      <c r="J104" s="88"/>
      <c r="K104" s="77"/>
    </row>
    <row r="105" spans="1:11">
      <c r="A105" s="142"/>
      <c r="B105" s="84"/>
      <c r="C105" s="100"/>
      <c r="D105" s="100"/>
      <c r="E105" s="114"/>
      <c r="F105" s="77"/>
      <c r="G105" s="100"/>
      <c r="H105" s="100"/>
      <c r="I105" s="115"/>
      <c r="J105" s="88"/>
      <c r="K105" s="114"/>
    </row>
    <row r="106" spans="1:11">
      <c r="A106" s="141"/>
      <c r="B106" s="157"/>
      <c r="C106" s="100"/>
      <c r="D106" s="100"/>
      <c r="E106" s="88"/>
      <c r="F106" s="77"/>
      <c r="G106" s="100"/>
      <c r="H106" s="100"/>
      <c r="I106" s="100"/>
      <c r="J106" s="88"/>
      <c r="K106" s="88"/>
    </row>
    <row r="107" spans="1:11">
      <c r="A107" s="139"/>
      <c r="B107" s="157"/>
      <c r="C107" s="100"/>
      <c r="D107" s="100"/>
      <c r="E107" s="88"/>
      <c r="F107" s="77"/>
      <c r="G107" s="100"/>
      <c r="H107" s="100"/>
      <c r="I107" s="100"/>
      <c r="J107" s="88"/>
      <c r="K107" s="88"/>
    </row>
    <row r="108" spans="1:11">
      <c r="A108" s="142"/>
      <c r="B108" s="122"/>
      <c r="C108" s="100"/>
      <c r="D108" s="100"/>
      <c r="E108" s="78"/>
      <c r="F108" s="77"/>
      <c r="G108" s="100"/>
      <c r="H108" s="161"/>
      <c r="I108" s="100"/>
      <c r="J108" s="88"/>
      <c r="K108" s="77"/>
    </row>
    <row r="109" spans="1:11">
      <c r="A109" s="142"/>
      <c r="B109" s="157"/>
      <c r="C109" s="100"/>
      <c r="D109" s="100"/>
      <c r="E109" s="88"/>
      <c r="F109" s="77"/>
      <c r="G109" s="100"/>
      <c r="H109" s="100"/>
      <c r="I109" s="100"/>
      <c r="J109" s="88"/>
      <c r="K109" s="88"/>
    </row>
    <row r="110" spans="1:11">
      <c r="A110" s="141"/>
      <c r="B110" s="157"/>
      <c r="C110" s="100"/>
      <c r="D110" s="100"/>
      <c r="E110" s="88"/>
      <c r="F110" s="77"/>
      <c r="G110" s="100"/>
      <c r="H110" s="100"/>
      <c r="I110" s="100"/>
      <c r="J110" s="88"/>
      <c r="K110" s="88"/>
    </row>
    <row r="111" spans="1:11">
      <c r="A111" s="139"/>
      <c r="B111" s="160"/>
      <c r="C111" s="100"/>
      <c r="D111" s="100"/>
      <c r="E111" s="88"/>
      <c r="F111" s="77"/>
      <c r="G111" s="100"/>
      <c r="H111" s="100"/>
      <c r="I111" s="100"/>
      <c r="J111" s="88"/>
      <c r="K111" s="88"/>
    </row>
    <row r="112" spans="1:11">
      <c r="A112" s="142"/>
      <c r="B112" s="160"/>
      <c r="C112" s="100"/>
      <c r="D112" s="100"/>
      <c r="E112" s="88"/>
      <c r="F112" s="77"/>
      <c r="G112" s="100"/>
      <c r="H112" s="100"/>
      <c r="I112" s="116"/>
      <c r="J112" s="88"/>
      <c r="K112" s="77"/>
    </row>
    <row r="113" spans="1:11">
      <c r="A113" s="142"/>
      <c r="B113" s="160"/>
      <c r="C113" s="100"/>
      <c r="D113" s="100"/>
      <c r="E113" s="88"/>
      <c r="F113" s="77"/>
      <c r="G113" s="100"/>
      <c r="H113" s="100"/>
      <c r="I113" s="102"/>
      <c r="J113" s="88"/>
      <c r="K113" s="88"/>
    </row>
    <row r="114" spans="1:11">
      <c r="A114" s="142"/>
      <c r="B114" s="162"/>
      <c r="C114" s="100"/>
      <c r="D114" s="100"/>
      <c r="E114" s="88"/>
      <c r="F114" s="88"/>
      <c r="G114" s="100"/>
      <c r="H114" s="100"/>
      <c r="I114" s="115"/>
      <c r="J114" s="88"/>
      <c r="K114" s="88"/>
    </row>
    <row r="115" spans="1:11">
      <c r="A115" s="142"/>
      <c r="B115" s="162"/>
      <c r="C115" s="114"/>
      <c r="D115" s="114"/>
      <c r="E115" s="114"/>
      <c r="F115" s="114"/>
      <c r="G115" s="114"/>
      <c r="H115" s="114"/>
      <c r="I115" s="115"/>
      <c r="J115" s="115"/>
      <c r="K115" s="114"/>
    </row>
    <row r="116" spans="1:11">
      <c r="A116" s="162"/>
      <c r="B116" s="162"/>
      <c r="C116" s="114"/>
      <c r="D116" s="114"/>
      <c r="E116" s="114"/>
      <c r="F116" s="114"/>
      <c r="G116" s="114"/>
      <c r="H116" s="114"/>
      <c r="I116" s="115"/>
      <c r="J116" s="115"/>
      <c r="K116" s="114"/>
    </row>
    <row r="117" spans="1:11">
      <c r="A117" s="163"/>
      <c r="B117" s="163"/>
      <c r="C117" s="71"/>
      <c r="D117" s="71"/>
      <c r="E117" s="71"/>
      <c r="F117" s="71"/>
      <c r="G117" s="71"/>
      <c r="H117" s="71"/>
      <c r="I117" s="71"/>
      <c r="J117" s="71"/>
      <c r="K117" s="71"/>
    </row>
    <row r="118" spans="1:11">
      <c r="A118" s="163"/>
      <c r="B118" s="163"/>
      <c r="C118" s="71"/>
      <c r="D118" s="71"/>
      <c r="E118" s="71"/>
      <c r="F118" s="71"/>
      <c r="G118" s="71"/>
      <c r="H118" s="71"/>
      <c r="I118" s="71"/>
      <c r="J118" s="71"/>
      <c r="K118" s="71"/>
    </row>
    <row r="119" spans="1:11">
      <c r="A119" s="163"/>
      <c r="B119" s="163"/>
      <c r="C119" s="71"/>
      <c r="D119" s="71"/>
      <c r="E119" s="71"/>
      <c r="F119" s="71"/>
      <c r="G119" s="71"/>
      <c r="H119" s="71"/>
      <c r="I119" s="71"/>
      <c r="J119" s="71"/>
      <c r="K119" s="71"/>
    </row>
    <row r="120" spans="1:11">
      <c r="A120" s="163"/>
      <c r="B120" s="163"/>
      <c r="C120" s="71"/>
      <c r="D120" s="71"/>
      <c r="E120" s="71"/>
      <c r="F120" s="71"/>
      <c r="G120" s="71"/>
      <c r="H120" s="71"/>
      <c r="I120" s="71"/>
      <c r="J120" s="71"/>
      <c r="K120" s="71"/>
    </row>
    <row r="121" spans="1:11">
      <c r="A121" s="163"/>
      <c r="B121" s="163"/>
      <c r="C121" s="71"/>
      <c r="D121" s="71"/>
      <c r="E121" s="71"/>
      <c r="F121" s="71"/>
      <c r="G121" s="71"/>
      <c r="H121" s="71"/>
      <c r="I121" s="71"/>
      <c r="J121" s="71"/>
      <c r="K121" s="71"/>
    </row>
    <row r="122" spans="1:11">
      <c r="A122" s="163"/>
      <c r="B122" s="163"/>
      <c r="C122" s="71"/>
      <c r="D122" s="71"/>
      <c r="E122" s="71"/>
      <c r="F122" s="71"/>
      <c r="G122" s="71"/>
      <c r="H122" s="71"/>
      <c r="I122" s="71"/>
      <c r="J122" s="71"/>
      <c r="K122" s="71"/>
    </row>
    <row r="123" spans="1:11">
      <c r="A123" s="163"/>
      <c r="B123" s="163"/>
      <c r="C123" s="71"/>
      <c r="D123" s="71"/>
      <c r="E123" s="71"/>
      <c r="F123" s="71"/>
      <c r="G123" s="71"/>
      <c r="H123" s="71"/>
      <c r="I123" s="71"/>
      <c r="J123" s="71"/>
      <c r="K123" s="71"/>
    </row>
    <row r="124" spans="1:11">
      <c r="A124" s="153"/>
      <c r="B124" s="153"/>
      <c r="C124" s="153"/>
      <c r="D124" s="153"/>
      <c r="E124" s="153"/>
      <c r="F124" s="153"/>
      <c r="G124" s="153"/>
      <c r="H124" s="153"/>
      <c r="I124" s="153"/>
      <c r="J124" s="153"/>
      <c r="K124" s="153"/>
    </row>
    <row r="125" spans="1:11">
      <c r="A125" s="154"/>
      <c r="B125" s="154"/>
      <c r="C125" s="154"/>
      <c r="D125" s="154"/>
      <c r="E125" s="154"/>
      <c r="F125" s="154"/>
      <c r="G125" s="154"/>
      <c r="H125" s="154"/>
      <c r="I125" s="154"/>
      <c r="J125" s="154"/>
      <c r="K125" s="154"/>
    </row>
    <row r="126" spans="1:11">
      <c r="A126" s="155"/>
      <c r="B126" s="156"/>
      <c r="C126" s="71"/>
      <c r="D126" s="71"/>
      <c r="E126" s="71"/>
      <c r="F126" s="71"/>
      <c r="G126" s="71"/>
      <c r="H126" s="71"/>
      <c r="I126" s="72"/>
      <c r="J126" s="72"/>
      <c r="K126" s="71"/>
    </row>
    <row r="127" spans="1:11">
      <c r="A127" s="142"/>
      <c r="B127" s="157"/>
      <c r="C127" s="164"/>
      <c r="D127" s="164"/>
      <c r="E127" s="164"/>
      <c r="F127" s="164"/>
      <c r="G127" s="164"/>
      <c r="H127" s="164"/>
      <c r="I127" s="164"/>
      <c r="J127" s="164"/>
      <c r="K127" s="164"/>
    </row>
    <row r="128" spans="1:11">
      <c r="A128" s="142"/>
      <c r="B128" s="141"/>
      <c r="C128" s="164"/>
      <c r="D128" s="164"/>
      <c r="E128" s="164"/>
      <c r="F128" s="164"/>
      <c r="G128" s="164"/>
      <c r="H128" s="164"/>
      <c r="I128" s="164"/>
      <c r="J128" s="164"/>
      <c r="K128" s="164"/>
    </row>
    <row r="129" spans="1:11">
      <c r="A129" s="142"/>
      <c r="B129" s="157"/>
      <c r="C129" s="164"/>
      <c r="D129" s="164"/>
      <c r="E129" s="164"/>
      <c r="F129" s="164"/>
      <c r="G129" s="164"/>
      <c r="H129" s="164"/>
      <c r="I129" s="164"/>
      <c r="J129" s="164"/>
      <c r="K129" s="164"/>
    </row>
    <row r="130" spans="1:11">
      <c r="A130" s="142"/>
      <c r="B130" s="157"/>
      <c r="C130" s="164"/>
      <c r="D130" s="164"/>
      <c r="E130" s="164"/>
      <c r="F130" s="164"/>
      <c r="G130" s="164"/>
      <c r="H130" s="164"/>
      <c r="I130" s="164"/>
      <c r="J130" s="164"/>
      <c r="K130" s="164"/>
    </row>
    <row r="131" spans="1:11">
      <c r="A131" s="142"/>
      <c r="B131" s="157"/>
      <c r="C131" s="164"/>
      <c r="D131" s="164"/>
      <c r="E131" s="164"/>
      <c r="F131" s="164"/>
      <c r="G131" s="164"/>
      <c r="H131" s="164"/>
      <c r="I131" s="164"/>
      <c r="J131" s="164"/>
      <c r="K131" s="164"/>
    </row>
    <row r="132" spans="1:11">
      <c r="A132" s="142"/>
      <c r="B132" s="157"/>
      <c r="C132" s="164"/>
      <c r="D132" s="164"/>
      <c r="E132" s="164"/>
      <c r="F132" s="164"/>
      <c r="G132" s="164"/>
      <c r="H132" s="164"/>
      <c r="I132" s="164"/>
      <c r="J132" s="164"/>
      <c r="K132" s="164"/>
    </row>
    <row r="133" spans="1:11">
      <c r="A133" s="142"/>
      <c r="B133" s="157"/>
      <c r="C133" s="164"/>
      <c r="D133" s="164"/>
      <c r="E133" s="164"/>
      <c r="F133" s="164"/>
      <c r="G133" s="164"/>
      <c r="H133" s="164"/>
      <c r="I133" s="164"/>
      <c r="J133" s="164"/>
      <c r="K133" s="164"/>
    </row>
    <row r="134" spans="1:11">
      <c r="A134" s="142"/>
      <c r="B134" s="157"/>
      <c r="C134" s="164"/>
      <c r="D134" s="164"/>
      <c r="E134" s="164"/>
      <c r="F134" s="164"/>
      <c r="G134" s="164"/>
      <c r="H134" s="164"/>
      <c r="I134" s="164"/>
      <c r="J134" s="164"/>
      <c r="K134" s="164"/>
    </row>
    <row r="135" spans="1:11">
      <c r="A135" s="142"/>
      <c r="B135" s="158"/>
      <c r="C135" s="164"/>
      <c r="D135" s="164"/>
      <c r="E135" s="164"/>
      <c r="F135" s="164"/>
      <c r="G135" s="164"/>
      <c r="H135" s="164"/>
      <c r="I135" s="164"/>
      <c r="J135" s="164"/>
      <c r="K135" s="164"/>
    </row>
    <row r="136" spans="1:11">
      <c r="A136" s="142"/>
      <c r="B136" s="158"/>
      <c r="C136" s="164"/>
      <c r="D136" s="164"/>
      <c r="E136" s="164"/>
      <c r="F136" s="164"/>
      <c r="G136" s="164"/>
      <c r="H136" s="164"/>
      <c r="I136" s="164"/>
      <c r="J136" s="164"/>
      <c r="K136" s="164"/>
    </row>
    <row r="137" spans="1:11">
      <c r="A137" s="139"/>
      <c r="B137" s="157"/>
      <c r="C137" s="164"/>
      <c r="D137" s="164"/>
      <c r="E137" s="164"/>
      <c r="F137" s="164"/>
      <c r="G137" s="164"/>
      <c r="H137" s="164"/>
      <c r="I137" s="164"/>
      <c r="J137" s="164"/>
      <c r="K137" s="164"/>
    </row>
    <row r="138" spans="1:11">
      <c r="A138" s="158"/>
      <c r="B138" s="141"/>
      <c r="C138" s="164"/>
      <c r="D138" s="164"/>
      <c r="E138" s="164"/>
      <c r="F138" s="164"/>
      <c r="G138" s="164"/>
      <c r="H138" s="164"/>
      <c r="I138" s="164"/>
      <c r="J138" s="164"/>
      <c r="K138" s="164"/>
    </row>
    <row r="139" spans="1:11">
      <c r="A139" s="158"/>
      <c r="B139" s="141"/>
      <c r="C139" s="164"/>
      <c r="D139" s="164"/>
      <c r="E139" s="164"/>
      <c r="F139" s="164"/>
      <c r="G139" s="164"/>
      <c r="H139" s="164"/>
      <c r="I139" s="164"/>
      <c r="J139" s="164"/>
      <c r="K139" s="164"/>
    </row>
    <row r="140" spans="1:11">
      <c r="A140" s="158"/>
      <c r="B140" s="141"/>
      <c r="C140" s="164"/>
      <c r="D140" s="164"/>
      <c r="E140" s="164"/>
      <c r="F140" s="164"/>
      <c r="G140" s="164"/>
      <c r="H140" s="164"/>
      <c r="I140" s="164"/>
      <c r="J140" s="164"/>
      <c r="K140" s="164"/>
    </row>
    <row r="141" spans="1:11">
      <c r="A141" s="158"/>
      <c r="B141" s="141"/>
      <c r="C141" s="164"/>
      <c r="D141" s="164"/>
      <c r="E141" s="164"/>
      <c r="F141" s="164"/>
      <c r="G141" s="164"/>
      <c r="H141" s="164"/>
      <c r="I141" s="164"/>
      <c r="J141" s="164"/>
      <c r="K141" s="164"/>
    </row>
    <row r="142" spans="1:11">
      <c r="A142" s="158"/>
      <c r="B142" s="159"/>
      <c r="C142" s="164"/>
      <c r="D142" s="164"/>
      <c r="E142" s="164"/>
      <c r="F142" s="164"/>
      <c r="G142" s="164"/>
      <c r="H142" s="164"/>
      <c r="I142" s="164"/>
      <c r="J142" s="164"/>
      <c r="K142" s="164"/>
    </row>
    <row r="143" spans="1:11">
      <c r="A143" s="158"/>
      <c r="B143" s="159"/>
      <c r="C143" s="164"/>
      <c r="D143" s="164"/>
      <c r="E143" s="164"/>
      <c r="F143" s="164"/>
      <c r="G143" s="164"/>
      <c r="H143" s="164"/>
      <c r="I143" s="164"/>
      <c r="J143" s="164"/>
      <c r="K143" s="164"/>
    </row>
    <row r="144" spans="1:11">
      <c r="A144" s="158"/>
      <c r="B144" s="159"/>
      <c r="C144" s="164"/>
      <c r="D144" s="164"/>
      <c r="E144" s="164"/>
      <c r="F144" s="164"/>
      <c r="G144" s="164"/>
      <c r="H144" s="164"/>
      <c r="I144" s="164"/>
      <c r="J144" s="164"/>
      <c r="K144" s="164"/>
    </row>
    <row r="145" spans="1:11">
      <c r="A145" s="158"/>
      <c r="B145" s="159"/>
      <c r="C145" s="164"/>
      <c r="D145" s="164"/>
      <c r="E145" s="164"/>
      <c r="F145" s="164"/>
      <c r="G145" s="164"/>
      <c r="H145" s="164"/>
      <c r="I145" s="164"/>
      <c r="J145" s="164"/>
      <c r="K145" s="164"/>
    </row>
    <row r="146" spans="1:11">
      <c r="A146" s="142"/>
      <c r="B146" s="158"/>
      <c r="C146" s="164"/>
      <c r="D146" s="164"/>
      <c r="E146" s="164"/>
      <c r="F146" s="164"/>
      <c r="G146" s="164"/>
      <c r="H146" s="164"/>
      <c r="I146" s="164"/>
      <c r="J146" s="164"/>
      <c r="K146" s="164"/>
    </row>
    <row r="147" spans="1:11">
      <c r="A147" s="141"/>
      <c r="B147" s="157"/>
      <c r="C147" s="164"/>
      <c r="D147" s="164"/>
      <c r="E147" s="164"/>
      <c r="F147" s="164"/>
      <c r="G147" s="164"/>
      <c r="H147" s="164"/>
      <c r="I147" s="164"/>
      <c r="J147" s="164"/>
      <c r="K147" s="164"/>
    </row>
    <row r="148" spans="1:11">
      <c r="A148" s="139"/>
      <c r="B148" s="157"/>
      <c r="C148" s="164"/>
      <c r="D148" s="164"/>
      <c r="E148" s="164"/>
      <c r="F148" s="164"/>
      <c r="G148" s="164"/>
      <c r="H148" s="164"/>
      <c r="I148" s="164"/>
      <c r="J148" s="164"/>
      <c r="K148" s="164"/>
    </row>
    <row r="149" spans="1:11">
      <c r="A149" s="142"/>
      <c r="B149" s="160"/>
      <c r="C149" s="164"/>
      <c r="D149" s="164"/>
      <c r="E149" s="164"/>
      <c r="F149" s="164"/>
      <c r="G149" s="164"/>
      <c r="H149" s="164"/>
      <c r="I149" s="164"/>
      <c r="J149" s="164"/>
      <c r="K149" s="164"/>
    </row>
    <row r="150" spans="1:11">
      <c r="A150" s="142"/>
      <c r="B150" s="84"/>
      <c r="C150" s="164"/>
      <c r="D150" s="164"/>
      <c r="E150" s="164"/>
      <c r="F150" s="164"/>
      <c r="G150" s="164"/>
      <c r="H150" s="164"/>
      <c r="I150" s="164"/>
      <c r="J150" s="164"/>
      <c r="K150" s="164"/>
    </row>
    <row r="151" spans="1:11">
      <c r="A151" s="141"/>
      <c r="B151" s="157"/>
      <c r="C151" s="164"/>
      <c r="D151" s="164"/>
      <c r="E151" s="164"/>
      <c r="F151" s="164"/>
      <c r="G151" s="164"/>
      <c r="H151" s="164"/>
      <c r="I151" s="164"/>
      <c r="J151" s="164"/>
      <c r="K151" s="164"/>
    </row>
    <row r="152" spans="1:11">
      <c r="A152" s="139"/>
      <c r="B152" s="157"/>
      <c r="C152" s="164"/>
      <c r="D152" s="164"/>
      <c r="E152" s="164"/>
      <c r="F152" s="164"/>
      <c r="G152" s="164"/>
      <c r="H152" s="164"/>
      <c r="I152" s="164"/>
      <c r="J152" s="164"/>
      <c r="K152" s="164"/>
    </row>
    <row r="153" spans="1:11">
      <c r="A153" s="142"/>
      <c r="B153" s="122"/>
      <c r="C153" s="164"/>
      <c r="D153" s="164"/>
      <c r="E153" s="164"/>
      <c r="F153" s="164"/>
      <c r="G153" s="164"/>
      <c r="H153" s="164"/>
      <c r="I153" s="164"/>
      <c r="J153" s="164"/>
      <c r="K153" s="164"/>
    </row>
    <row r="154" spans="1:11">
      <c r="A154" s="142"/>
      <c r="B154" s="157"/>
      <c r="C154" s="164"/>
      <c r="D154" s="164"/>
      <c r="E154" s="164"/>
      <c r="F154" s="164"/>
      <c r="G154" s="164"/>
      <c r="H154" s="164"/>
      <c r="I154" s="164"/>
      <c r="J154" s="164"/>
      <c r="K154" s="164"/>
    </row>
    <row r="155" spans="1:11">
      <c r="A155" s="141"/>
      <c r="B155" s="157"/>
      <c r="C155" s="164"/>
      <c r="D155" s="164"/>
      <c r="E155" s="164"/>
      <c r="F155" s="164"/>
      <c r="G155" s="164"/>
      <c r="H155" s="164"/>
      <c r="I155" s="164"/>
      <c r="J155" s="164"/>
      <c r="K155" s="164"/>
    </row>
    <row r="156" spans="1:11">
      <c r="A156" s="139"/>
      <c r="B156" s="160"/>
      <c r="C156" s="164"/>
      <c r="D156" s="164"/>
      <c r="E156" s="164"/>
      <c r="F156" s="164"/>
      <c r="G156" s="164"/>
      <c r="H156" s="164"/>
      <c r="I156" s="164"/>
      <c r="J156" s="164"/>
      <c r="K156" s="164"/>
    </row>
    <row r="157" spans="1:11">
      <c r="A157" s="142"/>
      <c r="B157" s="160"/>
      <c r="C157" s="164"/>
      <c r="D157" s="164"/>
      <c r="E157" s="164"/>
      <c r="F157" s="164"/>
      <c r="G157" s="164"/>
      <c r="H157" s="164"/>
      <c r="I157" s="164"/>
      <c r="J157" s="164"/>
      <c r="K157" s="164"/>
    </row>
    <row r="158" spans="1:11">
      <c r="A158" s="142"/>
      <c r="B158" s="160"/>
      <c r="C158" s="100"/>
      <c r="D158" s="100"/>
      <c r="E158" s="164"/>
      <c r="F158" s="164"/>
      <c r="G158" s="164"/>
      <c r="H158" s="164"/>
      <c r="I158" s="164"/>
      <c r="J158" s="164"/>
      <c r="K158" s="164"/>
    </row>
    <row r="159" spans="1:11">
      <c r="A159" s="142"/>
      <c r="B159" s="162"/>
      <c r="C159" s="100"/>
      <c r="D159" s="100"/>
      <c r="E159" s="88"/>
      <c r="F159" s="88"/>
      <c r="G159" s="100"/>
      <c r="H159" s="100"/>
      <c r="I159" s="115"/>
      <c r="J159" s="88"/>
      <c r="K159" s="88"/>
    </row>
    <row r="160" spans="1:11">
      <c r="A160" s="142"/>
      <c r="B160" s="162"/>
      <c r="C160" s="114"/>
      <c r="D160" s="114"/>
      <c r="E160" s="114"/>
      <c r="F160" s="114"/>
      <c r="G160" s="114"/>
      <c r="H160" s="114"/>
      <c r="I160" s="115"/>
      <c r="J160" s="115"/>
      <c r="K160" s="114"/>
    </row>
    <row r="161" spans="1:11">
      <c r="A161" s="162"/>
      <c r="B161" s="162"/>
      <c r="C161" s="114"/>
      <c r="D161" s="114"/>
      <c r="E161" s="114"/>
      <c r="F161" s="114"/>
      <c r="G161" s="114"/>
      <c r="H161" s="114"/>
      <c r="I161" s="115"/>
      <c r="J161" s="115"/>
      <c r="K161" s="114"/>
    </row>
    <row r="174" spans="1:11">
      <c r="A174" s="74"/>
      <c r="B174" s="165"/>
      <c r="C174" s="136"/>
      <c r="D174" s="165"/>
      <c r="E174" s="63"/>
      <c r="F174" s="136"/>
      <c r="G174" s="165"/>
      <c r="H174" s="63"/>
    </row>
    <row r="175" spans="1:11">
      <c r="A175" s="74"/>
      <c r="B175" s="137"/>
      <c r="C175" s="136"/>
      <c r="D175" s="165"/>
      <c r="E175" s="63"/>
      <c r="F175" s="129"/>
      <c r="G175" s="137"/>
      <c r="H175" s="63"/>
    </row>
    <row r="176" spans="1:11">
      <c r="A176" s="74"/>
      <c r="B176" s="165"/>
      <c r="C176" s="136"/>
      <c r="D176" s="165"/>
      <c r="E176" s="63"/>
      <c r="F176" s="136"/>
      <c r="G176" s="165"/>
      <c r="H176" s="63"/>
    </row>
    <row r="177" spans="1:8">
      <c r="A177" s="74"/>
      <c r="B177" s="165"/>
      <c r="C177" s="136"/>
      <c r="D177" s="165"/>
      <c r="E177" s="63"/>
      <c r="F177" s="136"/>
      <c r="G177" s="165"/>
      <c r="H177" s="63"/>
    </row>
    <row r="178" spans="1:8">
      <c r="A178" s="74"/>
      <c r="B178" s="165"/>
      <c r="C178" s="136"/>
      <c r="D178" s="146"/>
      <c r="E178" s="63"/>
      <c r="F178" s="136"/>
      <c r="G178" s="165"/>
      <c r="H178" s="166"/>
    </row>
    <row r="179" spans="1:8">
      <c r="A179" s="74"/>
      <c r="B179" s="165"/>
      <c r="C179" s="136"/>
      <c r="D179" s="165"/>
      <c r="E179" s="63"/>
      <c r="F179" s="136"/>
      <c r="G179" s="165"/>
      <c r="H179" s="166"/>
    </row>
    <row r="180" spans="1:8">
      <c r="A180" s="74"/>
      <c r="B180" s="165"/>
      <c r="C180" s="136"/>
      <c r="D180" s="165"/>
      <c r="E180" s="63"/>
      <c r="F180" s="136"/>
      <c r="G180" s="165"/>
      <c r="H180" s="166"/>
    </row>
    <row r="181" spans="1:8">
      <c r="A181" s="90"/>
      <c r="B181" s="91"/>
      <c r="C181" s="167"/>
      <c r="D181" s="91"/>
      <c r="E181" s="63"/>
      <c r="F181" s="167"/>
      <c r="G181" s="91"/>
      <c r="H181" s="63"/>
    </row>
    <row r="182" spans="1:8">
      <c r="A182" s="74"/>
      <c r="B182" s="168"/>
      <c r="C182" s="136"/>
      <c r="D182" s="168"/>
      <c r="E182" s="97"/>
      <c r="F182" s="129"/>
      <c r="G182" s="129"/>
      <c r="H182" s="97"/>
    </row>
    <row r="183" spans="1:8">
      <c r="A183" s="74"/>
      <c r="B183" s="168"/>
      <c r="C183" s="136"/>
      <c r="D183" s="168"/>
      <c r="E183" s="97"/>
      <c r="F183" s="129"/>
      <c r="G183" s="129"/>
      <c r="H183" s="97"/>
    </row>
    <row r="184" spans="1:8">
      <c r="A184" s="103"/>
      <c r="B184" s="165"/>
      <c r="C184" s="169"/>
      <c r="D184" s="165"/>
      <c r="E184" s="63"/>
      <c r="F184" s="170"/>
      <c r="G184" s="147"/>
      <c r="H184" s="63"/>
    </row>
    <row r="185" spans="1:8">
      <c r="A185" s="105"/>
      <c r="B185" s="137"/>
      <c r="C185" s="168"/>
      <c r="D185" s="146"/>
      <c r="E185" s="435"/>
      <c r="F185" s="171"/>
      <c r="G185" s="137"/>
      <c r="H185" s="63"/>
    </row>
    <row r="186" spans="1:8">
      <c r="A186" s="105"/>
      <c r="B186" s="137"/>
      <c r="C186" s="168"/>
      <c r="D186" s="165"/>
      <c r="E186" s="435"/>
      <c r="F186" s="136"/>
      <c r="G186" s="137"/>
      <c r="H186" s="63"/>
    </row>
    <row r="187" spans="1:8">
      <c r="A187" s="105"/>
      <c r="B187" s="137"/>
      <c r="C187" s="168"/>
      <c r="D187" s="165"/>
      <c r="E187" s="63"/>
      <c r="F187" s="168"/>
      <c r="G187" s="172"/>
      <c r="H187" s="63"/>
    </row>
    <row r="188" spans="1:8">
      <c r="A188" s="105"/>
      <c r="B188" s="137"/>
      <c r="C188" s="168"/>
      <c r="D188" s="165"/>
      <c r="E188" s="63"/>
      <c r="F188" s="168"/>
      <c r="G188" s="172"/>
      <c r="H188" s="63"/>
    </row>
    <row r="189" spans="1:8">
      <c r="A189" s="108"/>
      <c r="B189" s="173"/>
      <c r="C189" s="168"/>
      <c r="D189" s="157"/>
      <c r="E189" s="63"/>
      <c r="F189" s="168"/>
      <c r="G189" s="172"/>
      <c r="H189" s="63"/>
    </row>
    <row r="190" spans="1:8">
      <c r="A190" s="108"/>
      <c r="B190" s="173"/>
      <c r="C190" s="168"/>
      <c r="D190" s="165"/>
      <c r="E190" s="63"/>
      <c r="F190" s="168"/>
      <c r="G190" s="172"/>
      <c r="H190" s="63"/>
    </row>
    <row r="191" spans="1:8">
      <c r="A191" s="108"/>
      <c r="B191" s="173"/>
      <c r="C191" s="168"/>
      <c r="D191" s="165"/>
      <c r="E191" s="63"/>
      <c r="F191" s="168"/>
      <c r="G191" s="165"/>
      <c r="H191" s="63"/>
    </row>
    <row r="192" spans="1:8">
      <c r="A192" s="108"/>
      <c r="B192" s="173"/>
      <c r="C192" s="158"/>
      <c r="D192" s="173"/>
      <c r="E192" s="63"/>
      <c r="F192" s="158"/>
      <c r="G192" s="173"/>
      <c r="H192" s="63"/>
    </row>
    <row r="193" spans="1:8">
      <c r="A193" s="74"/>
      <c r="B193" s="168"/>
      <c r="C193" s="168"/>
      <c r="D193" s="165"/>
      <c r="E193" s="63"/>
      <c r="F193" s="129"/>
      <c r="G193" s="129"/>
      <c r="H193" s="97"/>
    </row>
    <row r="194" spans="1:8">
      <c r="A194" s="119"/>
      <c r="B194" s="165"/>
      <c r="C194" s="136"/>
      <c r="D194" s="168"/>
      <c r="E194" s="97"/>
      <c r="F194" s="147"/>
      <c r="G194" s="147"/>
      <c r="H194" s="63"/>
    </row>
    <row r="195" spans="1:8">
      <c r="A195" s="103"/>
      <c r="B195" s="165"/>
      <c r="C195" s="137"/>
      <c r="D195" s="165"/>
      <c r="E195" s="63"/>
      <c r="F195" s="170"/>
      <c r="G195" s="147"/>
      <c r="H195" s="63"/>
    </row>
    <row r="196" spans="1:8">
      <c r="A196" s="74"/>
      <c r="B196" s="128"/>
      <c r="C196" s="169"/>
      <c r="D196" s="165"/>
      <c r="E196" s="63"/>
      <c r="F196" s="136"/>
      <c r="G196" s="174"/>
      <c r="H196" s="63"/>
    </row>
    <row r="197" spans="1:8">
      <c r="A197" s="121"/>
      <c r="B197" s="85"/>
      <c r="C197" s="168"/>
      <c r="D197" s="128"/>
      <c r="E197" s="63"/>
      <c r="F197" s="96"/>
      <c r="G197" s="85"/>
      <c r="H197" s="166"/>
    </row>
    <row r="198" spans="1:8">
      <c r="A198" s="74"/>
      <c r="B198" s="57"/>
      <c r="C198" s="96"/>
      <c r="D198" s="85"/>
      <c r="E198" s="166"/>
      <c r="F198" s="129"/>
      <c r="G198" s="129"/>
      <c r="H198" s="97"/>
    </row>
    <row r="199" spans="1:8">
      <c r="A199" s="119"/>
      <c r="B199" s="165"/>
      <c r="C199" s="136"/>
      <c r="D199" s="128"/>
      <c r="E199" s="63"/>
      <c r="F199" s="129"/>
      <c r="G199" s="129"/>
      <c r="H199" s="97"/>
    </row>
    <row r="200" spans="1:8">
      <c r="A200" s="74"/>
      <c r="B200" s="165"/>
      <c r="C200" s="136"/>
      <c r="D200" s="128"/>
      <c r="E200" s="63"/>
      <c r="F200" s="129"/>
      <c r="G200" s="175"/>
      <c r="H200" s="63"/>
    </row>
    <row r="201" spans="1:8">
      <c r="A201" s="176"/>
      <c r="B201" s="146"/>
      <c r="C201" s="136"/>
      <c r="D201" s="165"/>
      <c r="E201" s="63"/>
      <c r="F201" s="129"/>
      <c r="G201" s="165"/>
      <c r="H201" s="63"/>
    </row>
    <row r="202" spans="1:8">
      <c r="A202" s="74"/>
      <c r="B202" s="165"/>
      <c r="C202" s="136"/>
      <c r="D202" s="165"/>
      <c r="E202" s="63"/>
      <c r="F202" s="129"/>
      <c r="G202" s="175"/>
      <c r="H202" s="63"/>
    </row>
    <row r="203" spans="1:8">
      <c r="A203" s="119"/>
      <c r="B203" s="165"/>
      <c r="C203" s="136"/>
      <c r="D203" s="165"/>
      <c r="E203" s="63"/>
      <c r="F203" s="147"/>
      <c r="G203" s="147"/>
      <c r="H203" s="63"/>
    </row>
    <row r="204" spans="1:8">
      <c r="A204" s="103"/>
      <c r="B204" s="128"/>
      <c r="C204" s="137"/>
      <c r="D204" s="165"/>
      <c r="E204" s="63"/>
      <c r="F204" s="170"/>
      <c r="H204" s="63"/>
    </row>
    <row r="205" spans="1:8">
      <c r="A205" s="74"/>
      <c r="B205" s="128"/>
      <c r="C205" s="169"/>
      <c r="D205" s="128"/>
      <c r="E205" s="63"/>
      <c r="F205" s="129"/>
      <c r="H205" s="63"/>
    </row>
    <row r="206" spans="1:8">
      <c r="C206" s="136"/>
      <c r="D206" s="177"/>
      <c r="E206" s="63"/>
    </row>
  </sheetData>
  <sheetProtection algorithmName="SHA-512" hashValue="OEHZ65sCirJINmEwjk7tCdmpbXd+86vSUbVbXo47rwcIr0dVctxNsdrjo09hNWTNCDijsSsgOMRTh7dQIqGQOw==" saltValue="Dbo0xrNRXfZnUOVw6ayl5g==" spinCount="100000" sheet="1" objects="1" scenarios="1"/>
  <sortState xmlns:xlrd2="http://schemas.microsoft.com/office/spreadsheetml/2017/richdata2" ref="A52:A56">
    <sortCondition ref="A52:A56"/>
  </sortState>
  <mergeCells count="28">
    <mergeCell ref="E91:E92"/>
    <mergeCell ref="F91:F92"/>
    <mergeCell ref="A1:J1"/>
    <mergeCell ref="A4:N4"/>
    <mergeCell ref="A5:N5"/>
    <mergeCell ref="A6:N6"/>
    <mergeCell ref="A7:N7"/>
    <mergeCell ref="J23:J24"/>
    <mergeCell ref="K23:K24"/>
    <mergeCell ref="L23:L24"/>
    <mergeCell ref="M23:M24"/>
    <mergeCell ref="N23:N24"/>
    <mergeCell ref="E185:E186"/>
    <mergeCell ref="I23:I24"/>
    <mergeCell ref="C23:C24"/>
    <mergeCell ref="G91:G92"/>
    <mergeCell ref="H91:H92"/>
    <mergeCell ref="I91:I92"/>
    <mergeCell ref="F23:F24"/>
    <mergeCell ref="G23:G24"/>
    <mergeCell ref="H23:H24"/>
    <mergeCell ref="A49:N49"/>
    <mergeCell ref="A50:N50"/>
    <mergeCell ref="A52:N52"/>
    <mergeCell ref="A53:N53"/>
    <mergeCell ref="J91:J92"/>
    <mergeCell ref="C91:C92"/>
    <mergeCell ref="D91:D92"/>
  </mergeCells>
  <printOptions horizontalCentered="1" verticalCentered="1"/>
  <pageMargins left="0.15748031496062992" right="0" top="0.15748031496062992" bottom="0.39370078740157483" header="0" footer="0.39370078740157483"/>
  <pageSetup scale="36" orientation="landscape" r:id="rId1"/>
  <headerFooter alignWithMargins="0"/>
  <ignoredErrors>
    <ignoredError sqref="J44:N44 F43:G43 K43:N43 F44:G44 H34 H17 H18 H36 H35:I35 I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Hoja8"/>
  <dimension ref="A1:AA117"/>
  <sheetViews>
    <sheetView showGridLines="0" zoomScale="80" zoomScaleNormal="80" zoomScaleSheetLayoutView="55" workbookViewId="0">
      <selection activeCell="B12" sqref="B12"/>
    </sheetView>
  </sheetViews>
  <sheetFormatPr baseColWidth="10" defaultColWidth="11" defaultRowHeight="14.4"/>
  <cols>
    <col min="1" max="1" width="33.21875" style="147" customWidth="1"/>
    <col min="2" max="2" width="89" style="147" customWidth="1"/>
    <col min="3" max="3" width="25.6640625" style="55" customWidth="1"/>
    <col min="4" max="4" width="29.44140625" style="56" customWidth="1"/>
    <col min="5" max="5" width="46.77734375" style="178" customWidth="1"/>
    <col min="6" max="6" width="32" style="179" customWidth="1"/>
    <col min="7" max="7" width="35" style="179" hidden="1" customWidth="1"/>
    <col min="8" max="8" width="31" style="178" customWidth="1"/>
    <col min="9" max="9" width="18.44140625" style="56" customWidth="1"/>
    <col min="10" max="10" width="16.21875" style="45" customWidth="1"/>
    <col min="11" max="12" width="18" style="56" customWidth="1"/>
    <col min="13" max="13" width="23.88671875" style="56" customWidth="1"/>
    <col min="14" max="14" width="35.6640625" style="56" customWidth="1"/>
    <col min="15" max="15" width="22.6640625" style="56" customWidth="1"/>
    <col min="16" max="16" width="16.21875" style="57" bestFit="1" customWidth="1"/>
    <col min="17" max="17" width="14.6640625" style="57" bestFit="1" customWidth="1"/>
    <col min="18" max="18" width="11" style="57"/>
    <col min="19" max="16384" width="11" style="56"/>
  </cols>
  <sheetData>
    <row r="1" spans="1:20" ht="23.4" customHeight="1"/>
    <row r="2" spans="1:20" ht="23.4" customHeight="1"/>
    <row r="3" spans="1:20" ht="23.4" customHeight="1"/>
    <row r="4" spans="1:20" ht="23.4" customHeight="1">
      <c r="A4" s="443" t="s">
        <v>92</v>
      </c>
      <c r="B4" s="443"/>
      <c r="C4" s="443"/>
      <c r="D4" s="443"/>
      <c r="E4" s="443"/>
      <c r="F4" s="443"/>
      <c r="G4" s="443"/>
      <c r="H4" s="443"/>
      <c r="I4" s="443"/>
      <c r="J4" s="443"/>
      <c r="K4" s="443"/>
      <c r="L4" s="443"/>
      <c r="M4" s="443"/>
      <c r="N4" s="443"/>
      <c r="O4" s="443"/>
    </row>
    <row r="5" spans="1:20" ht="18.600000000000001" customHeight="1">
      <c r="A5" s="443" t="s">
        <v>7</v>
      </c>
      <c r="B5" s="443"/>
      <c r="C5" s="443"/>
      <c r="D5" s="443"/>
      <c r="E5" s="443"/>
      <c r="F5" s="443"/>
      <c r="G5" s="443"/>
      <c r="H5" s="443"/>
      <c r="I5" s="443"/>
      <c r="J5" s="443"/>
      <c r="K5" s="443"/>
      <c r="L5" s="443"/>
      <c r="M5" s="443"/>
      <c r="N5" s="443"/>
      <c r="O5" s="443"/>
    </row>
    <row r="6" spans="1:20" ht="18.600000000000001" customHeight="1">
      <c r="A6" s="443" t="s">
        <v>19</v>
      </c>
      <c r="B6" s="443"/>
      <c r="C6" s="443"/>
      <c r="D6" s="443"/>
      <c r="E6" s="443"/>
      <c r="F6" s="443"/>
      <c r="G6" s="443"/>
      <c r="H6" s="443"/>
      <c r="I6" s="443"/>
      <c r="J6" s="443"/>
      <c r="K6" s="443"/>
      <c r="L6" s="443"/>
      <c r="M6" s="443"/>
      <c r="N6" s="443"/>
      <c r="O6" s="443"/>
    </row>
    <row r="7" spans="1:20" s="55" customFormat="1" ht="18.600000000000001" customHeight="1">
      <c r="A7" s="443">
        <f>'Anexo 1'!A7:J7</f>
        <v>45838</v>
      </c>
      <c r="B7" s="443"/>
      <c r="C7" s="443"/>
      <c r="D7" s="443"/>
      <c r="E7" s="443"/>
      <c r="F7" s="443"/>
      <c r="G7" s="443"/>
      <c r="H7" s="443"/>
      <c r="I7" s="443"/>
      <c r="J7" s="443"/>
      <c r="K7" s="443"/>
      <c r="L7" s="443"/>
      <c r="M7" s="443"/>
      <c r="N7" s="443"/>
      <c r="O7" s="443"/>
      <c r="P7" s="63"/>
      <c r="Q7" s="63"/>
      <c r="R7" s="63"/>
    </row>
    <row r="8" spans="1:20" s="55" customFormat="1" ht="13.95" customHeight="1" thickBot="1">
      <c r="A8" s="58"/>
      <c r="B8" s="58"/>
      <c r="C8" s="58"/>
      <c r="D8" s="58"/>
      <c r="E8" s="58"/>
      <c r="F8" s="58"/>
      <c r="G8" s="58"/>
      <c r="H8" s="58"/>
      <c r="I8" s="180"/>
      <c r="J8" s="180"/>
      <c r="K8" s="180"/>
      <c r="L8" s="180"/>
      <c r="M8" s="180"/>
      <c r="N8" s="180"/>
      <c r="O8" s="180"/>
      <c r="P8" s="63"/>
      <c r="Q8" s="63"/>
      <c r="R8" s="63"/>
    </row>
    <row r="9" spans="1:20" s="55" customFormat="1" ht="34.950000000000003" customHeight="1" thickBot="1">
      <c r="A9" s="453" t="s">
        <v>20</v>
      </c>
      <c r="B9" s="453" t="s">
        <v>21</v>
      </c>
      <c r="C9" s="453" t="s">
        <v>22</v>
      </c>
      <c r="D9" s="453" t="s">
        <v>93</v>
      </c>
      <c r="E9" s="453" t="s">
        <v>94</v>
      </c>
      <c r="F9" s="453" t="s">
        <v>95</v>
      </c>
      <c r="G9" s="453" t="s">
        <v>96</v>
      </c>
      <c r="H9" s="453" t="s">
        <v>97</v>
      </c>
      <c r="I9" s="455" t="s">
        <v>98</v>
      </c>
      <c r="J9" s="456"/>
      <c r="K9" s="450" t="s">
        <v>99</v>
      </c>
      <c r="L9" s="451"/>
      <c r="M9" s="452"/>
      <c r="N9" s="450" t="s">
        <v>100</v>
      </c>
      <c r="O9" s="452"/>
      <c r="P9" s="63"/>
      <c r="Q9" s="63"/>
      <c r="R9" s="63"/>
    </row>
    <row r="10" spans="1:20" s="55" customFormat="1" ht="71.400000000000006" customHeight="1" thickBot="1">
      <c r="A10" s="454"/>
      <c r="B10" s="454"/>
      <c r="C10" s="454"/>
      <c r="D10" s="454"/>
      <c r="E10" s="454"/>
      <c r="F10" s="454"/>
      <c r="G10" s="454"/>
      <c r="H10" s="454"/>
      <c r="I10" s="61" t="s">
        <v>101</v>
      </c>
      <c r="J10" s="61" t="s">
        <v>102</v>
      </c>
      <c r="K10" s="61" t="s">
        <v>103</v>
      </c>
      <c r="L10" s="61" t="s">
        <v>250</v>
      </c>
      <c r="M10" s="61" t="s">
        <v>222</v>
      </c>
      <c r="N10" s="61" t="s">
        <v>104</v>
      </c>
      <c r="O10" s="61" t="s">
        <v>222</v>
      </c>
      <c r="P10" s="63"/>
      <c r="Q10" s="63"/>
      <c r="R10" s="63"/>
    </row>
    <row r="11" spans="1:20" s="55" customFormat="1" ht="13.95" customHeight="1">
      <c r="A11" s="69"/>
      <c r="B11" s="153"/>
      <c r="C11" s="153"/>
      <c r="D11" s="153"/>
      <c r="E11" s="153"/>
      <c r="F11" s="153"/>
      <c r="G11" s="153"/>
      <c r="H11" s="153"/>
      <c r="I11" s="153"/>
      <c r="J11" s="153"/>
      <c r="K11" s="153"/>
      <c r="L11" s="153"/>
      <c r="M11" s="153"/>
      <c r="N11" s="153"/>
      <c r="O11" s="185"/>
      <c r="P11" s="63"/>
      <c r="Q11" s="63"/>
      <c r="R11" s="63"/>
    </row>
    <row r="12" spans="1:20" s="55" customFormat="1" ht="13.95" customHeight="1">
      <c r="A12" s="69" t="s">
        <v>33</v>
      </c>
      <c r="B12" s="153"/>
      <c r="C12" s="153"/>
      <c r="D12" s="153"/>
      <c r="E12" s="153"/>
      <c r="F12" s="153"/>
      <c r="G12" s="153"/>
      <c r="H12" s="153"/>
      <c r="I12" s="153"/>
      <c r="J12" s="153"/>
      <c r="K12" s="153"/>
      <c r="L12" s="153"/>
      <c r="M12" s="153"/>
      <c r="N12" s="153"/>
      <c r="O12" s="185"/>
      <c r="P12" s="63"/>
      <c r="Q12" s="63"/>
      <c r="R12" s="63"/>
    </row>
    <row r="13" spans="1:20" ht="13.95" customHeight="1">
      <c r="A13" s="74" t="s">
        <v>34</v>
      </c>
      <c r="B13" s="85" t="s">
        <v>252</v>
      </c>
      <c r="C13" s="63" t="str">
        <f>'Anexo 1'!C13</f>
        <v xml:space="preserve">CONAVI </v>
      </c>
      <c r="D13" s="112">
        <f>'Anexo 1'!E13</f>
        <v>90055000</v>
      </c>
      <c r="E13" s="186">
        <v>88554970.5</v>
      </c>
      <c r="F13" s="112">
        <v>0</v>
      </c>
      <c r="G13" s="112"/>
      <c r="H13" s="76">
        <f>D13-E13</f>
        <v>1500029.5</v>
      </c>
      <c r="I13" s="2">
        <f t="shared" ref="I13:I18" si="0">E13/D13</f>
        <v>0.98334318472044857</v>
      </c>
      <c r="J13" s="2">
        <v>1</v>
      </c>
      <c r="K13" s="187">
        <v>5</v>
      </c>
      <c r="L13" s="112" t="s">
        <v>38</v>
      </c>
      <c r="M13" s="76">
        <f>($A$7-'Anexo 1'!I13)/365</f>
        <v>4.6219178082191785</v>
      </c>
      <c r="N13" s="112">
        <f>('Anexo 1'!K13-'Anexo 1'!J13)/365</f>
        <v>5.3315068493150681</v>
      </c>
      <c r="O13" s="188">
        <f>($A$7-'Anexo 1'!J13)/365</f>
        <v>3.5013698630136987</v>
      </c>
      <c r="P13" s="46"/>
      <c r="Q13" s="189"/>
      <c r="S13" s="190"/>
      <c r="T13" s="190"/>
    </row>
    <row r="14" spans="1:20" ht="28.95" customHeight="1">
      <c r="A14" s="74">
        <v>2129</v>
      </c>
      <c r="B14" s="85" t="s">
        <v>253</v>
      </c>
      <c r="C14" s="63" t="str">
        <f>'Anexo 1'!C14</f>
        <v>AyA</v>
      </c>
      <c r="D14" s="112">
        <f>'Anexo 1'!E14</f>
        <v>130000000</v>
      </c>
      <c r="E14" s="76">
        <v>37800000</v>
      </c>
      <c r="F14" s="112">
        <v>11800000</v>
      </c>
      <c r="G14" s="112"/>
      <c r="H14" s="76">
        <f>D14-E14</f>
        <v>92200000</v>
      </c>
      <c r="I14" s="2">
        <f t="shared" si="0"/>
        <v>0.29076923076923078</v>
      </c>
      <c r="J14" s="2">
        <v>0.52859999999999996</v>
      </c>
      <c r="K14" s="111">
        <v>7</v>
      </c>
      <c r="L14" s="76">
        <f>+('Anexo 1'!L14-'Anexo 1'!I14)/365</f>
        <v>13.893150684931507</v>
      </c>
      <c r="M14" s="76">
        <f>($A$7-'Anexo 1'!I14)/365</f>
        <v>9.8904109589041092</v>
      </c>
      <c r="N14" s="112">
        <f>('Anexo 1'!L14-'Anexo 1'!J14)/365</f>
        <v>13.446575342465753</v>
      </c>
      <c r="O14" s="188">
        <f>($A$7-'Anexo 1'!J14)/365</f>
        <v>9.4438356164383563</v>
      </c>
      <c r="P14" s="46"/>
      <c r="Q14" s="189"/>
      <c r="S14" s="190"/>
      <c r="T14" s="190"/>
    </row>
    <row r="15" spans="1:20" ht="43.95" customHeight="1">
      <c r="A15" s="74">
        <v>2164</v>
      </c>
      <c r="B15" s="85" t="s">
        <v>254</v>
      </c>
      <c r="C15" s="63" t="str">
        <f>'Anexo 1'!C15</f>
        <v>AyA</v>
      </c>
      <c r="D15" s="112">
        <f>'Anexo 1'!E15</f>
        <v>154562390.28999999</v>
      </c>
      <c r="E15" s="186">
        <v>41354499.489999995</v>
      </c>
      <c r="F15" s="112">
        <v>16000000</v>
      </c>
      <c r="G15" s="112"/>
      <c r="H15" s="76">
        <f>D15-E15</f>
        <v>113207890.8</v>
      </c>
      <c r="I15" s="2">
        <f t="shared" si="0"/>
        <v>0.26755861767153055</v>
      </c>
      <c r="J15" s="2">
        <v>0.43533539000000004</v>
      </c>
      <c r="K15" s="111">
        <v>5</v>
      </c>
      <c r="L15" s="112">
        <f>+('Anexo 1'!L15-'Anexo 1'!I15)/365</f>
        <v>9.4958904109589035</v>
      </c>
      <c r="M15" s="76">
        <f>($A$7-'Anexo 1'!I15)/365</f>
        <v>7.161643835616438</v>
      </c>
      <c r="N15" s="112">
        <f>('Anexo 1'!L15-'Anexo 1'!J15)/365</f>
        <v>8.6547945205479451</v>
      </c>
      <c r="O15" s="188">
        <f>($A$7-'Anexo 1'!J15)/365</f>
        <v>6.3205479452054796</v>
      </c>
      <c r="P15" s="46"/>
      <c r="Q15" s="189"/>
      <c r="S15" s="190"/>
      <c r="T15" s="190"/>
    </row>
    <row r="16" spans="1:20" ht="19.2" customHeight="1">
      <c r="A16" s="74" t="s">
        <v>43</v>
      </c>
      <c r="B16" s="85" t="s">
        <v>256</v>
      </c>
      <c r="C16" s="63" t="str">
        <f>'Anexo 1'!C16</f>
        <v>AyA</v>
      </c>
      <c r="D16" s="112">
        <f>'Anexo 1'!E16</f>
        <v>111128810</v>
      </c>
      <c r="E16" s="92">
        <v>13088000</v>
      </c>
      <c r="F16" s="112">
        <v>4000000</v>
      </c>
      <c r="G16" s="112"/>
      <c r="H16" s="76">
        <f t="shared" ref="H16:H18" si="1">D16-E16</f>
        <v>98040810</v>
      </c>
      <c r="I16" s="2">
        <f t="shared" si="0"/>
        <v>0.11777323990061624</v>
      </c>
      <c r="J16" s="2">
        <v>0.14181308999999997</v>
      </c>
      <c r="K16" s="187">
        <v>5</v>
      </c>
      <c r="L16" s="112" t="s">
        <v>38</v>
      </c>
      <c r="M16" s="76">
        <f>($A$7-'Anexo 1'!I16)/365</f>
        <v>6.1534246575342468</v>
      </c>
      <c r="N16" s="112">
        <f>('Anexo 1'!K16-'Anexo 1'!J16)/365</f>
        <v>6.5315068493150683</v>
      </c>
      <c r="O16" s="188">
        <f>($A$7-'Anexo 1'!J16)/365</f>
        <v>5.7041095890410958</v>
      </c>
      <c r="P16" s="88"/>
      <c r="Q16" s="189"/>
      <c r="S16" s="190"/>
      <c r="T16" s="190"/>
    </row>
    <row r="17" spans="1:20" ht="13.95" customHeight="1">
      <c r="A17" s="74">
        <v>2198</v>
      </c>
      <c r="B17" s="85" t="s">
        <v>255</v>
      </c>
      <c r="C17" s="63" t="str">
        <f>'Anexo 1'!C17</f>
        <v>AyA/SENARA</v>
      </c>
      <c r="D17" s="112">
        <f>'Anexo 1'!E17</f>
        <v>55080000</v>
      </c>
      <c r="E17" s="76">
        <v>28220000</v>
      </c>
      <c r="F17" s="112">
        <v>19720000</v>
      </c>
      <c r="G17" s="112"/>
      <c r="H17" s="191">
        <f t="shared" si="1"/>
        <v>26860000</v>
      </c>
      <c r="I17" s="2">
        <f t="shared" si="0"/>
        <v>0.51234567901234573</v>
      </c>
      <c r="J17" s="2">
        <v>0.31590000000000001</v>
      </c>
      <c r="K17" s="187">
        <v>3</v>
      </c>
      <c r="L17" s="112">
        <f>+('Anexo 1'!L17-'Anexo 1'!I17)/365</f>
        <v>7.0027397260273974</v>
      </c>
      <c r="M17" s="76">
        <f>($A$7-'Anexo 1'!I17)/365</f>
        <v>6.0136986301369859</v>
      </c>
      <c r="N17" s="112">
        <f>('Anexo 1'!L17-'Anexo 1'!J17)/365</f>
        <v>6.5835616438356164</v>
      </c>
      <c r="O17" s="188">
        <f>($A$7-'Anexo 1'!J17)/365</f>
        <v>5.5945205479452058</v>
      </c>
      <c r="P17" s="89"/>
      <c r="Q17" s="189"/>
      <c r="S17" s="190"/>
      <c r="T17" s="190"/>
    </row>
    <row r="18" spans="1:20" ht="28.95" customHeight="1">
      <c r="A18" s="74">
        <v>2220</v>
      </c>
      <c r="B18" s="85" t="str">
        <f>+'Anexo 1'!B18</f>
        <v>Proyecto de Abastecimiento de Agua para la Cuenca Media del río Tempisque y Comunidades Costeras (PAACUME)</v>
      </c>
      <c r="C18" s="63" t="str">
        <f>'Anexo 1'!C18</f>
        <v xml:space="preserve">SENARA </v>
      </c>
      <c r="D18" s="112">
        <f>'Anexo 1'!E18</f>
        <v>425000000</v>
      </c>
      <c r="E18" s="186">
        <v>5700714.5</v>
      </c>
      <c r="F18" s="112">
        <v>5700714.5</v>
      </c>
      <c r="G18" s="112"/>
      <c r="H18" s="76">
        <f t="shared" si="1"/>
        <v>419299285.5</v>
      </c>
      <c r="I18" s="2">
        <f t="shared" si="0"/>
        <v>1.3413445882352942E-2</v>
      </c>
      <c r="J18" s="2">
        <v>9.3700000000000006E-2</v>
      </c>
      <c r="K18" s="187">
        <v>5</v>
      </c>
      <c r="L18" s="112" t="s">
        <v>38</v>
      </c>
      <c r="M18" s="76">
        <f>($A$7-'Anexo 1'!I18)/365</f>
        <v>3.1397260273972605</v>
      </c>
      <c r="N18" s="112">
        <f>('Anexo 1'!K18-'Anexo 1'!J18)/365</f>
        <v>7.2273972602739729</v>
      </c>
      <c r="O18" s="188">
        <f>($A$7-'Anexo 1'!J18)/365</f>
        <v>2.5972602739726027</v>
      </c>
      <c r="P18" s="89"/>
      <c r="Q18" s="189"/>
      <c r="S18" s="190"/>
      <c r="T18" s="190"/>
    </row>
    <row r="19" spans="1:20" ht="28.95" customHeight="1">
      <c r="A19" s="167">
        <v>2317</v>
      </c>
      <c r="B19" s="91" t="s">
        <v>53</v>
      </c>
      <c r="C19" s="63" t="str">
        <f>'Anexo 1'!C19</f>
        <v xml:space="preserve">CNE </v>
      </c>
      <c r="D19" s="112">
        <f>'Anexo 1'!E19</f>
        <v>700000000</v>
      </c>
      <c r="E19" s="186">
        <v>74689275.579999998</v>
      </c>
      <c r="F19" s="112">
        <v>0</v>
      </c>
      <c r="G19" s="112"/>
      <c r="H19" s="76">
        <f t="shared" ref="H19" si="2">D19-E19</f>
        <v>625310724.41999996</v>
      </c>
      <c r="I19" s="2">
        <f t="shared" ref="I19" si="3">E19/D19</f>
        <v>0.10669896511428571</v>
      </c>
      <c r="J19" s="2">
        <v>0.20180000000000001</v>
      </c>
      <c r="K19" s="192">
        <v>6</v>
      </c>
      <c r="L19" s="76" t="s">
        <v>38</v>
      </c>
      <c r="M19" s="76">
        <f>($A$7-'Anexo 1'!I19)/365</f>
        <v>1.3369863013698631</v>
      </c>
      <c r="N19" s="112">
        <f>('Anexo 1'!K19-'Anexo 1'!J19)/365</f>
        <v>6.2410958904109588</v>
      </c>
      <c r="O19" s="188">
        <f>($A$7-'Anexo 1'!J19)/365</f>
        <v>1.273972602739726</v>
      </c>
      <c r="P19" s="46"/>
      <c r="Q19" s="189"/>
      <c r="S19" s="190"/>
      <c r="T19" s="190"/>
    </row>
    <row r="20" spans="1:20" s="101" customFormat="1" ht="13.95" customHeight="1">
      <c r="A20" s="74"/>
      <c r="B20" s="96"/>
      <c r="C20" s="63"/>
      <c r="D20" s="193">
        <f>SUM(D13:D19)</f>
        <v>1665826200.29</v>
      </c>
      <c r="E20" s="193">
        <f>SUM(E13:E19)</f>
        <v>289407460.06999999</v>
      </c>
      <c r="F20" s="193">
        <f>SUM(F13:F19)</f>
        <v>57220714.5</v>
      </c>
      <c r="G20" s="193">
        <f>SUM(G13:G19)</f>
        <v>0</v>
      </c>
      <c r="H20" s="193">
        <f>SUM(H13:H19)</f>
        <v>1376418740.2199998</v>
      </c>
      <c r="I20" s="2"/>
      <c r="J20" s="2"/>
      <c r="K20" s="194"/>
      <c r="L20" s="112"/>
      <c r="M20" s="193"/>
      <c r="N20" s="112"/>
      <c r="O20" s="188"/>
      <c r="P20" s="100"/>
      <c r="Q20" s="189"/>
      <c r="R20" s="98"/>
      <c r="S20" s="190"/>
      <c r="T20" s="190"/>
    </row>
    <row r="21" spans="1:20" s="101" customFormat="1" ht="13.95" customHeight="1">
      <c r="A21" s="74"/>
      <c r="B21" s="96"/>
      <c r="C21" s="63"/>
      <c r="D21" s="193"/>
      <c r="E21" s="195"/>
      <c r="F21" s="193"/>
      <c r="G21" s="193"/>
      <c r="H21" s="99"/>
      <c r="I21" s="2"/>
      <c r="J21" s="2"/>
      <c r="K21" s="194"/>
      <c r="L21" s="112"/>
      <c r="M21" s="193"/>
      <c r="N21" s="193"/>
      <c r="O21" s="188"/>
      <c r="P21" s="100"/>
      <c r="Q21" s="189"/>
      <c r="R21" s="98"/>
      <c r="S21" s="190"/>
      <c r="T21" s="190"/>
    </row>
    <row r="22" spans="1:20" ht="13.95" customHeight="1">
      <c r="A22" s="103" t="s">
        <v>55</v>
      </c>
      <c r="B22" s="85"/>
      <c r="C22" s="63"/>
      <c r="D22" s="112"/>
      <c r="E22" s="112"/>
      <c r="F22" s="112"/>
      <c r="G22" s="112"/>
      <c r="H22" s="76"/>
      <c r="I22" s="2"/>
      <c r="J22" s="2"/>
      <c r="K22" s="111"/>
      <c r="L22" s="112"/>
      <c r="M22" s="112"/>
      <c r="N22" s="112"/>
      <c r="O22" s="188"/>
      <c r="P22" s="100"/>
      <c r="Q22" s="189"/>
      <c r="S22" s="190"/>
      <c r="T22" s="190"/>
    </row>
    <row r="23" spans="1:20" ht="13.95" customHeight="1">
      <c r="A23" s="105" t="s">
        <v>56</v>
      </c>
      <c r="B23" s="85" t="s">
        <v>57</v>
      </c>
      <c r="C23" s="435" t="str">
        <f>'Anexo 1'!C23</f>
        <v>MOPT</v>
      </c>
      <c r="D23" s="112">
        <f>'Anexo 1'!E23</f>
        <v>400000000</v>
      </c>
      <c r="E23" s="186">
        <v>313000000</v>
      </c>
      <c r="F23" s="112">
        <v>0</v>
      </c>
      <c r="G23" s="112"/>
      <c r="H23" s="76">
        <f t="shared" ref="H23:H29" si="4">D23-E23</f>
        <v>87000000</v>
      </c>
      <c r="I23" s="2">
        <f t="shared" ref="I23:I28" si="5">E23/D23</f>
        <v>0.78249999999999997</v>
      </c>
      <c r="J23" s="460">
        <v>0.63160000000000005</v>
      </c>
      <c r="K23" s="459">
        <v>6</v>
      </c>
      <c r="L23" s="458">
        <f>+('Anexo 1'!L23-'Anexo 1'!I23)/365</f>
        <v>12.005479452054795</v>
      </c>
      <c r="M23" s="462">
        <f>($A$7-'Anexo 1'!I23)/365</f>
        <v>10.635616438356164</v>
      </c>
      <c r="N23" s="458">
        <f>('Anexo 1'!L23-'Anexo 1'!J23)/365</f>
        <v>11.583561643835617</v>
      </c>
      <c r="O23" s="461">
        <f>($A$7-'Anexo 1'!J23)/365</f>
        <v>10.213698630136987</v>
      </c>
      <c r="P23" s="435"/>
      <c r="Q23" s="189"/>
      <c r="S23" s="190"/>
      <c r="T23" s="190"/>
    </row>
    <row r="24" spans="1:20" ht="13.95" customHeight="1">
      <c r="A24" s="105" t="s">
        <v>59</v>
      </c>
      <c r="B24" s="85" t="s">
        <v>57</v>
      </c>
      <c r="C24" s="435"/>
      <c r="D24" s="112">
        <f>'Anexo 1'!E24</f>
        <v>50000000</v>
      </c>
      <c r="E24" s="186">
        <v>30000000</v>
      </c>
      <c r="F24" s="112">
        <v>0</v>
      </c>
      <c r="G24" s="112"/>
      <c r="H24" s="76">
        <f t="shared" si="4"/>
        <v>20000000</v>
      </c>
      <c r="I24" s="2">
        <f t="shared" si="5"/>
        <v>0.6</v>
      </c>
      <c r="J24" s="460"/>
      <c r="K24" s="459"/>
      <c r="L24" s="458"/>
      <c r="M24" s="462"/>
      <c r="N24" s="458"/>
      <c r="O24" s="461"/>
      <c r="P24" s="435"/>
      <c r="Q24" s="189"/>
      <c r="S24" s="190"/>
      <c r="T24" s="190"/>
    </row>
    <row r="25" spans="1:20" ht="13.95" customHeight="1">
      <c r="A25" s="105" t="s">
        <v>60</v>
      </c>
      <c r="B25" s="85" t="s">
        <v>61</v>
      </c>
      <c r="C25" s="63" t="str">
        <f>'Anexo 1'!C25</f>
        <v xml:space="preserve">COMEX </v>
      </c>
      <c r="D25" s="112">
        <f>'Anexo 1'!E25</f>
        <v>100000000</v>
      </c>
      <c r="E25" s="76">
        <v>91349418.599999994</v>
      </c>
      <c r="F25" s="76">
        <v>0</v>
      </c>
      <c r="G25" s="76"/>
      <c r="H25" s="76">
        <f t="shared" si="4"/>
        <v>8650581.400000006</v>
      </c>
      <c r="I25" s="2">
        <f t="shared" si="5"/>
        <v>0.91349418599999999</v>
      </c>
      <c r="J25" s="2">
        <v>0.86350000000000005</v>
      </c>
      <c r="K25" s="111">
        <v>5</v>
      </c>
      <c r="L25" s="112">
        <f>+('Anexo 1'!L25-'Anexo 1'!I25)/365</f>
        <v>8.5917808219178085</v>
      </c>
      <c r="M25" s="76">
        <f>($A$7-'Anexo 1'!I25)/365</f>
        <v>8.087671232876712</v>
      </c>
      <c r="N25" s="112">
        <f>('Anexo 1'!L25-'Anexo 1'!J25)/365</f>
        <v>8.0520547945205472</v>
      </c>
      <c r="O25" s="188">
        <f>($A$7-'Anexo 1'!J25)/365</f>
        <v>7.5479452054794525</v>
      </c>
      <c r="P25" s="63"/>
      <c r="Q25" s="189"/>
      <c r="S25" s="190"/>
      <c r="T25" s="190"/>
    </row>
    <row r="26" spans="1:20" ht="13.95" customHeight="1">
      <c r="A26" s="105" t="s">
        <v>63</v>
      </c>
      <c r="B26" s="85" t="s">
        <v>264</v>
      </c>
      <c r="C26" s="63" t="str">
        <f>'Anexo 1'!C26</f>
        <v>MOPT</v>
      </c>
      <c r="D26" s="112">
        <f>'Anexo 1'!E26</f>
        <v>144036000</v>
      </c>
      <c r="E26" s="186">
        <v>139989292.43000001</v>
      </c>
      <c r="F26" s="112">
        <v>23000000</v>
      </c>
      <c r="G26" s="112"/>
      <c r="H26" s="76">
        <f t="shared" si="4"/>
        <v>4046707.5699999928</v>
      </c>
      <c r="I26" s="2">
        <f t="shared" si="5"/>
        <v>0.97190488787525342</v>
      </c>
      <c r="J26" s="2">
        <v>0.93</v>
      </c>
      <c r="K26" s="111">
        <v>5</v>
      </c>
      <c r="L26" s="112">
        <f>+('Anexo 1'!L26-'Anexo 1'!I26)/365</f>
        <v>7.5972602739726032</v>
      </c>
      <c r="M26" s="76">
        <f>($A$7-'Anexo 1'!I26)/365</f>
        <v>6.7808219178082192</v>
      </c>
      <c r="N26" s="112">
        <f>('Anexo 1'!L26-'Anexo 1'!J26)/365</f>
        <v>7.4602739726027396</v>
      </c>
      <c r="O26" s="188">
        <f>($A$7-'Anexo 1'!J26)/365</f>
        <v>6.6438356164383565</v>
      </c>
      <c r="P26" s="63"/>
      <c r="Q26" s="189"/>
      <c r="S26" s="190"/>
      <c r="T26" s="190"/>
    </row>
    <row r="27" spans="1:20" ht="28.95" customHeight="1">
      <c r="A27" s="105" t="str">
        <f>+'Anexo 1'!A27</f>
        <v>3589/OC-CR</v>
      </c>
      <c r="B27" s="85" t="s">
        <v>263</v>
      </c>
      <c r="C27" s="63" t="str">
        <f>'Anexo 1'!C27</f>
        <v>ICE</v>
      </c>
      <c r="D27" s="112">
        <f>'Anexo 1'!E27</f>
        <v>121300000</v>
      </c>
      <c r="E27" s="186">
        <v>116563456.84</v>
      </c>
      <c r="F27" s="112">
        <v>0</v>
      </c>
      <c r="G27" s="112"/>
      <c r="H27" s="76">
        <f t="shared" si="4"/>
        <v>4736543.1599999964</v>
      </c>
      <c r="I27" s="2">
        <f t="shared" si="5"/>
        <v>0.96095182885408081</v>
      </c>
      <c r="J27" s="2">
        <v>0.99019999999999997</v>
      </c>
      <c r="K27" s="111">
        <v>5</v>
      </c>
      <c r="L27" s="76">
        <f>+('Anexo 1'!L27-'Anexo 1'!I27)/365</f>
        <v>6.5013698630136982</v>
      </c>
      <c r="M27" s="76">
        <f>($A$7-'Anexo 1'!I27)/365</f>
        <v>6.397260273972603</v>
      </c>
      <c r="N27" s="112">
        <f>('Anexo 1'!L27-'Anexo 1'!J27)/365</f>
        <v>6.8575342465753426</v>
      </c>
      <c r="O27" s="188">
        <f>($A$7-'Anexo 1'!J27)/365</f>
        <v>6.7534246575342465</v>
      </c>
      <c r="P27" s="63"/>
      <c r="Q27" s="189"/>
      <c r="S27" s="190"/>
      <c r="T27" s="190"/>
    </row>
    <row r="28" spans="1:20" ht="28.95" customHeight="1">
      <c r="A28" s="105" t="str">
        <f>+'Anexo 1'!A28</f>
        <v>4864/OC-CR</v>
      </c>
      <c r="B28" s="85" t="str">
        <f>+'Anexo 1'!B28</f>
        <v xml:space="preserve">Programa de Infraestructura Vial y Promoción de Asociaciones Público-Privadas </v>
      </c>
      <c r="C28" s="63" t="str">
        <f>'Anexo 1'!C28</f>
        <v>MOPT</v>
      </c>
      <c r="D28" s="112">
        <f>'Anexo 1'!E28</f>
        <v>125000000</v>
      </c>
      <c r="E28" s="186">
        <v>68000000</v>
      </c>
      <c r="F28" s="112">
        <v>20000000</v>
      </c>
      <c r="G28" s="112"/>
      <c r="H28" s="76">
        <f t="shared" si="4"/>
        <v>57000000</v>
      </c>
      <c r="I28" s="2">
        <f t="shared" si="5"/>
        <v>0.54400000000000004</v>
      </c>
      <c r="J28" s="2">
        <v>0.6472</v>
      </c>
      <c r="K28" s="111">
        <v>5</v>
      </c>
      <c r="L28" s="112" t="s">
        <v>38</v>
      </c>
      <c r="M28" s="76">
        <f>($A$7-'Anexo 1'!I28)/365</f>
        <v>4.7534246575342465</v>
      </c>
      <c r="N28" s="112">
        <f>('Anexo 1'!K28-'Anexo 1'!J28)/365</f>
        <v>4.9260273972602739</v>
      </c>
      <c r="O28" s="188">
        <f>($A$7-'Anexo 1'!J28)/365</f>
        <v>4.6767123287671231</v>
      </c>
      <c r="P28" s="63"/>
      <c r="Q28" s="189"/>
      <c r="S28" s="190"/>
      <c r="T28" s="190"/>
    </row>
    <row r="29" spans="1:20" ht="13.95" customHeight="1">
      <c r="A29" s="105" t="str">
        <f>+'Anexo 1'!A29</f>
        <v>4871/OC-CR</v>
      </c>
      <c r="B29" s="85" t="s">
        <v>257</v>
      </c>
      <c r="C29" s="63" t="str">
        <f>'Anexo 1'!C29</f>
        <v>MJP</v>
      </c>
      <c r="D29" s="112">
        <f>'Anexo 1'!E29</f>
        <v>100000000</v>
      </c>
      <c r="E29" s="186">
        <v>44923616.759999998</v>
      </c>
      <c r="F29" s="112">
        <v>7000000</v>
      </c>
      <c r="G29" s="112"/>
      <c r="H29" s="76">
        <f t="shared" si="4"/>
        <v>55076383.240000002</v>
      </c>
      <c r="I29" s="2">
        <f>E29/D29</f>
        <v>0.44923616759999996</v>
      </c>
      <c r="J29" s="2">
        <v>0.51339999999999997</v>
      </c>
      <c r="K29" s="111">
        <v>5</v>
      </c>
      <c r="L29" s="112" t="s">
        <v>38</v>
      </c>
      <c r="M29" s="76">
        <f>($A$7-'Anexo 1'!I29)/365</f>
        <v>4.2904109589041095</v>
      </c>
      <c r="N29" s="112">
        <f>('Anexo 1'!K29-'Anexo 1'!J29)/365</f>
        <v>4.4602739726027396</v>
      </c>
      <c r="O29" s="188">
        <f>($A$7-'Anexo 1'!J29)/365</f>
        <v>3.7479452054794522</v>
      </c>
      <c r="P29" s="46"/>
      <c r="Q29" s="189"/>
      <c r="S29" s="190"/>
      <c r="T29" s="190"/>
    </row>
    <row r="30" spans="1:20" ht="28.95" customHeight="1">
      <c r="A30" s="108" t="s">
        <v>74</v>
      </c>
      <c r="B30" s="109" t="s">
        <v>269</v>
      </c>
      <c r="C30" s="63" t="str">
        <f>'Anexo 1'!C30</f>
        <v xml:space="preserve">MOPT </v>
      </c>
      <c r="D30" s="112">
        <f>'Anexo 1'!E30</f>
        <v>225000000</v>
      </c>
      <c r="E30" s="112">
        <v>8347875.3099999996</v>
      </c>
      <c r="F30" s="112">
        <v>8347875.3099999996</v>
      </c>
      <c r="G30" s="112"/>
      <c r="H30" s="76">
        <f t="shared" ref="H30" si="6">D30-E30</f>
        <v>216652124.69</v>
      </c>
      <c r="I30" s="2">
        <f>E30/D30</f>
        <v>3.7101668044444445E-2</v>
      </c>
      <c r="J30" s="2">
        <v>0.12859999999999999</v>
      </c>
      <c r="K30" s="111">
        <v>5</v>
      </c>
      <c r="L30" s="112" t="s">
        <v>38</v>
      </c>
      <c r="M30" s="76">
        <f>($A$7-'Anexo 1'!I30)/365</f>
        <v>1.4712328767123288</v>
      </c>
      <c r="N30" s="112">
        <f>('Anexo 1'!K30-'Anexo 1'!J30)/365</f>
        <v>4.087671232876712</v>
      </c>
      <c r="O30" s="188">
        <f>($A$7-'Anexo 1'!J30)/365</f>
        <v>0.55342465753424652</v>
      </c>
      <c r="P30" s="63"/>
      <c r="Q30" s="189"/>
      <c r="S30" s="190"/>
      <c r="T30" s="190"/>
    </row>
    <row r="31" spans="1:20" s="101" customFormat="1" ht="13.95" customHeight="1">
      <c r="A31" s="105"/>
      <c r="B31" s="96"/>
      <c r="C31" s="63"/>
      <c r="D31" s="193">
        <f>SUM(D23:D30)</f>
        <v>1265336000</v>
      </c>
      <c r="E31" s="196">
        <f t="shared" ref="E31:H31" si="7">SUM(E23:E30)</f>
        <v>812173659.93999994</v>
      </c>
      <c r="F31" s="196">
        <f t="shared" si="7"/>
        <v>58347875.310000002</v>
      </c>
      <c r="G31" s="196">
        <f t="shared" si="7"/>
        <v>0</v>
      </c>
      <c r="H31" s="196">
        <f t="shared" si="7"/>
        <v>453162340.06</v>
      </c>
      <c r="I31" s="3"/>
      <c r="J31" s="3"/>
      <c r="K31" s="194"/>
      <c r="L31" s="193"/>
      <c r="M31" s="112"/>
      <c r="N31" s="112"/>
      <c r="O31" s="197"/>
      <c r="P31" s="116"/>
      <c r="Q31" s="189"/>
      <c r="R31" s="98"/>
      <c r="S31" s="190"/>
      <c r="T31" s="190"/>
    </row>
    <row r="32" spans="1:20" ht="13.95" customHeight="1">
      <c r="A32" s="119"/>
      <c r="B32" s="85"/>
      <c r="C32" s="63"/>
      <c r="D32" s="112"/>
      <c r="E32" s="112"/>
      <c r="F32" s="112"/>
      <c r="G32" s="112"/>
      <c r="H32" s="76"/>
      <c r="I32" s="2"/>
      <c r="J32" s="2"/>
      <c r="K32" s="111"/>
      <c r="L32" s="112"/>
      <c r="M32" s="112"/>
      <c r="N32" s="112"/>
      <c r="O32" s="188"/>
      <c r="P32" s="100"/>
      <c r="Q32" s="189"/>
      <c r="S32" s="190"/>
      <c r="T32" s="190"/>
    </row>
    <row r="33" spans="1:20" ht="13.95" customHeight="1">
      <c r="A33" s="103" t="s">
        <v>76</v>
      </c>
      <c r="B33" s="85"/>
      <c r="C33" s="63"/>
      <c r="D33" s="112"/>
      <c r="E33" s="112"/>
      <c r="F33" s="112"/>
      <c r="G33" s="112"/>
      <c r="H33" s="76"/>
      <c r="I33" s="2"/>
      <c r="J33" s="2"/>
      <c r="K33" s="111"/>
      <c r="L33" s="112"/>
      <c r="M33" s="112"/>
      <c r="N33" s="112"/>
      <c r="O33" s="188"/>
      <c r="P33" s="100"/>
      <c r="Q33" s="189"/>
      <c r="S33" s="190"/>
      <c r="T33" s="190"/>
    </row>
    <row r="34" spans="1:20" s="101" customFormat="1" ht="13.95" customHeight="1">
      <c r="A34" s="105" t="str">
        <f>+'Anexo 1'!A34</f>
        <v>9075-CR</v>
      </c>
      <c r="B34" s="127" t="s">
        <v>105</v>
      </c>
      <c r="C34" s="63" t="str">
        <f>'Anexo 1'!C34</f>
        <v>MH</v>
      </c>
      <c r="D34" s="112">
        <f>'Anexo 1'!E34</f>
        <v>141640000</v>
      </c>
      <c r="E34" s="186">
        <v>17830827.309999999</v>
      </c>
      <c r="F34" s="112">
        <v>2943496.18</v>
      </c>
      <c r="G34" s="76"/>
      <c r="H34" s="76">
        <f>D34-E34</f>
        <v>123809172.69</v>
      </c>
      <c r="I34" s="2">
        <f>E34/D34</f>
        <v>0.12588835999717593</v>
      </c>
      <c r="J34" s="2">
        <v>0.32919999999999999</v>
      </c>
      <c r="K34" s="111">
        <v>6</v>
      </c>
      <c r="L34" s="112">
        <f>+('Anexo 1'!L34-'Anexo 1'!I34)/365</f>
        <v>6.9369863013698634</v>
      </c>
      <c r="M34" s="76">
        <f>($A$7-'Anexo 1'!I34)/365</f>
        <v>4.602739726027397</v>
      </c>
      <c r="N34" s="112">
        <f>('Anexo 1'!L34-'Anexo 1'!J34)/365</f>
        <v>6.624657534246575</v>
      </c>
      <c r="O34" s="188">
        <f>($A$7-'Anexo 1'!J34)/365</f>
        <v>4.2904109589041095</v>
      </c>
      <c r="P34" s="63"/>
      <c r="Q34" s="189"/>
      <c r="R34" s="98"/>
      <c r="S34" s="190"/>
      <c r="T34" s="190"/>
    </row>
    <row r="35" spans="1:20" s="101" customFormat="1" ht="43.95" customHeight="1">
      <c r="A35" s="96" t="s">
        <v>80</v>
      </c>
      <c r="B35" s="85" t="s">
        <v>106</v>
      </c>
      <c r="C35" s="63" t="str">
        <f>'Anexo 1'!C35</f>
        <v>CNE</v>
      </c>
      <c r="D35" s="112">
        <f>'Anexo 1'!E35</f>
        <v>160000000</v>
      </c>
      <c r="E35" s="124">
        <v>0</v>
      </c>
      <c r="F35" s="112">
        <v>0</v>
      </c>
      <c r="G35" s="112"/>
      <c r="H35" s="76">
        <f>D35-E35</f>
        <v>160000000</v>
      </c>
      <c r="I35" s="2">
        <f>E35/D35</f>
        <v>0</v>
      </c>
      <c r="J35" s="2" t="s">
        <v>38</v>
      </c>
      <c r="K35" s="111">
        <v>3</v>
      </c>
      <c r="L35" s="112" t="s">
        <v>38</v>
      </c>
      <c r="M35" s="76">
        <f>($A$7-'Anexo 1'!I35)/365</f>
        <v>0.55616438356164388</v>
      </c>
      <c r="N35" s="112" t="s">
        <v>38</v>
      </c>
      <c r="O35" s="188" t="s">
        <v>38</v>
      </c>
      <c r="P35" s="88"/>
      <c r="Q35" s="189"/>
      <c r="R35" s="98"/>
      <c r="S35" s="190"/>
      <c r="T35" s="190"/>
    </row>
    <row r="36" spans="1:20" s="101" customFormat="1" ht="13.95" customHeight="1">
      <c r="A36" s="74"/>
      <c r="B36" s="127"/>
      <c r="C36" s="63"/>
      <c r="D36" s="193">
        <f>SUM(D34:D35)</f>
        <v>301640000</v>
      </c>
      <c r="E36" s="193">
        <f t="shared" ref="E36:H36" si="8">SUM(E34:E35)</f>
        <v>17830827.309999999</v>
      </c>
      <c r="F36" s="193">
        <f t="shared" si="8"/>
        <v>2943496.18</v>
      </c>
      <c r="G36" s="193">
        <f t="shared" si="8"/>
        <v>0</v>
      </c>
      <c r="H36" s="193">
        <f t="shared" si="8"/>
        <v>283809172.69</v>
      </c>
      <c r="I36" s="3"/>
      <c r="J36" s="3"/>
      <c r="K36" s="194"/>
      <c r="L36" s="193"/>
      <c r="M36" s="193"/>
      <c r="N36" s="112"/>
      <c r="O36" s="188"/>
      <c r="P36" s="88"/>
      <c r="Q36" s="189"/>
      <c r="R36" s="98"/>
      <c r="S36" s="190"/>
      <c r="T36" s="190"/>
    </row>
    <row r="37" spans="1:20" ht="13.95" customHeight="1">
      <c r="A37" s="119"/>
      <c r="B37" s="85"/>
      <c r="C37" s="63"/>
      <c r="D37" s="112"/>
      <c r="E37" s="4"/>
      <c r="F37" s="112"/>
      <c r="G37" s="112"/>
      <c r="H37" s="76"/>
      <c r="I37" s="2"/>
      <c r="J37" s="2"/>
      <c r="K37" s="111"/>
      <c r="L37" s="112"/>
      <c r="M37" s="112"/>
      <c r="N37" s="112"/>
      <c r="O37" s="188"/>
      <c r="P37" s="63"/>
      <c r="Q37" s="189"/>
      <c r="S37" s="190"/>
      <c r="T37" s="190"/>
    </row>
    <row r="38" spans="1:20" ht="13.95" customHeight="1">
      <c r="A38" s="103" t="s">
        <v>84</v>
      </c>
      <c r="B38" s="127"/>
      <c r="C38" s="63"/>
      <c r="D38" s="112"/>
      <c r="F38" s="112"/>
      <c r="G38" s="112"/>
      <c r="H38" s="76"/>
      <c r="I38" s="2"/>
      <c r="J38" s="2"/>
      <c r="K38" s="111"/>
      <c r="L38" s="112"/>
      <c r="M38" s="112"/>
      <c r="N38" s="112"/>
      <c r="O38" s="188"/>
      <c r="P38" s="63"/>
      <c r="Q38" s="189"/>
      <c r="S38" s="190"/>
      <c r="T38" s="190"/>
    </row>
    <row r="39" spans="1:20" ht="13.95" customHeight="1">
      <c r="A39" s="74" t="s">
        <v>85</v>
      </c>
      <c r="B39" s="127" t="s">
        <v>258</v>
      </c>
      <c r="C39" s="63" t="str">
        <f>'Anexo 1'!C39</f>
        <v>ICE</v>
      </c>
      <c r="D39" s="112">
        <f>'Anexo 1'!E39</f>
        <v>179980610.76102763</v>
      </c>
      <c r="E39" s="112">
        <f>6274035764/'Anexo 5'!$P$72</f>
        <v>43445992.410497889</v>
      </c>
      <c r="F39" s="76">
        <f>28295782/'Anexo 5'!P72</f>
        <v>195940.59968146251</v>
      </c>
      <c r="G39" s="76"/>
      <c r="H39" s="76">
        <f>D39-E39</f>
        <v>136534618.35052973</v>
      </c>
      <c r="I39" s="2">
        <f>E39/D39</f>
        <v>0.24139262683236504</v>
      </c>
      <c r="J39" s="2">
        <v>0.48759999999999998</v>
      </c>
      <c r="K39" s="111">
        <v>9</v>
      </c>
      <c r="L39" s="112" t="s">
        <v>38</v>
      </c>
      <c r="M39" s="76">
        <f>($A$7-'Anexo 1'!I39)/365</f>
        <v>8.0328767123287665</v>
      </c>
      <c r="N39" s="112">
        <f>('Anexo 1'!K39-'Anexo 1'!J39)/365</f>
        <v>9</v>
      </c>
      <c r="O39" s="188">
        <f>($A$7-'Anexo 1'!J39)/365</f>
        <v>7.7561643835616438</v>
      </c>
      <c r="P39" s="63"/>
      <c r="Q39" s="189"/>
      <c r="S39" s="190"/>
      <c r="T39" s="190"/>
    </row>
    <row r="40" spans="1:20" ht="13.95" customHeight="1">
      <c r="A40" s="74"/>
      <c r="B40" s="128"/>
      <c r="C40" s="63"/>
      <c r="D40" s="193">
        <f>SUM(D39)</f>
        <v>179980610.76102763</v>
      </c>
      <c r="E40" s="193">
        <f>SUM(E39)</f>
        <v>43445992.410497889</v>
      </c>
      <c r="F40" s="193">
        <f t="shared" ref="F40:H40" si="9">SUM(F39:F39)</f>
        <v>195940.59968146251</v>
      </c>
      <c r="G40" s="193">
        <f t="shared" si="9"/>
        <v>0</v>
      </c>
      <c r="H40" s="193">
        <f t="shared" si="9"/>
        <v>136534618.35052973</v>
      </c>
      <c r="I40" s="2"/>
      <c r="J40" s="2"/>
      <c r="K40" s="111"/>
      <c r="L40" s="112"/>
      <c r="M40" s="111"/>
      <c r="N40" s="112"/>
      <c r="O40" s="188"/>
      <c r="P40" s="88"/>
      <c r="S40" s="190"/>
      <c r="T40" s="190"/>
    </row>
    <row r="41" spans="1:20" s="101" customFormat="1" ht="13.95" customHeight="1">
      <c r="A41" s="74"/>
      <c r="B41" s="198"/>
      <c r="C41" s="63"/>
      <c r="D41" s="112"/>
      <c r="E41" s="193"/>
      <c r="F41" s="193"/>
      <c r="G41" s="193"/>
      <c r="H41" s="99"/>
      <c r="I41" s="99"/>
      <c r="J41" s="3"/>
      <c r="K41" s="194"/>
      <c r="L41" s="193"/>
      <c r="M41" s="194"/>
      <c r="N41" s="193"/>
      <c r="O41" s="197"/>
      <c r="P41" s="98"/>
      <c r="Q41" s="98"/>
      <c r="R41" s="98"/>
      <c r="S41" s="190"/>
      <c r="T41" s="190"/>
    </row>
    <row r="42" spans="1:20" s="101" customFormat="1" ht="13.95" customHeight="1">
      <c r="A42" s="74"/>
      <c r="B42" s="198"/>
      <c r="C42" s="63"/>
      <c r="D42" s="112"/>
      <c r="E42" s="193"/>
      <c r="F42" s="193"/>
      <c r="G42" s="193"/>
      <c r="H42" s="99"/>
      <c r="I42" s="99"/>
      <c r="J42" s="99"/>
      <c r="K42" s="194"/>
      <c r="L42" s="193"/>
      <c r="M42" s="194"/>
      <c r="N42" s="194"/>
      <c r="O42" s="199"/>
      <c r="P42" s="98"/>
      <c r="Q42" s="98"/>
      <c r="R42" s="98"/>
      <c r="S42" s="190"/>
      <c r="T42" s="190"/>
    </row>
    <row r="43" spans="1:20" s="101" customFormat="1" ht="13.95" customHeight="1">
      <c r="A43" s="74" t="s">
        <v>86</v>
      </c>
      <c r="B43" s="198"/>
      <c r="C43" s="194"/>
      <c r="D43" s="193">
        <f>D20+D31+D36+D40</f>
        <v>3412782811.0510278</v>
      </c>
      <c r="E43" s="193">
        <f>E20+E31+E36+E40</f>
        <v>1162857939.7304978</v>
      </c>
      <c r="F43" s="193">
        <f>F20+F31+F36+F40</f>
        <v>118708026.58968148</v>
      </c>
      <c r="G43" s="193">
        <f>G20+G31+G36+G40</f>
        <v>0</v>
      </c>
      <c r="H43" s="193">
        <f>H20+H31+H36+H40</f>
        <v>2249924871.3205295</v>
      </c>
      <c r="I43" s="99"/>
      <c r="J43" s="99"/>
      <c r="K43" s="193"/>
      <c r="L43" s="193"/>
      <c r="M43" s="194"/>
      <c r="N43" s="193"/>
      <c r="O43" s="197"/>
      <c r="P43" s="98"/>
      <c r="Q43" s="98"/>
      <c r="R43" s="98"/>
      <c r="S43" s="190"/>
      <c r="T43" s="190"/>
    </row>
    <row r="44" spans="1:20" ht="13.95" customHeight="1" thickBot="1">
      <c r="A44" s="131"/>
      <c r="B44" s="200"/>
      <c r="C44" s="133"/>
      <c r="D44" s="201"/>
      <c r="E44" s="202"/>
      <c r="F44" s="202"/>
      <c r="G44" s="202"/>
      <c r="H44" s="202"/>
      <c r="I44" s="201"/>
      <c r="J44" s="203"/>
      <c r="K44" s="204"/>
      <c r="L44" s="204"/>
      <c r="M44" s="205"/>
      <c r="N44" s="204"/>
      <c r="O44" s="206"/>
      <c r="S44" s="190"/>
      <c r="T44" s="190"/>
    </row>
    <row r="45" spans="1:20" ht="13.2" customHeight="1">
      <c r="A45" s="101"/>
      <c r="B45" s="101"/>
      <c r="C45" s="207"/>
      <c r="D45" s="178"/>
      <c r="E45" s="208"/>
      <c r="F45" s="208"/>
      <c r="G45" s="208"/>
      <c r="H45" s="208"/>
      <c r="J45" s="190"/>
    </row>
    <row r="46" spans="1:20" ht="13.2" customHeight="1">
      <c r="A46" s="138" t="s">
        <v>87</v>
      </c>
      <c r="B46" s="98"/>
      <c r="C46" s="97"/>
      <c r="D46" s="57"/>
      <c r="E46" s="209"/>
      <c r="F46" s="209"/>
      <c r="G46" s="209"/>
      <c r="H46" s="209"/>
      <c r="I46" s="57"/>
      <c r="J46" s="190"/>
    </row>
    <row r="47" spans="1:20" ht="13.2" customHeight="1">
      <c r="A47" s="57"/>
      <c r="B47" s="98"/>
      <c r="C47" s="97"/>
      <c r="D47" s="57"/>
      <c r="E47" s="209"/>
      <c r="F47" s="209"/>
      <c r="G47" s="209"/>
      <c r="H47" s="209"/>
      <c r="I47" s="57"/>
      <c r="J47" s="56"/>
    </row>
    <row r="48" spans="1:20" ht="13.2" customHeight="1">
      <c r="A48" s="169" t="s">
        <v>88</v>
      </c>
      <c r="B48" s="57"/>
      <c r="C48" s="63"/>
      <c r="D48" s="57"/>
      <c r="E48" s="209"/>
      <c r="F48" s="209"/>
      <c r="G48" s="209"/>
      <c r="H48" s="209"/>
      <c r="I48" s="57"/>
      <c r="J48" s="56"/>
    </row>
    <row r="49" spans="1:27" s="57" customFormat="1" ht="22.8" customHeight="1">
      <c r="A49" s="144" t="s">
        <v>107</v>
      </c>
      <c r="B49" s="169"/>
      <c r="C49" s="63"/>
      <c r="D49" s="210"/>
      <c r="E49" s="189"/>
      <c r="F49" s="189"/>
      <c r="G49" s="189"/>
      <c r="H49" s="189"/>
    </row>
    <row r="50" spans="1:27" s="57" customFormat="1" ht="22.8" customHeight="1">
      <c r="A50" s="211" t="s">
        <v>251</v>
      </c>
      <c r="B50" s="169"/>
      <c r="C50" s="63"/>
      <c r="D50" s="210"/>
      <c r="E50" s="189"/>
      <c r="F50" s="189"/>
      <c r="G50" s="189"/>
      <c r="H50" s="189"/>
    </row>
    <row r="51" spans="1:27" s="57" customFormat="1" ht="22.8" customHeight="1">
      <c r="A51" s="212" t="s">
        <v>259</v>
      </c>
      <c r="B51" s="212"/>
      <c r="C51" s="212"/>
      <c r="D51" s="212"/>
      <c r="E51" s="212"/>
      <c r="F51" s="212"/>
      <c r="G51" s="212"/>
      <c r="H51" s="212"/>
      <c r="I51" s="212"/>
      <c r="J51" s="213"/>
      <c r="K51" s="213"/>
      <c r="L51" s="213"/>
      <c r="M51" s="213"/>
      <c r="N51" s="213"/>
      <c r="O51" s="213"/>
    </row>
    <row r="52" spans="1:27" s="57" customFormat="1" ht="22.8" customHeight="1">
      <c r="A52" s="214" t="s">
        <v>260</v>
      </c>
      <c r="B52" s="213"/>
      <c r="C52" s="213"/>
      <c r="D52" s="213"/>
      <c r="E52" s="213"/>
      <c r="F52" s="213"/>
      <c r="G52" s="213"/>
      <c r="H52" s="215"/>
      <c r="I52" s="213"/>
      <c r="J52" s="213"/>
      <c r="K52" s="213"/>
      <c r="L52" s="213"/>
      <c r="M52" s="213"/>
      <c r="N52" s="213"/>
      <c r="O52" s="213"/>
    </row>
    <row r="53" spans="1:27" s="84" customFormat="1" ht="22.8" customHeight="1">
      <c r="A53" s="457" t="s">
        <v>261</v>
      </c>
      <c r="B53" s="457"/>
      <c r="C53" s="457"/>
      <c r="D53" s="457"/>
      <c r="E53" s="457"/>
      <c r="F53" s="457"/>
      <c r="G53" s="457"/>
      <c r="H53" s="457"/>
      <c r="I53" s="457"/>
      <c r="M53" s="83"/>
    </row>
    <row r="54" spans="1:27" s="84" customFormat="1" ht="22.8" customHeight="1">
      <c r="A54" s="457"/>
      <c r="B54" s="457"/>
      <c r="C54" s="457"/>
      <c r="D54" s="457"/>
      <c r="E54" s="457"/>
      <c r="F54" s="457"/>
      <c r="G54" s="457"/>
      <c r="H54" s="457"/>
      <c r="I54" s="457"/>
      <c r="M54" s="83"/>
    </row>
    <row r="55" spans="1:27" s="84" customFormat="1" ht="22.8" customHeight="1">
      <c r="A55" s="214" t="s">
        <v>262</v>
      </c>
      <c r="B55" s="160"/>
      <c r="C55" s="160"/>
      <c r="D55" s="160"/>
      <c r="E55" s="160"/>
      <c r="F55" s="160"/>
      <c r="G55" s="160"/>
      <c r="H55" s="160"/>
      <c r="I55" s="160"/>
      <c r="J55" s="160"/>
      <c r="K55" s="160"/>
      <c r="L55" s="160"/>
      <c r="M55" s="160"/>
    </row>
    <row r="56" spans="1:27" s="84" customFormat="1" ht="13.2" customHeight="1">
      <c r="A56" s="212"/>
      <c r="B56" s="142"/>
      <c r="C56" s="88"/>
      <c r="E56" s="83"/>
      <c r="F56" s="83"/>
      <c r="G56" s="83"/>
      <c r="H56" s="83"/>
    </row>
    <row r="57" spans="1:27" s="71" customFormat="1" ht="13.2" customHeight="1">
      <c r="A57" s="139" t="s">
        <v>89</v>
      </c>
      <c r="B57" s="128"/>
      <c r="C57" s="128"/>
      <c r="D57" s="128"/>
      <c r="E57" s="128"/>
      <c r="F57" s="128"/>
      <c r="G57" s="128"/>
      <c r="H57" s="128"/>
      <c r="I57" s="128"/>
      <c r="J57" s="174"/>
      <c r="K57" s="174"/>
      <c r="L57" s="174"/>
      <c r="M57" s="174"/>
      <c r="N57" s="174"/>
      <c r="O57" s="174"/>
      <c r="P57" s="84"/>
      <c r="Q57" s="84"/>
      <c r="R57" s="84"/>
    </row>
    <row r="58" spans="1:27" s="71" customFormat="1" ht="21" customHeight="1">
      <c r="A58" s="142" t="s">
        <v>90</v>
      </c>
      <c r="B58" s="137"/>
      <c r="C58" s="63"/>
      <c r="D58" s="57"/>
      <c r="E58" s="189"/>
      <c r="F58" s="216"/>
      <c r="G58" s="216"/>
      <c r="H58" s="189"/>
      <c r="I58" s="57"/>
      <c r="J58" s="45"/>
      <c r="K58" s="56"/>
      <c r="L58" s="56"/>
      <c r="M58" s="56"/>
      <c r="N58" s="56"/>
      <c r="O58" s="56"/>
      <c r="P58" s="84"/>
      <c r="Q58" s="84"/>
      <c r="R58" s="84"/>
    </row>
    <row r="59" spans="1:27" ht="21" customHeight="1">
      <c r="A59" s="142" t="s">
        <v>91</v>
      </c>
      <c r="B59" s="137"/>
      <c r="C59" s="63"/>
      <c r="D59" s="57"/>
      <c r="E59" s="189"/>
      <c r="F59" s="216"/>
      <c r="G59" s="216"/>
      <c r="H59" s="189"/>
      <c r="I59" s="57"/>
      <c r="P59" s="128"/>
      <c r="Q59" s="128"/>
      <c r="R59" s="128"/>
      <c r="S59" s="174"/>
      <c r="T59" s="174"/>
      <c r="U59" s="174"/>
      <c r="V59" s="174"/>
      <c r="W59" s="174"/>
      <c r="X59" s="174"/>
      <c r="Y59" s="174"/>
      <c r="Z59" s="174"/>
      <c r="AA59" s="174"/>
    </row>
    <row r="60" spans="1:27">
      <c r="A60" s="217"/>
      <c r="B60" s="217"/>
      <c r="C60" s="217"/>
      <c r="D60" s="217"/>
      <c r="E60" s="217"/>
      <c r="F60" s="217"/>
      <c r="G60" s="217"/>
      <c r="H60" s="217"/>
      <c r="I60" s="217"/>
      <c r="J60" s="217"/>
      <c r="K60" s="217"/>
      <c r="L60" s="217"/>
      <c r="M60" s="217"/>
      <c r="N60" s="217"/>
      <c r="O60" s="217"/>
    </row>
    <row r="61" spans="1:27">
      <c r="A61" s="218"/>
      <c r="B61" s="174"/>
      <c r="C61" s="219"/>
      <c r="D61" s="174"/>
      <c r="E61" s="174"/>
      <c r="F61" s="220"/>
      <c r="G61" s="220"/>
      <c r="H61" s="174"/>
      <c r="I61" s="174"/>
      <c r="J61" s="220"/>
      <c r="K61" s="174"/>
      <c r="L61" s="174"/>
      <c r="M61" s="174"/>
      <c r="N61" s="174"/>
      <c r="O61" s="174"/>
    </row>
    <row r="62" spans="1:27">
      <c r="A62" s="56"/>
      <c r="P62" s="160"/>
      <c r="Q62" s="160"/>
      <c r="R62" s="160"/>
      <c r="S62" s="217"/>
      <c r="T62" s="217"/>
      <c r="U62" s="217"/>
      <c r="V62" s="217"/>
      <c r="W62" s="217"/>
      <c r="X62" s="217"/>
      <c r="Y62" s="217"/>
      <c r="Z62" s="217"/>
      <c r="AA62" s="217"/>
    </row>
    <row r="63" spans="1:27">
      <c r="A63" s="56"/>
    </row>
    <row r="79" spans="1:15">
      <c r="A79" s="448"/>
      <c r="B79" s="448"/>
      <c r="C79" s="448"/>
      <c r="D79" s="448"/>
      <c r="E79" s="448"/>
      <c r="F79" s="448"/>
      <c r="G79" s="448"/>
      <c r="H79" s="448"/>
      <c r="I79" s="449"/>
      <c r="J79" s="449"/>
      <c r="K79" s="448"/>
      <c r="L79" s="448"/>
      <c r="M79" s="448"/>
      <c r="N79" s="448"/>
      <c r="O79" s="448"/>
    </row>
    <row r="80" spans="1:15">
      <c r="A80" s="448"/>
      <c r="B80" s="448"/>
      <c r="C80" s="448"/>
      <c r="D80" s="448"/>
      <c r="E80" s="448"/>
      <c r="F80" s="448"/>
      <c r="G80" s="448"/>
      <c r="H80" s="448"/>
      <c r="I80" s="153"/>
      <c r="J80" s="153"/>
      <c r="K80" s="153"/>
      <c r="L80" s="153"/>
      <c r="M80" s="153"/>
      <c r="N80" s="153"/>
      <c r="O80" s="153"/>
    </row>
    <row r="81" spans="1:15">
      <c r="A81" s="221"/>
      <c r="B81" s="221"/>
      <c r="C81" s="221"/>
      <c r="D81" s="221"/>
      <c r="E81" s="221"/>
      <c r="F81" s="221"/>
      <c r="G81" s="221"/>
      <c r="H81" s="221"/>
      <c r="I81" s="221"/>
      <c r="J81" s="221"/>
      <c r="K81" s="221"/>
      <c r="L81" s="221"/>
      <c r="M81" s="221"/>
      <c r="N81" s="221"/>
      <c r="O81" s="221"/>
    </row>
    <row r="82" spans="1:15">
      <c r="A82" s="222"/>
      <c r="B82" s="70"/>
      <c r="D82" s="178"/>
      <c r="E82" s="223"/>
      <c r="F82" s="223"/>
      <c r="G82" s="223"/>
      <c r="H82" s="223"/>
      <c r="I82" s="224"/>
      <c r="J82" s="27"/>
      <c r="K82" s="178"/>
      <c r="L82" s="178"/>
      <c r="M82" s="178"/>
      <c r="N82" s="178"/>
      <c r="O82" s="178"/>
    </row>
    <row r="83" spans="1:15">
      <c r="A83" s="136"/>
      <c r="B83" s="225"/>
      <c r="C83" s="63"/>
      <c r="D83" s="112"/>
      <c r="E83" s="76"/>
      <c r="F83" s="76"/>
      <c r="G83" s="76"/>
      <c r="H83" s="76"/>
      <c r="I83" s="28"/>
      <c r="J83" s="28"/>
      <c r="K83" s="111"/>
      <c r="L83" s="112"/>
      <c r="M83" s="76"/>
      <c r="N83" s="76"/>
      <c r="O83" s="76"/>
    </row>
    <row r="84" spans="1:15">
      <c r="A84" s="136"/>
      <c r="B84" s="165"/>
      <c r="C84" s="63"/>
      <c r="D84" s="112"/>
      <c r="E84" s="112"/>
      <c r="F84" s="112"/>
      <c r="G84" s="112"/>
      <c r="H84" s="76"/>
      <c r="I84" s="28"/>
      <c r="J84" s="28"/>
      <c r="K84" s="187"/>
      <c r="L84" s="112"/>
      <c r="M84" s="76"/>
      <c r="N84" s="112"/>
      <c r="O84" s="112"/>
    </row>
    <row r="85" spans="1:15">
      <c r="A85" s="136"/>
      <c r="B85" s="165"/>
      <c r="C85" s="63"/>
      <c r="D85" s="112"/>
      <c r="E85" s="112"/>
      <c r="F85" s="112"/>
      <c r="G85" s="112"/>
      <c r="H85" s="76"/>
      <c r="I85" s="28"/>
      <c r="J85" s="28"/>
      <c r="K85" s="111"/>
      <c r="L85" s="112"/>
      <c r="M85" s="76"/>
      <c r="N85" s="112"/>
      <c r="O85" s="112"/>
    </row>
    <row r="86" spans="1:15">
      <c r="A86" s="136"/>
      <c r="B86" s="165"/>
      <c r="C86" s="63"/>
      <c r="D86" s="112"/>
      <c r="E86" s="112"/>
      <c r="F86" s="112"/>
      <c r="G86" s="112"/>
      <c r="H86" s="76"/>
      <c r="I86" s="28"/>
      <c r="J86" s="28"/>
      <c r="K86" s="111"/>
      <c r="L86" s="112"/>
      <c r="M86" s="76"/>
      <c r="N86" s="112"/>
      <c r="O86" s="112"/>
    </row>
    <row r="87" spans="1:15">
      <c r="A87" s="136"/>
      <c r="B87" s="146"/>
      <c r="C87" s="63"/>
      <c r="D87" s="112"/>
      <c r="E87" s="112"/>
      <c r="F87" s="112"/>
      <c r="G87" s="112"/>
      <c r="H87" s="76"/>
      <c r="I87" s="28"/>
      <c r="J87" s="28"/>
      <c r="K87" s="187"/>
      <c r="L87" s="112"/>
      <c r="M87" s="76"/>
      <c r="N87" s="112"/>
      <c r="O87" s="112"/>
    </row>
    <row r="88" spans="1:15">
      <c r="A88" s="136"/>
      <c r="B88" s="165"/>
      <c r="C88" s="63"/>
      <c r="D88" s="112"/>
      <c r="E88" s="112"/>
      <c r="F88" s="112"/>
      <c r="G88" s="112"/>
      <c r="H88" s="191"/>
      <c r="I88" s="28"/>
      <c r="J88" s="28"/>
      <c r="K88" s="187"/>
      <c r="L88" s="112"/>
      <c r="M88" s="76"/>
      <c r="N88" s="112"/>
      <c r="O88" s="112"/>
    </row>
    <row r="89" spans="1:15">
      <c r="A89" s="136"/>
      <c r="B89" s="165"/>
      <c r="C89" s="63"/>
      <c r="D89" s="112"/>
      <c r="E89" s="112"/>
      <c r="F89" s="112"/>
      <c r="G89" s="112"/>
      <c r="H89" s="76"/>
      <c r="I89" s="28"/>
      <c r="J89" s="28"/>
      <c r="K89" s="187"/>
      <c r="L89" s="112"/>
      <c r="M89" s="76"/>
      <c r="N89" s="76"/>
      <c r="O89" s="112"/>
    </row>
    <row r="90" spans="1:15" ht="28.95" customHeight="1">
      <c r="A90" s="136"/>
      <c r="B90" s="165"/>
      <c r="C90" s="63"/>
      <c r="D90" s="112"/>
      <c r="E90" s="112"/>
      <c r="F90" s="112"/>
      <c r="G90" s="112"/>
      <c r="H90" s="76"/>
      <c r="I90" s="28"/>
      <c r="J90" s="28"/>
      <c r="K90" s="187"/>
      <c r="L90" s="112"/>
      <c r="M90" s="76"/>
      <c r="N90" s="112"/>
      <c r="O90" s="112"/>
    </row>
    <row r="91" spans="1:15" ht="57.6" customHeight="1">
      <c r="A91" s="136"/>
      <c r="B91" s="168"/>
      <c r="C91" s="97"/>
      <c r="D91" s="193"/>
      <c r="E91" s="193"/>
      <c r="F91" s="193"/>
      <c r="G91" s="193"/>
      <c r="H91" s="99"/>
      <c r="I91" s="28"/>
      <c r="J91" s="28"/>
      <c r="K91" s="194"/>
      <c r="L91" s="112"/>
      <c r="M91" s="76"/>
      <c r="N91" s="112"/>
      <c r="O91" s="112"/>
    </row>
    <row r="92" spans="1:15" ht="43.2" customHeight="1">
      <c r="A92" s="136"/>
      <c r="B92" s="168"/>
      <c r="C92" s="97"/>
      <c r="D92" s="193"/>
      <c r="E92" s="195"/>
      <c r="F92" s="193"/>
      <c r="G92" s="193"/>
      <c r="H92" s="99"/>
      <c r="I92" s="28"/>
      <c r="J92" s="28"/>
      <c r="K92" s="194"/>
      <c r="L92" s="112"/>
      <c r="M92" s="76"/>
      <c r="N92" s="193"/>
      <c r="O92" s="112"/>
    </row>
    <row r="93" spans="1:15">
      <c r="A93" s="169"/>
      <c r="B93" s="165"/>
      <c r="C93" s="63"/>
      <c r="D93" s="112"/>
      <c r="E93" s="112"/>
      <c r="F93" s="112"/>
      <c r="G93" s="112"/>
      <c r="H93" s="76"/>
      <c r="I93" s="28"/>
      <c r="J93" s="28"/>
      <c r="K93" s="111"/>
      <c r="L93" s="112"/>
      <c r="M93" s="76"/>
      <c r="N93" s="112"/>
      <c r="O93" s="112"/>
    </row>
    <row r="94" spans="1:15">
      <c r="A94" s="168"/>
      <c r="B94" s="165"/>
      <c r="C94" s="57"/>
      <c r="D94" s="112"/>
      <c r="E94" s="112"/>
      <c r="F94" s="112"/>
      <c r="G94" s="112"/>
      <c r="H94" s="76"/>
      <c r="I94" s="28"/>
      <c r="J94" s="30"/>
      <c r="K94" s="226"/>
      <c r="L94" s="189"/>
      <c r="M94" s="83"/>
      <c r="N94" s="189"/>
      <c r="O94" s="189"/>
    </row>
    <row r="95" spans="1:15">
      <c r="A95" s="168"/>
      <c r="B95" s="165"/>
      <c r="C95" s="57"/>
      <c r="D95" s="112"/>
      <c r="E95" s="112"/>
      <c r="F95" s="112"/>
      <c r="G95" s="112"/>
      <c r="H95" s="76"/>
      <c r="I95" s="28"/>
      <c r="J95" s="30"/>
      <c r="K95" s="226"/>
      <c r="L95" s="189"/>
      <c r="M95" s="83"/>
      <c r="N95" s="189"/>
      <c r="O95" s="189"/>
    </row>
    <row r="96" spans="1:15">
      <c r="A96" s="168"/>
      <c r="B96" s="165"/>
      <c r="C96" s="63"/>
      <c r="D96" s="112"/>
      <c r="E96" s="76"/>
      <c r="F96" s="76"/>
      <c r="G96" s="76"/>
      <c r="H96" s="76"/>
      <c r="I96" s="28"/>
      <c r="J96" s="28"/>
      <c r="K96" s="111"/>
      <c r="L96" s="112"/>
      <c r="M96" s="76"/>
      <c r="N96" s="112"/>
      <c r="O96" s="112"/>
    </row>
    <row r="97" spans="1:15">
      <c r="A97" s="168"/>
      <c r="B97" s="165"/>
      <c r="C97" s="63"/>
      <c r="D97" s="112"/>
      <c r="E97" s="112"/>
      <c r="F97" s="112"/>
      <c r="G97" s="112"/>
      <c r="H97" s="76"/>
      <c r="I97" s="28"/>
      <c r="J97" s="28"/>
      <c r="K97" s="111"/>
      <c r="L97" s="112"/>
      <c r="M97" s="76"/>
      <c r="N97" s="112"/>
      <c r="O97" s="112"/>
    </row>
    <row r="98" spans="1:15">
      <c r="A98" s="168"/>
      <c r="B98" s="165"/>
      <c r="C98" s="63"/>
      <c r="D98" s="112"/>
      <c r="E98" s="112"/>
      <c r="F98" s="112"/>
      <c r="G98" s="112"/>
      <c r="H98" s="76"/>
      <c r="I98" s="28"/>
      <c r="J98" s="28"/>
      <c r="K98" s="111"/>
      <c r="L98" s="112"/>
      <c r="M98" s="76"/>
      <c r="N98" s="112"/>
      <c r="O98" s="112"/>
    </row>
    <row r="99" spans="1:15">
      <c r="A99" s="168"/>
      <c r="B99" s="165"/>
      <c r="C99" s="63"/>
      <c r="D99" s="112"/>
      <c r="E99" s="112"/>
      <c r="F99" s="112"/>
      <c r="G99" s="112"/>
      <c r="H99" s="76"/>
      <c r="I99" s="28"/>
      <c r="J99" s="28"/>
      <c r="K99" s="111"/>
      <c r="L99" s="112"/>
      <c r="M99" s="76"/>
      <c r="N99" s="112"/>
      <c r="O99" s="112"/>
    </row>
    <row r="100" spans="1:15">
      <c r="A100" s="168"/>
      <c r="B100" s="165"/>
      <c r="C100" s="63"/>
      <c r="D100" s="112"/>
      <c r="E100" s="112"/>
      <c r="F100" s="112"/>
      <c r="G100" s="112"/>
      <c r="H100" s="76"/>
      <c r="I100" s="28"/>
      <c r="J100" s="28"/>
      <c r="K100" s="111"/>
      <c r="L100" s="112"/>
      <c r="M100" s="76"/>
      <c r="N100" s="112"/>
      <c r="O100" s="112"/>
    </row>
    <row r="101" spans="1:15">
      <c r="A101" s="168"/>
      <c r="B101" s="165"/>
      <c r="C101" s="63"/>
      <c r="D101" s="112"/>
      <c r="E101" s="112"/>
      <c r="F101" s="112"/>
      <c r="G101" s="112"/>
      <c r="H101" s="76"/>
      <c r="I101" s="28"/>
      <c r="J101" s="28"/>
      <c r="K101" s="111"/>
      <c r="L101" s="112"/>
      <c r="M101" s="76"/>
      <c r="N101" s="112"/>
      <c r="O101" s="112"/>
    </row>
    <row r="102" spans="1:15">
      <c r="A102" s="168"/>
      <c r="B102" s="168"/>
      <c r="C102" s="207"/>
      <c r="D102" s="196"/>
      <c r="E102" s="196"/>
      <c r="F102" s="196"/>
      <c r="G102" s="196"/>
      <c r="H102" s="227"/>
      <c r="I102" s="29"/>
      <c r="J102" s="29"/>
      <c r="K102" s="194"/>
      <c r="L102" s="193"/>
      <c r="M102" s="76"/>
      <c r="N102" s="112"/>
      <c r="O102" s="193"/>
    </row>
    <row r="103" spans="1:15">
      <c r="A103" s="137"/>
      <c r="B103" s="165"/>
      <c r="C103" s="63"/>
      <c r="D103" s="112"/>
      <c r="E103" s="112"/>
      <c r="F103" s="112"/>
      <c r="G103" s="112"/>
      <c r="H103" s="76"/>
      <c r="I103" s="28"/>
      <c r="J103" s="28"/>
      <c r="K103" s="111"/>
      <c r="L103" s="112"/>
      <c r="M103" s="76"/>
      <c r="N103" s="112"/>
      <c r="O103" s="112"/>
    </row>
    <row r="104" spans="1:15">
      <c r="A104" s="169"/>
      <c r="B104" s="165"/>
      <c r="C104" s="63"/>
      <c r="D104" s="112"/>
      <c r="E104" s="112"/>
      <c r="F104" s="112"/>
      <c r="G104" s="112"/>
      <c r="H104" s="76"/>
      <c r="I104" s="28"/>
      <c r="J104" s="28"/>
      <c r="K104" s="111"/>
      <c r="L104" s="112"/>
      <c r="M104" s="76"/>
      <c r="N104" s="112"/>
      <c r="O104" s="112"/>
    </row>
    <row r="105" spans="1:15">
      <c r="A105" s="168"/>
      <c r="B105" s="128"/>
      <c r="C105" s="63"/>
      <c r="D105" s="112"/>
      <c r="E105" s="112"/>
      <c r="F105" s="112"/>
      <c r="G105" s="112"/>
      <c r="H105" s="76"/>
      <c r="I105" s="28"/>
      <c r="J105" s="28"/>
      <c r="K105" s="111"/>
      <c r="L105" s="112"/>
      <c r="M105" s="76"/>
      <c r="N105" s="112"/>
      <c r="O105" s="112"/>
    </row>
    <row r="106" spans="1:15">
      <c r="A106" s="136"/>
      <c r="B106" s="128"/>
      <c r="C106" s="63"/>
      <c r="D106" s="193"/>
      <c r="E106" s="193"/>
      <c r="F106" s="193"/>
      <c r="G106" s="193"/>
      <c r="H106" s="99"/>
      <c r="I106" s="29"/>
      <c r="J106" s="29"/>
      <c r="K106" s="194"/>
      <c r="L106" s="193"/>
      <c r="M106" s="76"/>
      <c r="N106" s="112"/>
      <c r="O106" s="112"/>
    </row>
    <row r="107" spans="1:15">
      <c r="A107" s="136"/>
      <c r="B107" s="128"/>
      <c r="C107" s="63"/>
      <c r="D107" s="193"/>
      <c r="E107" s="193"/>
      <c r="F107" s="193"/>
      <c r="G107" s="193"/>
      <c r="H107" s="99"/>
      <c r="I107" s="29"/>
      <c r="J107" s="29"/>
      <c r="K107" s="194"/>
      <c r="L107" s="193"/>
      <c r="M107" s="76"/>
      <c r="N107" s="112"/>
      <c r="O107" s="112"/>
    </row>
    <row r="108" spans="1:15">
      <c r="A108" s="169"/>
      <c r="B108" s="165"/>
      <c r="C108" s="63"/>
      <c r="D108" s="112"/>
      <c r="E108" s="193"/>
      <c r="F108" s="193"/>
      <c r="G108" s="193"/>
      <c r="H108" s="99"/>
      <c r="I108" s="29"/>
      <c r="J108" s="29"/>
      <c r="K108" s="111"/>
      <c r="L108" s="112"/>
      <c r="M108" s="76"/>
      <c r="N108" s="112"/>
      <c r="O108" s="112"/>
    </row>
    <row r="109" spans="1:15">
      <c r="A109" s="136"/>
      <c r="B109" s="165"/>
      <c r="C109" s="57"/>
      <c r="D109" s="112"/>
      <c r="E109" s="112"/>
      <c r="F109" s="112"/>
      <c r="G109" s="112"/>
      <c r="H109" s="76"/>
      <c r="I109" s="28"/>
      <c r="J109" s="28"/>
      <c r="K109" s="111"/>
      <c r="L109" s="112"/>
      <c r="M109" s="76"/>
      <c r="N109" s="112"/>
      <c r="O109" s="112"/>
    </row>
    <row r="110" spans="1:15">
      <c r="A110" s="136"/>
      <c r="B110" s="165"/>
      <c r="C110" s="63"/>
      <c r="D110" s="193"/>
      <c r="E110" s="193"/>
      <c r="F110" s="193"/>
      <c r="G110" s="193"/>
      <c r="H110" s="99"/>
      <c r="I110" s="29"/>
      <c r="J110" s="29"/>
      <c r="K110" s="194"/>
      <c r="L110" s="193"/>
      <c r="M110" s="76"/>
      <c r="N110" s="193"/>
      <c r="O110" s="112"/>
    </row>
    <row r="111" spans="1:15">
      <c r="A111" s="137"/>
      <c r="B111" s="165"/>
      <c r="C111" s="63"/>
      <c r="D111" s="112"/>
      <c r="E111" s="10"/>
      <c r="F111" s="112"/>
      <c r="G111" s="112"/>
      <c r="H111" s="76"/>
      <c r="I111" s="28"/>
      <c r="J111" s="28"/>
      <c r="K111" s="111"/>
      <c r="L111" s="112"/>
      <c r="M111" s="76"/>
      <c r="N111" s="112"/>
      <c r="O111" s="112"/>
    </row>
    <row r="112" spans="1:15">
      <c r="A112" s="169"/>
      <c r="B112" s="128"/>
      <c r="C112" s="63"/>
      <c r="D112" s="112"/>
      <c r="F112" s="112"/>
      <c r="G112" s="112"/>
      <c r="H112" s="76"/>
      <c r="I112" s="28"/>
      <c r="J112" s="28"/>
      <c r="K112" s="111"/>
      <c r="L112" s="112"/>
      <c r="M112" s="76"/>
      <c r="N112" s="112"/>
      <c r="O112" s="112"/>
    </row>
    <row r="113" spans="1:15">
      <c r="A113" s="136"/>
      <c r="B113" s="128"/>
      <c r="C113" s="63"/>
      <c r="D113" s="112"/>
      <c r="E113" s="112"/>
      <c r="F113" s="76"/>
      <c r="G113" s="76"/>
      <c r="H113" s="76"/>
      <c r="I113" s="28"/>
      <c r="J113" s="28"/>
      <c r="K113" s="111"/>
      <c r="L113" s="112"/>
      <c r="M113" s="76"/>
      <c r="N113" s="112"/>
      <c r="O113" s="112"/>
    </row>
    <row r="114" spans="1:15">
      <c r="A114" s="136"/>
      <c r="B114" s="128"/>
      <c r="C114" s="63"/>
      <c r="D114" s="193"/>
      <c r="E114" s="193"/>
      <c r="F114" s="193"/>
      <c r="G114" s="193"/>
      <c r="H114" s="99"/>
      <c r="I114" s="28"/>
      <c r="J114" s="28"/>
      <c r="K114" s="111"/>
      <c r="L114" s="112"/>
      <c r="M114" s="111"/>
      <c r="N114" s="112"/>
      <c r="O114" s="112"/>
    </row>
    <row r="115" spans="1:15">
      <c r="A115" s="136"/>
      <c r="B115" s="198"/>
      <c r="C115" s="63"/>
      <c r="D115" s="112"/>
      <c r="E115" s="193"/>
      <c r="F115" s="193"/>
      <c r="G115" s="193"/>
      <c r="H115" s="99"/>
      <c r="I115" s="99"/>
      <c r="J115" s="29"/>
      <c r="K115" s="194"/>
      <c r="L115" s="193"/>
      <c r="M115" s="194"/>
      <c r="N115" s="193"/>
      <c r="O115" s="193"/>
    </row>
    <row r="116" spans="1:15">
      <c r="A116" s="136"/>
      <c r="B116" s="198"/>
      <c r="C116" s="194"/>
      <c r="D116" s="193"/>
      <c r="E116" s="193"/>
      <c r="F116" s="193"/>
      <c r="G116" s="193"/>
      <c r="H116" s="193"/>
      <c r="I116" s="99"/>
      <c r="J116" s="99"/>
      <c r="K116" s="193"/>
      <c r="L116" s="193"/>
      <c r="M116" s="194"/>
      <c r="N116" s="193"/>
      <c r="O116" s="193"/>
    </row>
    <row r="117" spans="1:15">
      <c r="A117" s="129"/>
      <c r="B117" s="198"/>
      <c r="C117" s="97"/>
      <c r="D117" s="63"/>
      <c r="E117" s="112"/>
      <c r="F117" s="112"/>
      <c r="G117" s="112"/>
      <c r="H117" s="112"/>
      <c r="I117" s="63"/>
      <c r="J117" s="228"/>
      <c r="K117" s="229"/>
      <c r="L117" s="229"/>
      <c r="M117" s="111"/>
      <c r="N117" s="229"/>
      <c r="O117" s="229"/>
    </row>
  </sheetData>
  <sheetProtection algorithmName="SHA-512" hashValue="Inp4TalfJ6R/sCl3iUfeDXJkiMHIxl5aL0EJNRWK+FDiZ60I6eQUKyS5NPSmX9twPareWGFNtwgh/gCL8/Z5dA==" saltValue="BTNg6ucwtQ9jrwo2fhxT0g==" spinCount="100000" sheet="1" objects="1" scenarios="1"/>
  <sortState xmlns:xlrd2="http://schemas.microsoft.com/office/spreadsheetml/2017/richdata2" ref="A22:I31">
    <sortCondition ref="A49:A54"/>
  </sortState>
  <mergeCells count="35">
    <mergeCell ref="P23:P24"/>
    <mergeCell ref="A53:I54"/>
    <mergeCell ref="L23:L24"/>
    <mergeCell ref="K23:K24"/>
    <mergeCell ref="J23:J24"/>
    <mergeCell ref="O23:O24"/>
    <mergeCell ref="N23:N24"/>
    <mergeCell ref="M23:M24"/>
    <mergeCell ref="K9:M9"/>
    <mergeCell ref="C23:C24"/>
    <mergeCell ref="A7:O7"/>
    <mergeCell ref="A4:O4"/>
    <mergeCell ref="A5:O5"/>
    <mergeCell ref="A6:O6"/>
    <mergeCell ref="A9:A10"/>
    <mergeCell ref="B9:B10"/>
    <mergeCell ref="I9:J9"/>
    <mergeCell ref="C9:C10"/>
    <mergeCell ref="D9:D10"/>
    <mergeCell ref="E9:E10"/>
    <mergeCell ref="F9:F10"/>
    <mergeCell ref="H9:H10"/>
    <mergeCell ref="N9:O9"/>
    <mergeCell ref="G9:G10"/>
    <mergeCell ref="A79:A80"/>
    <mergeCell ref="B79:B80"/>
    <mergeCell ref="C79:C80"/>
    <mergeCell ref="D79:D80"/>
    <mergeCell ref="E79:E80"/>
    <mergeCell ref="N79:O79"/>
    <mergeCell ref="F79:F80"/>
    <mergeCell ref="G79:G80"/>
    <mergeCell ref="H79:H80"/>
    <mergeCell ref="I79:J79"/>
    <mergeCell ref="K79:M79"/>
  </mergeCells>
  <phoneticPr fontId="0" type="noConversion"/>
  <conditionalFormatting sqref="A79:A117">
    <cfRule type="duplicateValues" dxfId="4" priority="39"/>
  </conditionalFormatting>
  <printOptions horizontalCentered="1" verticalCentered="1"/>
  <pageMargins left="0.15748031496062992" right="0" top="0.15748031496062992" bottom="0.39370078740157483" header="0" footer="0.39370078740157483"/>
  <pageSetup scale="27" orientation="landscape" r:id="rId1"/>
  <headerFooter alignWithMargins="0"/>
  <ignoredErrors>
    <ignoredError sqref="R37:R38 P40:R41 H46:H47 I44 C44:F44 H44 A45:C45 A44:B44 U37:V38 U31:V33 U20:V20 U22:V22 U36:V36 U39:V41 H45:O45 K44:O44 K39:L39 D41 C40 K42:O42 K41:O41 K40:O40 K37:O38 K43:O43 I42 A39 A40:B40 A42:B42 A41:B41 A37:B38 A43:B43 D37:D38 C42:D42 I41 C41 C43 I43 J43 G41 G42 H42 H41 H39 H14 H15 H18 I37:I38 I40 H37:H38 J37:J38 J40 G37 G38 H19:I19 I18 I39 H30:I30 I29 E21 J21:J22 G22 H35:J35 G32:G33 J36 E20:H20 J20 J32:J33 E31:H31 J31 G21 N39:O39 R39 F37 F38 E37:E38 E41 F41 E42:F42 E36:F36 E43:F43 E39:F40" unlockedFormula="1"/>
    <ignoredError sqref="D22 A15 A20:B22 H4:O7 A17 A31:B31 D32:D33 A34 A32:B33 R22 R31:R33 A13 A9:C9 J9 H10 A10:F10 A4:F4 A36:B36 A28:B28 K31:O32 K21:O22 K28:L28 K36:M36 K20:O20 A25:B25 K10 A27 K29:L29 A26 K15 L13 A6:F7 B5:F5 K26 K25 K24:L24 O24 A16 B23 B24 K23 O23 O25 K33:L33 N33:O33 O9 D21 I13 R36 L9:M9 K14 O14 K17 O17 O26 A1:F1 H1:O1 K16:L16 N16:O16 O15 H34:I34 F21 I15 H16:I17 H23:H28 I23:I26 I31 H32:I33 I14 I20 I36 H21:H22 I27:I28 E32:F33 E22:F22 I21:I22 H29 A14 N28:O28 O34 R20 O27 K27 A29" numberStoredAsText="1" unlockedFormula="1"/>
    <ignoredError sqref="R34 R21 R23:R29 P1:R1 R13:R17 P4:R7 P9:R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Hoja3"/>
  <dimension ref="A1:V60"/>
  <sheetViews>
    <sheetView showGridLines="0" zoomScale="80" zoomScaleNormal="80" zoomScaleSheetLayoutView="40" workbookViewId="0">
      <selection activeCell="B16" sqref="B16"/>
    </sheetView>
  </sheetViews>
  <sheetFormatPr baseColWidth="10" defaultColWidth="9" defaultRowHeight="14.4"/>
  <cols>
    <col min="1" max="1" width="33.109375" style="147" customWidth="1"/>
    <col min="2" max="2" width="83.44140625" style="147" customWidth="1"/>
    <col min="3" max="3" width="25.6640625" style="56" customWidth="1"/>
    <col min="4" max="4" width="29.33203125" style="56" customWidth="1"/>
    <col min="5" max="5" width="42" style="56" bestFit="1" customWidth="1"/>
    <col min="6" max="6" width="24.21875" style="56" bestFit="1" customWidth="1"/>
    <col min="7" max="7" width="27.109375" style="56" customWidth="1"/>
    <col min="8" max="8" width="23.109375" style="56" customWidth="1"/>
    <col min="9" max="9" width="26" style="56" customWidth="1"/>
    <col min="10" max="10" width="29.44140625" style="56" customWidth="1"/>
    <col min="11" max="11" width="24.21875" style="56" bestFit="1" customWidth="1"/>
    <col min="12" max="12" width="26.6640625" style="56" customWidth="1"/>
    <col min="13" max="13" width="25.44140625" style="56" bestFit="1" customWidth="1"/>
    <col min="14" max="15" width="24.88671875" style="63" customWidth="1"/>
    <col min="16" max="16" width="24.33203125" style="63" customWidth="1"/>
    <col min="17" max="17" width="22.6640625" style="230" bestFit="1" customWidth="1"/>
    <col min="18" max="18" width="34.33203125" style="56" customWidth="1"/>
    <col min="19" max="19" width="13.21875" style="56" bestFit="1" customWidth="1"/>
    <col min="20" max="20" width="12.109375" style="56" bestFit="1" customWidth="1"/>
    <col min="21" max="21" width="11" style="56"/>
    <col min="22" max="16384" width="9" style="56"/>
  </cols>
  <sheetData>
    <row r="1" spans="1:22" ht="23.4" customHeight="1"/>
    <row r="2" spans="1:22" ht="23.4" customHeight="1"/>
    <row r="3" spans="1:22" ht="23.4" customHeight="1"/>
    <row r="4" spans="1:22" ht="23.4" customHeight="1">
      <c r="A4" s="463" t="s">
        <v>109</v>
      </c>
      <c r="B4" s="463"/>
      <c r="C4" s="463"/>
      <c r="D4" s="463"/>
      <c r="E4" s="463"/>
      <c r="F4" s="463"/>
      <c r="G4" s="463"/>
      <c r="H4" s="463"/>
      <c r="I4" s="463"/>
      <c r="J4" s="463"/>
      <c r="K4" s="463"/>
      <c r="L4" s="463"/>
      <c r="M4" s="463"/>
      <c r="N4" s="463"/>
      <c r="O4" s="207"/>
      <c r="P4" s="97"/>
    </row>
    <row r="5" spans="1:22" ht="18.600000000000001" customHeight="1">
      <c r="A5" s="463" t="s">
        <v>9</v>
      </c>
      <c r="B5" s="463"/>
      <c r="C5" s="463"/>
      <c r="D5" s="463"/>
      <c r="E5" s="463"/>
      <c r="F5" s="463"/>
      <c r="G5" s="463"/>
      <c r="H5" s="463"/>
      <c r="I5" s="463"/>
      <c r="J5" s="463"/>
      <c r="K5" s="463"/>
      <c r="L5" s="463"/>
      <c r="M5" s="463"/>
      <c r="N5" s="463"/>
      <c r="O5" s="207"/>
      <c r="P5" s="97"/>
    </row>
    <row r="6" spans="1:22" ht="18.600000000000001" customHeight="1">
      <c r="A6" s="463" t="s">
        <v>19</v>
      </c>
      <c r="B6" s="463"/>
      <c r="C6" s="463"/>
      <c r="D6" s="463"/>
      <c r="E6" s="463"/>
      <c r="F6" s="463"/>
      <c r="G6" s="463"/>
      <c r="H6" s="463"/>
      <c r="I6" s="463"/>
      <c r="J6" s="463"/>
      <c r="K6" s="463"/>
      <c r="L6" s="463"/>
      <c r="M6" s="463"/>
      <c r="N6" s="463"/>
      <c r="O6" s="207"/>
      <c r="P6" s="97"/>
    </row>
    <row r="7" spans="1:22" s="55" customFormat="1" ht="18.600000000000001" customHeight="1">
      <c r="A7" s="464">
        <f>+'Anexo 1'!A7:J7</f>
        <v>45838</v>
      </c>
      <c r="B7" s="464"/>
      <c r="C7" s="464"/>
      <c r="D7" s="464"/>
      <c r="E7" s="464"/>
      <c r="F7" s="464"/>
      <c r="G7" s="464"/>
      <c r="H7" s="464"/>
      <c r="I7" s="464"/>
      <c r="J7" s="464"/>
      <c r="K7" s="464"/>
      <c r="L7" s="464"/>
      <c r="M7" s="464"/>
      <c r="N7" s="464"/>
      <c r="O7" s="231"/>
      <c r="P7" s="58"/>
      <c r="Q7" s="232"/>
    </row>
    <row r="8" spans="1:22" s="55" customFormat="1" ht="13.95" customHeight="1" thickBot="1">
      <c r="A8" s="231"/>
      <c r="B8" s="231"/>
      <c r="C8" s="231"/>
      <c r="D8" s="231"/>
      <c r="E8" s="231"/>
      <c r="F8" s="233"/>
      <c r="G8" s="233"/>
      <c r="H8" s="233"/>
      <c r="I8" s="231"/>
      <c r="J8" s="231"/>
      <c r="K8" s="231"/>
      <c r="L8" s="231"/>
      <c r="M8" s="231"/>
      <c r="N8" s="231"/>
      <c r="O8" s="231"/>
      <c r="P8" s="58"/>
      <c r="Q8" s="232"/>
    </row>
    <row r="9" spans="1:22" s="55" customFormat="1" ht="28.2" customHeight="1" thickBot="1">
      <c r="A9" s="453" t="s">
        <v>20</v>
      </c>
      <c r="B9" s="453" t="s">
        <v>21</v>
      </c>
      <c r="C9" s="453" t="s">
        <v>110</v>
      </c>
      <c r="D9" s="453" t="s">
        <v>111</v>
      </c>
      <c r="E9" s="453" t="s">
        <v>97</v>
      </c>
      <c r="F9" s="450" t="s">
        <v>2</v>
      </c>
      <c r="G9" s="451"/>
      <c r="H9" s="452"/>
      <c r="I9" s="465" t="s">
        <v>112</v>
      </c>
      <c r="J9" s="465"/>
      <c r="K9" s="465"/>
      <c r="L9" s="465"/>
      <c r="M9" s="465"/>
      <c r="N9" s="465"/>
      <c r="O9" s="466"/>
      <c r="P9" s="234"/>
      <c r="Q9" s="232"/>
    </row>
    <row r="10" spans="1:22" s="55" customFormat="1" ht="42.6" customHeight="1" thickBot="1">
      <c r="A10" s="454"/>
      <c r="B10" s="454"/>
      <c r="C10" s="454"/>
      <c r="D10" s="454"/>
      <c r="E10" s="454"/>
      <c r="F10" s="235" t="s">
        <v>113</v>
      </c>
      <c r="G10" s="235" t="s">
        <v>114</v>
      </c>
      <c r="H10" s="5" t="s">
        <v>115</v>
      </c>
      <c r="I10" s="5" t="s">
        <v>116</v>
      </c>
      <c r="J10" s="37" t="s">
        <v>117</v>
      </c>
      <c r="K10" s="38">
        <v>2026</v>
      </c>
      <c r="L10" s="37" t="s">
        <v>118</v>
      </c>
      <c r="M10" s="5" t="s">
        <v>119</v>
      </c>
      <c r="N10" s="5" t="s">
        <v>120</v>
      </c>
      <c r="O10" s="39">
        <v>2030</v>
      </c>
      <c r="P10" s="234"/>
      <c r="Q10" s="232"/>
    </row>
    <row r="11" spans="1:22" ht="14.4" customHeight="1">
      <c r="A11" s="64"/>
      <c r="B11" s="65"/>
      <c r="C11" s="66"/>
      <c r="D11" s="66"/>
      <c r="E11" s="66"/>
      <c r="F11" s="66"/>
      <c r="G11" s="66"/>
      <c r="H11" s="66"/>
      <c r="I11" s="66"/>
      <c r="J11" s="66"/>
      <c r="K11" s="66"/>
      <c r="L11" s="66"/>
      <c r="M11" s="66"/>
      <c r="N11" s="66"/>
      <c r="O11" s="67"/>
      <c r="P11" s="68"/>
    </row>
    <row r="12" spans="1:22" ht="14.4" customHeight="1">
      <c r="A12" s="69" t="s">
        <v>33</v>
      </c>
      <c r="B12" s="70"/>
      <c r="C12" s="137"/>
      <c r="N12" s="56"/>
      <c r="O12" s="73"/>
      <c r="P12" s="68"/>
    </row>
    <row r="13" spans="1:22" ht="14.4" customHeight="1">
      <c r="A13" s="74" t="s">
        <v>34</v>
      </c>
      <c r="B13" s="85" t="s">
        <v>35</v>
      </c>
      <c r="C13" s="63" t="str">
        <f>'Anexo 1'!C13</f>
        <v xml:space="preserve">CONAVI </v>
      </c>
      <c r="D13" s="112">
        <f>+'Anexo 1'!E13</f>
        <v>90055000</v>
      </c>
      <c r="E13" s="112">
        <f>'Anexo 2'!H13</f>
        <v>1500029.5</v>
      </c>
      <c r="F13" s="76">
        <v>1500029.5</v>
      </c>
      <c r="G13" s="76">
        <f>'Anexo 2'!F13</f>
        <v>0</v>
      </c>
      <c r="H13" s="2">
        <f t="shared" ref="H13:H19" si="0">G13/F13</f>
        <v>0</v>
      </c>
      <c r="I13" s="112">
        <v>0</v>
      </c>
      <c r="J13" s="112">
        <v>1500029.5</v>
      </c>
      <c r="K13" s="112" t="s">
        <v>38</v>
      </c>
      <c r="L13" s="4" t="s">
        <v>38</v>
      </c>
      <c r="M13" s="4" t="s">
        <v>38</v>
      </c>
      <c r="N13" s="4" t="s">
        <v>38</v>
      </c>
      <c r="O13" s="188" t="s">
        <v>38</v>
      </c>
      <c r="P13" s="31"/>
      <c r="Q13" s="6"/>
      <c r="R13" s="7"/>
      <c r="S13" s="178"/>
      <c r="T13" s="236"/>
      <c r="U13" s="178"/>
      <c r="V13" s="178"/>
    </row>
    <row r="14" spans="1:22" ht="28.95" customHeight="1">
      <c r="A14" s="74">
        <v>2129</v>
      </c>
      <c r="B14" s="85" t="s">
        <v>121</v>
      </c>
      <c r="C14" s="63" t="str">
        <f>'Anexo 1'!C14</f>
        <v>AyA</v>
      </c>
      <c r="D14" s="112">
        <f>+'Anexo 1'!E14</f>
        <v>130000000</v>
      </c>
      <c r="E14" s="112">
        <f>'Anexo 2'!H14</f>
        <v>92200000</v>
      </c>
      <c r="F14" s="76">
        <v>12108000</v>
      </c>
      <c r="G14" s="76">
        <f>'Anexo 2'!F14</f>
        <v>11800000</v>
      </c>
      <c r="H14" s="2">
        <f t="shared" si="0"/>
        <v>0.97456227287743635</v>
      </c>
      <c r="I14" s="112">
        <v>7200000</v>
      </c>
      <c r="J14" s="112">
        <v>3000000</v>
      </c>
      <c r="K14" s="112">
        <v>24999999.999999959</v>
      </c>
      <c r="L14" s="112">
        <v>27000000</v>
      </c>
      <c r="M14" s="112">
        <v>19999999.999999996</v>
      </c>
      <c r="N14" s="112">
        <v>10000000</v>
      </c>
      <c r="O14" s="188" t="s">
        <v>38</v>
      </c>
      <c r="P14" s="31"/>
      <c r="Q14" s="6"/>
      <c r="R14" s="7"/>
      <c r="S14" s="178"/>
      <c r="T14" s="236"/>
      <c r="U14" s="178"/>
      <c r="V14" s="178"/>
    </row>
    <row r="15" spans="1:22" ht="43.95" customHeight="1">
      <c r="A15" s="74">
        <v>2164</v>
      </c>
      <c r="B15" s="85" t="s">
        <v>122</v>
      </c>
      <c r="C15" s="63" t="str">
        <f>'Anexo 1'!C15</f>
        <v>AyA</v>
      </c>
      <c r="D15" s="112">
        <f>+'Anexo 1'!E15</f>
        <v>154562390.28999999</v>
      </c>
      <c r="E15" s="112">
        <f>'Anexo 2'!H15</f>
        <v>113207890.8</v>
      </c>
      <c r="F15" s="76">
        <v>9851988.4399999995</v>
      </c>
      <c r="G15" s="76">
        <f>'Anexo 2'!F15</f>
        <v>16000000</v>
      </c>
      <c r="H15" s="2">
        <f t="shared" si="0"/>
        <v>1.6240376343762744</v>
      </c>
      <c r="I15" s="112">
        <v>10818251.532096446</v>
      </c>
      <c r="J15" s="112">
        <v>10599652.664964762</v>
      </c>
      <c r="K15" s="112">
        <v>33058881.438919291</v>
      </c>
      <c r="L15" s="112">
        <v>36953798.43</v>
      </c>
      <c r="M15" s="112">
        <v>19063685.422674939</v>
      </c>
      <c r="N15" s="112">
        <v>2713621.31</v>
      </c>
      <c r="O15" s="188" t="s">
        <v>38</v>
      </c>
      <c r="P15" s="31"/>
      <c r="Q15" s="6"/>
      <c r="R15" s="7"/>
      <c r="S15" s="178"/>
      <c r="T15" s="236"/>
      <c r="U15" s="178"/>
      <c r="V15" s="178"/>
    </row>
    <row r="16" spans="1:22" ht="28.95" customHeight="1">
      <c r="A16" s="74" t="s">
        <v>43</v>
      </c>
      <c r="B16" s="85" t="s">
        <v>123</v>
      </c>
      <c r="C16" s="63" t="str">
        <f>'Anexo 1'!C16</f>
        <v>AyA</v>
      </c>
      <c r="D16" s="112">
        <f>+'Anexo 1'!E16</f>
        <v>111128810</v>
      </c>
      <c r="E16" s="112">
        <f>'Anexo 2'!H16</f>
        <v>98040810</v>
      </c>
      <c r="F16" s="76">
        <v>1999999.9999999986</v>
      </c>
      <c r="G16" s="76">
        <f>'Anexo 2'!F16</f>
        <v>4000000</v>
      </c>
      <c r="H16" s="2">
        <f t="shared" si="0"/>
        <v>2.0000000000000013</v>
      </c>
      <c r="I16" s="112">
        <v>0</v>
      </c>
      <c r="J16" s="112">
        <v>1000000</v>
      </c>
      <c r="K16" s="112">
        <v>39257367.332463071</v>
      </c>
      <c r="L16" s="112">
        <v>37056843.777536929</v>
      </c>
      <c r="M16" s="112">
        <v>19344432.100000001</v>
      </c>
      <c r="N16" s="112">
        <v>1382166.7899999991</v>
      </c>
      <c r="O16" s="188" t="s">
        <v>38</v>
      </c>
      <c r="P16" s="31"/>
      <c r="Q16" s="6"/>
      <c r="R16" s="7"/>
      <c r="S16" s="178"/>
      <c r="T16" s="236"/>
      <c r="U16" s="178"/>
      <c r="V16" s="178"/>
    </row>
    <row r="17" spans="1:22" ht="14.4" customHeight="1">
      <c r="A17" s="74">
        <v>2198</v>
      </c>
      <c r="B17" s="85" t="s">
        <v>124</v>
      </c>
      <c r="C17" s="63" t="str">
        <f>'Anexo 1'!C17</f>
        <v>AyA/SENARA</v>
      </c>
      <c r="D17" s="112">
        <f>+'Anexo 1'!E17</f>
        <v>55080000</v>
      </c>
      <c r="E17" s="112">
        <f>'Anexo 2'!H17</f>
        <v>26860000</v>
      </c>
      <c r="F17" s="76">
        <v>8874000</v>
      </c>
      <c r="G17" s="76">
        <f>'Anexo 2'!F17</f>
        <v>19720000</v>
      </c>
      <c r="H17" s="2">
        <f t="shared" si="0"/>
        <v>2.2222222222222223</v>
      </c>
      <c r="I17" s="112">
        <v>0</v>
      </c>
      <c r="J17" s="112">
        <v>3000000</v>
      </c>
      <c r="K17" s="112">
        <v>12860000</v>
      </c>
      <c r="L17" s="112">
        <v>11000000</v>
      </c>
      <c r="M17" s="112" t="s">
        <v>38</v>
      </c>
      <c r="N17" s="112" t="s">
        <v>38</v>
      </c>
      <c r="O17" s="188" t="s">
        <v>38</v>
      </c>
      <c r="P17" s="31"/>
      <c r="Q17" s="6"/>
      <c r="R17" s="7"/>
      <c r="S17" s="178"/>
      <c r="T17" s="236"/>
      <c r="U17" s="178"/>
      <c r="V17" s="178"/>
    </row>
    <row r="18" spans="1:22" ht="28.95" customHeight="1">
      <c r="A18" s="74">
        <v>2220</v>
      </c>
      <c r="B18" s="85" t="str">
        <f>+'Anexo 1'!B18</f>
        <v>Proyecto de Abastecimiento de Agua para la Cuenca Media del río Tempisque y Comunidades Costeras (PAACUME)</v>
      </c>
      <c r="C18" s="63" t="str">
        <f>'Anexo 1'!C18</f>
        <v xml:space="preserve">SENARA </v>
      </c>
      <c r="D18" s="112">
        <f>+'Anexo 1'!E18</f>
        <v>425000000</v>
      </c>
      <c r="E18" s="112">
        <f>'Anexo 2'!H18</f>
        <v>419299285.5</v>
      </c>
      <c r="F18" s="76">
        <v>16022402.554960001</v>
      </c>
      <c r="G18" s="76">
        <f>'Anexo 2'!F18</f>
        <v>5700714.5</v>
      </c>
      <c r="H18" s="2">
        <f t="shared" si="0"/>
        <v>0.35579648435653921</v>
      </c>
      <c r="I18" s="112">
        <v>11300000</v>
      </c>
      <c r="J18" s="112">
        <v>0</v>
      </c>
      <c r="K18" s="112">
        <v>74342423.950000018</v>
      </c>
      <c r="L18" s="112">
        <v>94429106.930000007</v>
      </c>
      <c r="M18" s="112">
        <v>118708743.33999999</v>
      </c>
      <c r="N18" s="112">
        <v>106498422.14000002</v>
      </c>
      <c r="O18" s="188">
        <v>14020589.139999999</v>
      </c>
      <c r="P18" s="31"/>
      <c r="Q18" s="6"/>
      <c r="R18" s="7"/>
      <c r="S18" s="178"/>
      <c r="T18" s="236"/>
      <c r="U18" s="178"/>
      <c r="V18" s="178"/>
    </row>
    <row r="19" spans="1:22" ht="28.95" customHeight="1">
      <c r="A19" s="90">
        <v>2317</v>
      </c>
      <c r="B19" s="91" t="s">
        <v>53</v>
      </c>
      <c r="C19" s="63" t="str">
        <f>'Anexo 1'!C19</f>
        <v xml:space="preserve">CNE </v>
      </c>
      <c r="D19" s="112">
        <f>+'Anexo 1'!E19</f>
        <v>700000000</v>
      </c>
      <c r="E19" s="112">
        <f>'Anexo 2'!H19</f>
        <v>625310724.41999996</v>
      </c>
      <c r="F19" s="76">
        <v>60516388.789999999</v>
      </c>
      <c r="G19" s="76">
        <f>'Anexo 2'!F19</f>
        <v>0</v>
      </c>
      <c r="H19" s="2">
        <f t="shared" si="0"/>
        <v>0</v>
      </c>
      <c r="I19" s="112">
        <v>0</v>
      </c>
      <c r="J19" s="112">
        <v>84587272.280000001</v>
      </c>
      <c r="K19" s="112">
        <v>419756868.69999999</v>
      </c>
      <c r="L19" s="112">
        <f>120952583.44+14000</f>
        <v>120966583.44</v>
      </c>
      <c r="M19" s="112">
        <v>0</v>
      </c>
      <c r="N19" s="112">
        <v>0</v>
      </c>
      <c r="O19" s="188">
        <v>0</v>
      </c>
      <c r="P19" s="31"/>
      <c r="Q19" s="6"/>
      <c r="R19" s="7"/>
      <c r="S19" s="178"/>
      <c r="T19" s="236"/>
      <c r="U19" s="178"/>
      <c r="V19" s="178"/>
    </row>
    <row r="20" spans="1:22" s="101" customFormat="1" ht="14.4" customHeight="1">
      <c r="A20" s="74"/>
      <c r="B20" s="96"/>
      <c r="C20" s="63"/>
      <c r="D20" s="193">
        <f>SUM(D13:D19)</f>
        <v>1665826200.29</v>
      </c>
      <c r="E20" s="193">
        <f>SUM(E13:E19)</f>
        <v>1376418740.2199998</v>
      </c>
      <c r="F20" s="193">
        <f>SUM(F13:F19)</f>
        <v>110872809.28496</v>
      </c>
      <c r="G20" s="193">
        <f>SUM(G13:G19)</f>
        <v>57220714.5</v>
      </c>
      <c r="H20" s="99"/>
      <c r="I20" s="193">
        <f t="shared" ref="I20:O20" si="1">SUM(I13:I19)</f>
        <v>29318251.532096446</v>
      </c>
      <c r="J20" s="193">
        <f t="shared" si="1"/>
        <v>103686954.44496477</v>
      </c>
      <c r="K20" s="193">
        <f t="shared" si="1"/>
        <v>604275541.42138231</v>
      </c>
      <c r="L20" s="193">
        <f t="shared" si="1"/>
        <v>327406332.57753694</v>
      </c>
      <c r="M20" s="193">
        <f t="shared" si="1"/>
        <v>177116860.86267492</v>
      </c>
      <c r="N20" s="193">
        <f t="shared" si="1"/>
        <v>120594210.24000001</v>
      </c>
      <c r="O20" s="197">
        <f t="shared" si="1"/>
        <v>14020589.139999999</v>
      </c>
      <c r="P20" s="31"/>
      <c r="Q20" s="6"/>
      <c r="R20" s="7"/>
      <c r="S20" s="178"/>
      <c r="T20" s="236"/>
      <c r="U20" s="178"/>
      <c r="V20" s="178"/>
    </row>
    <row r="21" spans="1:22" s="101" customFormat="1" ht="14.4" customHeight="1">
      <c r="A21" s="74"/>
      <c r="B21" s="96"/>
      <c r="C21" s="63"/>
      <c r="D21" s="193"/>
      <c r="E21" s="193"/>
      <c r="F21" s="99"/>
      <c r="G21" s="99"/>
      <c r="H21" s="99"/>
      <c r="I21" s="193"/>
      <c r="J21" s="193"/>
      <c r="K21" s="193"/>
      <c r="L21" s="193"/>
      <c r="M21" s="193"/>
      <c r="N21" s="193"/>
      <c r="O21" s="197"/>
      <c r="P21" s="31"/>
      <c r="Q21" s="6"/>
      <c r="R21" s="7"/>
      <c r="S21" s="178"/>
      <c r="T21" s="236"/>
      <c r="U21" s="178"/>
      <c r="V21" s="178"/>
    </row>
    <row r="22" spans="1:22" ht="14.4" customHeight="1">
      <c r="A22" s="103" t="s">
        <v>55</v>
      </c>
      <c r="B22" s="85"/>
      <c r="C22" s="63"/>
      <c r="D22" s="112"/>
      <c r="E22" s="112"/>
      <c r="F22" s="76"/>
      <c r="G22" s="76"/>
      <c r="H22" s="76"/>
      <c r="I22" s="112"/>
      <c r="J22" s="112"/>
      <c r="K22" s="112"/>
      <c r="L22" s="112"/>
      <c r="M22" s="112"/>
      <c r="N22" s="112"/>
      <c r="O22" s="188"/>
      <c r="P22" s="31"/>
      <c r="Q22" s="6"/>
      <c r="R22" s="7"/>
      <c r="S22" s="178"/>
      <c r="T22" s="236"/>
      <c r="U22" s="178"/>
      <c r="V22" s="178"/>
    </row>
    <row r="23" spans="1:22" ht="14.4" customHeight="1">
      <c r="A23" s="105" t="s">
        <v>56</v>
      </c>
      <c r="B23" s="85" t="s">
        <v>57</v>
      </c>
      <c r="C23" s="435" t="str">
        <f>'Anexo 1'!C23</f>
        <v>MOPT</v>
      </c>
      <c r="D23" s="112">
        <f>+'Anexo 1'!E23</f>
        <v>400000000</v>
      </c>
      <c r="E23" s="112">
        <f>'Anexo 2'!H23</f>
        <v>87000000</v>
      </c>
      <c r="F23" s="76">
        <v>0</v>
      </c>
      <c r="G23" s="76">
        <f>'Anexo 2'!F23</f>
        <v>0</v>
      </c>
      <c r="H23" s="2" t="s">
        <v>38</v>
      </c>
      <c r="I23" s="112">
        <v>0</v>
      </c>
      <c r="J23" s="112">
        <v>5000000</v>
      </c>
      <c r="K23" s="112">
        <f>55000000+27000000</f>
        <v>82000000</v>
      </c>
      <c r="L23" s="112" t="s">
        <v>38</v>
      </c>
      <c r="M23" s="112" t="s">
        <v>38</v>
      </c>
      <c r="N23" s="4" t="s">
        <v>38</v>
      </c>
      <c r="O23" s="237" t="s">
        <v>38</v>
      </c>
      <c r="P23" s="31"/>
      <c r="Q23" s="6"/>
      <c r="R23" s="7"/>
      <c r="S23" s="178"/>
      <c r="T23" s="236"/>
      <c r="U23" s="178"/>
      <c r="V23" s="178"/>
    </row>
    <row r="24" spans="1:22" ht="14.4" customHeight="1">
      <c r="A24" s="105" t="s">
        <v>59</v>
      </c>
      <c r="B24" s="85" t="s">
        <v>57</v>
      </c>
      <c r="C24" s="435"/>
      <c r="D24" s="112">
        <f>+'Anexo 1'!E24</f>
        <v>50000000</v>
      </c>
      <c r="E24" s="112">
        <f>'Anexo 2'!H24</f>
        <v>20000000</v>
      </c>
      <c r="F24" s="76">
        <v>0</v>
      </c>
      <c r="G24" s="76">
        <f>'Anexo 2'!F24</f>
        <v>0</v>
      </c>
      <c r="H24" s="2" t="s">
        <v>38</v>
      </c>
      <c r="I24" s="112">
        <v>0</v>
      </c>
      <c r="J24" s="112">
        <v>0</v>
      </c>
      <c r="K24" s="112">
        <v>20000000</v>
      </c>
      <c r="L24" s="112" t="s">
        <v>38</v>
      </c>
      <c r="M24" s="112" t="s">
        <v>38</v>
      </c>
      <c r="N24" s="4" t="s">
        <v>38</v>
      </c>
      <c r="O24" s="237" t="s">
        <v>38</v>
      </c>
      <c r="P24" s="31"/>
      <c r="Q24" s="6"/>
      <c r="R24" s="7"/>
      <c r="S24" s="178"/>
      <c r="T24" s="236"/>
      <c r="U24" s="178"/>
      <c r="V24" s="178"/>
    </row>
    <row r="25" spans="1:22" s="101" customFormat="1" ht="14.4" customHeight="1">
      <c r="A25" s="105" t="s">
        <v>60</v>
      </c>
      <c r="B25" s="85" t="s">
        <v>61</v>
      </c>
      <c r="C25" s="63" t="str">
        <f>'Anexo 1'!C25</f>
        <v xml:space="preserve">COMEX </v>
      </c>
      <c r="D25" s="112">
        <f>+'Anexo 1'!E25</f>
        <v>100000000</v>
      </c>
      <c r="E25" s="112">
        <f>'Anexo 2'!H25</f>
        <v>8650581.400000006</v>
      </c>
      <c r="F25" s="76">
        <v>0</v>
      </c>
      <c r="G25" s="76">
        <f>'Anexo 2'!F25</f>
        <v>0</v>
      </c>
      <c r="H25" s="2" t="s">
        <v>38</v>
      </c>
      <c r="I25" s="238">
        <v>0</v>
      </c>
      <c r="J25" s="76">
        <v>8650581.3999999985</v>
      </c>
      <c r="K25" s="76" t="s">
        <v>38</v>
      </c>
      <c r="L25" s="76" t="s">
        <v>38</v>
      </c>
      <c r="M25" s="112" t="s">
        <v>38</v>
      </c>
      <c r="N25" s="112" t="s">
        <v>38</v>
      </c>
      <c r="O25" s="188" t="s">
        <v>38</v>
      </c>
      <c r="P25" s="31"/>
      <c r="Q25" s="6"/>
      <c r="R25" s="7"/>
      <c r="S25" s="178"/>
      <c r="T25" s="236"/>
      <c r="U25" s="178"/>
      <c r="V25" s="178"/>
    </row>
    <row r="26" spans="1:22" s="101" customFormat="1" ht="14.4" customHeight="1">
      <c r="A26" s="105" t="s">
        <v>63</v>
      </c>
      <c r="B26" s="85" t="s">
        <v>64</v>
      </c>
      <c r="C26" s="63" t="str">
        <f>'Anexo 1'!C26</f>
        <v>MOPT</v>
      </c>
      <c r="D26" s="112">
        <f>+'Anexo 1'!E26</f>
        <v>144036000</v>
      </c>
      <c r="E26" s="112">
        <f>'Anexo 2'!H26</f>
        <v>4046707.5699999928</v>
      </c>
      <c r="F26" s="76">
        <v>19572525.449999999</v>
      </c>
      <c r="G26" s="76">
        <f>'Anexo 2'!F26</f>
        <v>23000000</v>
      </c>
      <c r="H26" s="2">
        <f t="shared" ref="H26:H30" si="2">G26/F26</f>
        <v>1.175116622469381</v>
      </c>
      <c r="I26" s="76">
        <v>0</v>
      </c>
      <c r="J26" s="76">
        <v>0</v>
      </c>
      <c r="K26" s="76">
        <v>4046707.75</v>
      </c>
      <c r="L26" s="76" t="s">
        <v>38</v>
      </c>
      <c r="M26" s="112" t="s">
        <v>38</v>
      </c>
      <c r="N26" s="112" t="s">
        <v>38</v>
      </c>
      <c r="O26" s="188" t="s">
        <v>38</v>
      </c>
      <c r="P26" s="31"/>
      <c r="Q26" s="6"/>
      <c r="R26" s="7"/>
      <c r="S26" s="178"/>
      <c r="T26" s="236"/>
      <c r="U26" s="178"/>
      <c r="V26" s="178"/>
    </row>
    <row r="27" spans="1:22" s="101" customFormat="1" ht="28.95" customHeight="1">
      <c r="A27" s="105" t="str">
        <f>+'Anexo 1'!A27</f>
        <v>3589/OC-CR</v>
      </c>
      <c r="B27" s="85" t="s">
        <v>125</v>
      </c>
      <c r="C27" s="63" t="str">
        <f>'Anexo 1'!C27</f>
        <v>ICE</v>
      </c>
      <c r="D27" s="112">
        <f>+'Anexo 1'!E27</f>
        <v>121300000</v>
      </c>
      <c r="E27" s="112">
        <f>'Anexo 2'!H27</f>
        <v>4736543.1599999964</v>
      </c>
      <c r="F27" s="76">
        <v>4736543.16</v>
      </c>
      <c r="G27" s="76">
        <f>'Anexo 2'!F27</f>
        <v>0</v>
      </c>
      <c r="H27" s="2">
        <f t="shared" si="2"/>
        <v>0</v>
      </c>
      <c r="I27" s="76">
        <v>4736543.1500000004</v>
      </c>
      <c r="J27" s="76" t="s">
        <v>38</v>
      </c>
      <c r="K27" s="76" t="s">
        <v>38</v>
      </c>
      <c r="L27" s="76" t="s">
        <v>38</v>
      </c>
      <c r="M27" s="112" t="s">
        <v>38</v>
      </c>
      <c r="N27" s="112" t="s">
        <v>38</v>
      </c>
      <c r="O27" s="188" t="s">
        <v>38</v>
      </c>
      <c r="P27" s="31"/>
      <c r="Q27" s="6"/>
      <c r="R27" s="9"/>
      <c r="S27" s="178"/>
      <c r="T27" s="236"/>
      <c r="U27" s="178"/>
      <c r="V27" s="178"/>
    </row>
    <row r="28" spans="1:22" s="101" customFormat="1" ht="28.95" customHeight="1">
      <c r="A28" s="105" t="str">
        <f>+'Anexo 1'!A28</f>
        <v>4864/OC-CR</v>
      </c>
      <c r="B28" s="85" t="s">
        <v>70</v>
      </c>
      <c r="C28" s="63" t="str">
        <f>'Anexo 1'!C28</f>
        <v>MOPT</v>
      </c>
      <c r="D28" s="112">
        <f>+'Anexo 1'!E28</f>
        <v>125000000</v>
      </c>
      <c r="E28" s="112">
        <f>'Anexo 2'!H28</f>
        <v>57000000</v>
      </c>
      <c r="F28" s="76">
        <v>20000000</v>
      </c>
      <c r="G28" s="76">
        <f>'Anexo 2'!F28</f>
        <v>20000000</v>
      </c>
      <c r="H28" s="2">
        <f t="shared" si="2"/>
        <v>1</v>
      </c>
      <c r="I28" s="76">
        <v>8000000</v>
      </c>
      <c r="J28" s="76">
        <v>49000000</v>
      </c>
      <c r="K28" s="76" t="s">
        <v>38</v>
      </c>
      <c r="L28" s="76" t="s">
        <v>38</v>
      </c>
      <c r="M28" s="76" t="s">
        <v>38</v>
      </c>
      <c r="N28" s="76" t="s">
        <v>38</v>
      </c>
      <c r="O28" s="237" t="s">
        <v>38</v>
      </c>
      <c r="P28" s="31"/>
      <c r="Q28" s="6"/>
      <c r="S28" s="178"/>
      <c r="T28" s="236"/>
      <c r="U28" s="178"/>
      <c r="V28" s="178"/>
    </row>
    <row r="29" spans="1:22" s="101" customFormat="1" ht="14.4" customHeight="1">
      <c r="A29" s="105" t="str">
        <f>+'Anexo 1'!A29</f>
        <v>4871/OC-CR</v>
      </c>
      <c r="B29" s="85" t="s">
        <v>220</v>
      </c>
      <c r="C29" s="63" t="str">
        <f>'Anexo 1'!C29</f>
        <v>MJP</v>
      </c>
      <c r="D29" s="112">
        <f>+'Anexo 1'!E29</f>
        <v>100000000</v>
      </c>
      <c r="E29" s="112">
        <f>'Anexo 2'!H29</f>
        <v>55076383.240000002</v>
      </c>
      <c r="F29" s="76">
        <v>10000000</v>
      </c>
      <c r="G29" s="76">
        <f>'Anexo 2'!F29</f>
        <v>7000000</v>
      </c>
      <c r="H29" s="2">
        <f t="shared" si="2"/>
        <v>0.7</v>
      </c>
      <c r="I29" s="239">
        <v>12000000</v>
      </c>
      <c r="J29" s="239">
        <v>0</v>
      </c>
      <c r="K29" s="239">
        <v>41076383.240000002</v>
      </c>
      <c r="L29" s="239">
        <v>2000000</v>
      </c>
      <c r="M29" s="239" t="s">
        <v>38</v>
      </c>
      <c r="N29" s="76" t="s">
        <v>38</v>
      </c>
      <c r="O29" s="237" t="s">
        <v>38</v>
      </c>
      <c r="P29" s="31"/>
      <c r="Q29" s="6"/>
      <c r="R29" s="7"/>
      <c r="S29" s="178"/>
      <c r="T29" s="236"/>
      <c r="U29" s="178"/>
      <c r="V29" s="178"/>
    </row>
    <row r="30" spans="1:22" s="101" customFormat="1" ht="28.95" customHeight="1">
      <c r="A30" s="108" t="s">
        <v>74</v>
      </c>
      <c r="B30" s="109" t="s">
        <v>269</v>
      </c>
      <c r="C30" s="63" t="str">
        <f>'Anexo 1'!C30</f>
        <v xml:space="preserve">MOPT </v>
      </c>
      <c r="D30" s="112">
        <f>+'Anexo 1'!E30</f>
        <v>225000000</v>
      </c>
      <c r="E30" s="112">
        <f>'Anexo 2'!H30</f>
        <v>216652124.69</v>
      </c>
      <c r="F30" s="76">
        <v>1717000</v>
      </c>
      <c r="G30" s="76">
        <f>'Anexo 2'!F30</f>
        <v>8347875.3099999996</v>
      </c>
      <c r="H30" s="2">
        <f t="shared" si="2"/>
        <v>4.8618959289458354</v>
      </c>
      <c r="I30" s="76">
        <v>0</v>
      </c>
      <c r="J30" s="76">
        <v>0</v>
      </c>
      <c r="K30" s="76">
        <v>71417951.486000031</v>
      </c>
      <c r="L30" s="76">
        <v>135535539.618</v>
      </c>
      <c r="M30" s="76">
        <v>8647875.8660000004</v>
      </c>
      <c r="N30" s="76">
        <v>1050757.72</v>
      </c>
      <c r="O30" s="237" t="s">
        <v>38</v>
      </c>
      <c r="P30" s="31"/>
      <c r="Q30" s="6"/>
      <c r="R30" s="7"/>
      <c r="S30" s="178"/>
      <c r="T30" s="236"/>
      <c r="U30" s="178"/>
      <c r="V30" s="178"/>
    </row>
    <row r="31" spans="1:22" s="101" customFormat="1" ht="14.4" customHeight="1">
      <c r="A31" s="74"/>
      <c r="B31" s="96"/>
      <c r="C31" s="63"/>
      <c r="D31" s="193">
        <f>SUM(D23:D30)</f>
        <v>1265336000</v>
      </c>
      <c r="E31" s="193">
        <f>SUM(E23:E30)</f>
        <v>453162340.06</v>
      </c>
      <c r="F31" s="193">
        <f>SUM(F23:F30)</f>
        <v>56026068.609999999</v>
      </c>
      <c r="G31" s="193">
        <f>SUM(G23:G30)</f>
        <v>58347875.310000002</v>
      </c>
      <c r="H31" s="2"/>
      <c r="I31" s="193">
        <f t="shared" ref="I31:O31" si="3">SUM(I23:I30)</f>
        <v>24736543.149999999</v>
      </c>
      <c r="J31" s="193">
        <f t="shared" si="3"/>
        <v>62650581.399999999</v>
      </c>
      <c r="K31" s="193">
        <f t="shared" si="3"/>
        <v>218541042.47600004</v>
      </c>
      <c r="L31" s="193">
        <f t="shared" si="3"/>
        <v>137535539.618</v>
      </c>
      <c r="M31" s="193">
        <f t="shared" si="3"/>
        <v>8647875.8660000004</v>
      </c>
      <c r="N31" s="193">
        <f t="shared" si="3"/>
        <v>1050757.72</v>
      </c>
      <c r="O31" s="197">
        <f t="shared" si="3"/>
        <v>0</v>
      </c>
      <c r="P31" s="31"/>
      <c r="Q31" s="6"/>
      <c r="R31" s="7"/>
      <c r="S31" s="178"/>
      <c r="T31" s="236"/>
      <c r="U31" s="178"/>
      <c r="V31" s="178"/>
    </row>
    <row r="32" spans="1:22" ht="14.4" customHeight="1">
      <c r="A32" s="119"/>
      <c r="B32" s="85"/>
      <c r="C32" s="63"/>
      <c r="D32" s="112"/>
      <c r="E32" s="112"/>
      <c r="F32" s="2"/>
      <c r="G32" s="2"/>
      <c r="H32" s="2"/>
      <c r="I32" s="76"/>
      <c r="J32" s="76"/>
      <c r="K32" s="76"/>
      <c r="L32" s="76"/>
      <c r="M32" s="76"/>
      <c r="N32" s="76"/>
      <c r="O32" s="240"/>
      <c r="P32" s="31"/>
      <c r="Q32" s="6"/>
      <c r="R32" s="7"/>
      <c r="S32" s="178"/>
      <c r="T32" s="236"/>
      <c r="U32" s="178"/>
      <c r="V32" s="178"/>
    </row>
    <row r="33" spans="1:22" ht="14.4" customHeight="1">
      <c r="A33" s="103" t="s">
        <v>76</v>
      </c>
      <c r="B33" s="85"/>
      <c r="C33" s="63"/>
      <c r="D33" s="112"/>
      <c r="E33" s="112"/>
      <c r="F33" s="2"/>
      <c r="G33" s="2"/>
      <c r="H33" s="2"/>
      <c r="I33" s="76"/>
      <c r="J33" s="76"/>
      <c r="K33" s="76"/>
      <c r="L33" s="76"/>
      <c r="M33" s="76"/>
      <c r="N33" s="76"/>
      <c r="O33" s="240"/>
      <c r="P33" s="31"/>
      <c r="Q33" s="6"/>
      <c r="R33" s="7"/>
      <c r="S33" s="178"/>
      <c r="T33" s="236"/>
      <c r="U33" s="178"/>
      <c r="V33" s="178"/>
    </row>
    <row r="34" spans="1:22" s="101" customFormat="1" ht="14.4" customHeight="1">
      <c r="A34" s="105" t="str">
        <f>+'Anexo 1'!A34</f>
        <v>9075-CR</v>
      </c>
      <c r="B34" s="127" t="s">
        <v>105</v>
      </c>
      <c r="C34" s="63" t="str">
        <f>'Anexo 1'!C34</f>
        <v>MH</v>
      </c>
      <c r="D34" s="112">
        <f>+'Anexo 1'!E34</f>
        <v>141640000</v>
      </c>
      <c r="E34" s="112">
        <f>'Anexo 2'!H34</f>
        <v>123809172.69</v>
      </c>
      <c r="F34" s="76">
        <v>7636693</v>
      </c>
      <c r="G34" s="76">
        <f>'Anexo 2'!F34</f>
        <v>2943496.18</v>
      </c>
      <c r="H34" s="2">
        <f t="shared" ref="H34" si="4">G34/F34</f>
        <v>0.38544120864882225</v>
      </c>
      <c r="I34" s="76">
        <v>5525060.7999999998</v>
      </c>
      <c r="J34" s="76">
        <v>11660424.4</v>
      </c>
      <c r="K34" s="76">
        <v>61483703.100000001</v>
      </c>
      <c r="L34" s="76">
        <v>45139984.390000001</v>
      </c>
      <c r="M34" s="186" t="s">
        <v>38</v>
      </c>
      <c r="N34" s="76" t="s">
        <v>38</v>
      </c>
      <c r="O34" s="237" t="s">
        <v>38</v>
      </c>
      <c r="P34" s="31"/>
      <c r="Q34" s="6"/>
      <c r="R34" s="7"/>
      <c r="S34" s="178"/>
      <c r="T34" s="236"/>
      <c r="U34" s="178"/>
      <c r="V34" s="178"/>
    </row>
    <row r="35" spans="1:22" ht="43.95" customHeight="1">
      <c r="A35" s="121" t="s">
        <v>80</v>
      </c>
      <c r="B35" s="122" t="s">
        <v>126</v>
      </c>
      <c r="C35" s="63" t="str">
        <f>'Anexo 1'!C35</f>
        <v>CNE</v>
      </c>
      <c r="D35" s="112">
        <f>+'Anexo 1'!E35</f>
        <v>160000000</v>
      </c>
      <c r="E35" s="112">
        <f>'Anexo 2'!H35</f>
        <v>160000000</v>
      </c>
      <c r="F35" s="76">
        <v>0</v>
      </c>
      <c r="G35" s="76">
        <f>'Anexo 2'!F35</f>
        <v>0</v>
      </c>
      <c r="H35" s="2" t="s">
        <v>38</v>
      </c>
      <c r="I35" s="76">
        <v>0</v>
      </c>
      <c r="J35" s="76">
        <v>60000000</v>
      </c>
      <c r="K35" s="76">
        <v>50000000</v>
      </c>
      <c r="L35" s="76">
        <v>50000000</v>
      </c>
      <c r="M35" s="76" t="s">
        <v>38</v>
      </c>
      <c r="N35" s="76" t="s">
        <v>38</v>
      </c>
      <c r="O35" s="240" t="s">
        <v>38</v>
      </c>
      <c r="P35" s="31"/>
      <c r="Q35" s="6"/>
      <c r="R35" s="7"/>
      <c r="S35" s="178"/>
      <c r="T35" s="236"/>
      <c r="U35" s="178"/>
      <c r="V35" s="178"/>
    </row>
    <row r="36" spans="1:22" ht="14.4" customHeight="1">
      <c r="A36" s="74"/>
      <c r="B36" s="127"/>
      <c r="C36" s="63"/>
      <c r="D36" s="193">
        <f>SUM(D34:D35)</f>
        <v>301640000</v>
      </c>
      <c r="E36" s="193">
        <f t="shared" ref="E36:G36" si="5">SUM(E34:E35)</f>
        <v>283809172.69</v>
      </c>
      <c r="F36" s="193">
        <f t="shared" si="5"/>
        <v>7636693</v>
      </c>
      <c r="G36" s="193">
        <f t="shared" si="5"/>
        <v>2943496.18</v>
      </c>
      <c r="H36" s="99"/>
      <c r="I36" s="99">
        <f t="shared" ref="I36:O36" si="6">SUM(I34:I35)</f>
        <v>5525060.7999999998</v>
      </c>
      <c r="J36" s="99">
        <f t="shared" si="6"/>
        <v>71660424.400000006</v>
      </c>
      <c r="K36" s="99">
        <f t="shared" si="6"/>
        <v>111483703.09999999</v>
      </c>
      <c r="L36" s="99">
        <f t="shared" si="6"/>
        <v>95139984.390000001</v>
      </c>
      <c r="M36" s="99">
        <f t="shared" si="6"/>
        <v>0</v>
      </c>
      <c r="N36" s="99">
        <f t="shared" si="6"/>
        <v>0</v>
      </c>
      <c r="O36" s="241">
        <f t="shared" si="6"/>
        <v>0</v>
      </c>
      <c r="P36" s="31"/>
      <c r="Q36" s="6"/>
      <c r="R36" s="7"/>
      <c r="S36" s="178"/>
      <c r="T36" s="236"/>
      <c r="U36" s="178"/>
      <c r="V36" s="178"/>
    </row>
    <row r="37" spans="1:22" ht="14.4" customHeight="1">
      <c r="A37" s="119"/>
      <c r="B37" s="85"/>
      <c r="C37" s="63"/>
      <c r="D37" s="112"/>
      <c r="E37" s="112"/>
      <c r="F37" s="76"/>
      <c r="G37" s="76"/>
      <c r="H37" s="76"/>
      <c r="I37" s="76"/>
      <c r="J37" s="76"/>
      <c r="K37" s="76"/>
      <c r="L37" s="76"/>
      <c r="M37" s="76"/>
      <c r="N37" s="76"/>
      <c r="O37" s="240"/>
      <c r="P37" s="31"/>
      <c r="Q37" s="6"/>
      <c r="R37" s="7"/>
      <c r="S37" s="178"/>
      <c r="T37" s="236"/>
      <c r="U37" s="178"/>
      <c r="V37" s="178"/>
    </row>
    <row r="38" spans="1:22" ht="14.4" customHeight="1">
      <c r="A38" s="103" t="s">
        <v>84</v>
      </c>
      <c r="B38" s="127"/>
      <c r="C38" s="63"/>
      <c r="D38" s="112"/>
      <c r="E38" s="112"/>
      <c r="F38" s="112"/>
      <c r="G38" s="112"/>
      <c r="H38" s="112"/>
      <c r="I38" s="112"/>
      <c r="J38" s="112"/>
      <c r="K38" s="112"/>
      <c r="L38" s="112"/>
      <c r="M38" s="112"/>
      <c r="N38" s="112"/>
      <c r="O38" s="188"/>
      <c r="P38" s="31"/>
      <c r="Q38" s="6"/>
      <c r="R38" s="7"/>
      <c r="S38" s="178"/>
      <c r="T38" s="236"/>
      <c r="U38" s="178"/>
      <c r="V38" s="178"/>
    </row>
    <row r="39" spans="1:22" ht="14.4" customHeight="1">
      <c r="A39" s="74" t="s">
        <v>85</v>
      </c>
      <c r="B39" s="120" t="s">
        <v>127</v>
      </c>
      <c r="C39" s="63" t="str">
        <f>'Anexo 1'!C39</f>
        <v>ICE</v>
      </c>
      <c r="D39" s="112">
        <f>+'Anexo 1'!E39</f>
        <v>179980610.76102763</v>
      </c>
      <c r="E39" s="112">
        <f>'Anexo 2'!H39</f>
        <v>136534618.35052973</v>
      </c>
      <c r="F39" s="76">
        <f>30848103/'Anexo 5'!P72</f>
        <v>213614.7288968908</v>
      </c>
      <c r="G39" s="76">
        <f>'Anexo 2'!F39</f>
        <v>195940.59968146251</v>
      </c>
      <c r="H39" s="2">
        <f>G39/F39</f>
        <v>0.91726165463075637</v>
      </c>
      <c r="I39" s="112">
        <v>2160478.6</v>
      </c>
      <c r="J39" s="112">
        <v>618449.61</v>
      </c>
      <c r="K39" s="112">
        <v>581133.09</v>
      </c>
      <c r="L39" s="112">
        <v>133174557.05</v>
      </c>
      <c r="M39" s="76" t="s">
        <v>38</v>
      </c>
      <c r="N39" s="76" t="s">
        <v>38</v>
      </c>
      <c r="O39" s="188" t="s">
        <v>38</v>
      </c>
      <c r="P39" s="31"/>
      <c r="Q39" s="6"/>
      <c r="R39" s="7"/>
      <c r="S39" s="178"/>
      <c r="T39" s="236"/>
      <c r="U39" s="178"/>
      <c r="V39" s="178"/>
    </row>
    <row r="40" spans="1:22" ht="14.4" customHeight="1">
      <c r="A40" s="74"/>
      <c r="B40" s="127"/>
      <c r="C40" s="63"/>
      <c r="D40" s="193">
        <f>SUM(D39:D39)</f>
        <v>179980610.76102763</v>
      </c>
      <c r="E40" s="193">
        <f t="shared" ref="E40:G40" si="7">SUM(E39:E39)</f>
        <v>136534618.35052973</v>
      </c>
      <c r="F40" s="193">
        <f t="shared" si="7"/>
        <v>213614.7288968908</v>
      </c>
      <c r="G40" s="193">
        <f t="shared" si="7"/>
        <v>195940.59968146251</v>
      </c>
      <c r="H40" s="193"/>
      <c r="I40" s="193">
        <f t="shared" ref="I40:O40" si="8">SUM(I39:I39)</f>
        <v>2160478.6</v>
      </c>
      <c r="J40" s="193">
        <f t="shared" si="8"/>
        <v>618449.61</v>
      </c>
      <c r="K40" s="193">
        <f t="shared" si="8"/>
        <v>581133.09</v>
      </c>
      <c r="L40" s="193">
        <f t="shared" si="8"/>
        <v>133174557.05</v>
      </c>
      <c r="M40" s="193">
        <f t="shared" si="8"/>
        <v>0</v>
      </c>
      <c r="N40" s="193">
        <f t="shared" si="8"/>
        <v>0</v>
      </c>
      <c r="O40" s="197">
        <f t="shared" si="8"/>
        <v>0</v>
      </c>
      <c r="P40" s="31"/>
      <c r="Q40" s="6"/>
      <c r="R40" s="7"/>
      <c r="S40" s="178"/>
      <c r="T40" s="236"/>
      <c r="U40" s="178"/>
      <c r="V40" s="178"/>
    </row>
    <row r="41" spans="1:22" ht="14.4" customHeight="1">
      <c r="A41" s="74"/>
      <c r="B41" s="128"/>
      <c r="C41" s="63"/>
      <c r="D41" s="193"/>
      <c r="E41" s="193"/>
      <c r="F41" s="193"/>
      <c r="G41" s="193"/>
      <c r="H41" s="193"/>
      <c r="I41" s="193"/>
      <c r="J41" s="193"/>
      <c r="K41" s="193"/>
      <c r="L41" s="193"/>
      <c r="M41" s="193"/>
      <c r="N41" s="193"/>
      <c r="O41" s="197"/>
      <c r="P41" s="31"/>
      <c r="Q41" s="6"/>
      <c r="R41" s="7"/>
      <c r="S41" s="178"/>
      <c r="T41" s="236"/>
      <c r="U41" s="178"/>
      <c r="V41" s="178"/>
    </row>
    <row r="42" spans="1:22" ht="14.4" customHeight="1">
      <c r="A42" s="74"/>
      <c r="B42" s="198"/>
      <c r="C42" s="63"/>
      <c r="D42" s="112"/>
      <c r="E42" s="112"/>
      <c r="F42" s="112"/>
      <c r="G42" s="112"/>
      <c r="H42" s="112"/>
      <c r="I42" s="112"/>
      <c r="J42" s="112"/>
      <c r="K42" s="112"/>
      <c r="L42" s="112"/>
      <c r="M42" s="112"/>
      <c r="N42" s="112"/>
      <c r="O42" s="188"/>
      <c r="P42" s="31"/>
      <c r="Q42" s="6"/>
      <c r="R42" s="7"/>
      <c r="S42" s="178"/>
      <c r="T42" s="236"/>
      <c r="U42" s="178"/>
      <c r="V42" s="178"/>
    </row>
    <row r="43" spans="1:22" ht="14.4" customHeight="1">
      <c r="A43" s="74" t="s">
        <v>86</v>
      </c>
      <c r="B43" s="198"/>
      <c r="C43" s="194"/>
      <c r="D43" s="193">
        <f>D20+D31+D36+D40</f>
        <v>3412782811.0510278</v>
      </c>
      <c r="E43" s="193">
        <f>E20+E31+E36+E40</f>
        <v>2249924871.3205295</v>
      </c>
      <c r="F43" s="193">
        <f>F20+F31+F36+F40</f>
        <v>174749185.62385687</v>
      </c>
      <c r="G43" s="193">
        <f>G20+G31+G36+G40</f>
        <v>118708026.58968148</v>
      </c>
      <c r="H43" s="8"/>
      <c r="I43" s="193">
        <f t="shared" ref="I43:O43" si="9">I20+I31+I36+I40</f>
        <v>61740334.082096443</v>
      </c>
      <c r="J43" s="193">
        <f t="shared" si="9"/>
        <v>238616409.85496479</v>
      </c>
      <c r="K43" s="193">
        <f t="shared" si="9"/>
        <v>934881420.08738244</v>
      </c>
      <c r="L43" s="193">
        <f t="shared" si="9"/>
        <v>693256413.63553691</v>
      </c>
      <c r="M43" s="193">
        <f t="shared" si="9"/>
        <v>185764736.72867492</v>
      </c>
      <c r="N43" s="193">
        <f t="shared" si="9"/>
        <v>121644967.96000001</v>
      </c>
      <c r="O43" s="197">
        <f t="shared" si="9"/>
        <v>14020589.139999999</v>
      </c>
      <c r="P43" s="31"/>
      <c r="Q43" s="6"/>
      <c r="R43" s="7"/>
      <c r="S43" s="178"/>
      <c r="T43" s="236"/>
      <c r="U43" s="178"/>
      <c r="V43" s="178"/>
    </row>
    <row r="44" spans="1:22" ht="14.4" customHeight="1" thickBot="1">
      <c r="A44" s="131"/>
      <c r="B44" s="132"/>
      <c r="C44" s="132"/>
      <c r="D44" s="202"/>
      <c r="E44" s="242"/>
      <c r="F44" s="242"/>
      <c r="G44" s="242"/>
      <c r="H44" s="242"/>
      <c r="I44" s="242"/>
      <c r="J44" s="242"/>
      <c r="K44" s="242"/>
      <c r="L44" s="242"/>
      <c r="M44" s="202"/>
      <c r="N44" s="202"/>
      <c r="O44" s="243"/>
      <c r="P44" s="31"/>
      <c r="Q44" s="6"/>
      <c r="R44" s="7"/>
      <c r="S44" s="178"/>
      <c r="T44" s="236"/>
    </row>
    <row r="45" spans="1:22" s="57" customFormat="1" ht="14.4" customHeight="1">
      <c r="A45" s="74"/>
      <c r="B45" s="136"/>
      <c r="D45" s="194"/>
      <c r="E45" s="194"/>
      <c r="F45" s="194"/>
      <c r="G45" s="194"/>
      <c r="H45" s="194"/>
      <c r="I45" s="76"/>
      <c r="J45" s="76"/>
      <c r="K45" s="76"/>
      <c r="L45" s="76"/>
      <c r="M45" s="76"/>
      <c r="N45" s="76"/>
      <c r="O45" s="76"/>
      <c r="P45" s="31"/>
      <c r="Q45" s="31"/>
      <c r="R45" s="32"/>
    </row>
    <row r="46" spans="1:22" s="57" customFormat="1" ht="14.4" customHeight="1">
      <c r="A46" s="138" t="s">
        <v>87</v>
      </c>
      <c r="B46" s="98"/>
      <c r="C46" s="98"/>
      <c r="D46" s="189"/>
      <c r="E46" s="210"/>
      <c r="F46" s="99"/>
      <c r="G46" s="244"/>
      <c r="H46" s="244"/>
      <c r="N46" s="63"/>
      <c r="O46" s="63"/>
      <c r="P46" s="76"/>
      <c r="Q46" s="68"/>
    </row>
    <row r="47" spans="1:22" s="57" customFormat="1" ht="14.4" customHeight="1">
      <c r="E47" s="189"/>
      <c r="F47" s="189"/>
      <c r="G47" s="189"/>
      <c r="I47" s="189"/>
      <c r="J47" s="189"/>
      <c r="K47" s="189"/>
      <c r="L47" s="189"/>
      <c r="M47" s="189"/>
      <c r="N47" s="63"/>
      <c r="O47" s="63"/>
      <c r="P47" s="63"/>
      <c r="Q47" s="68"/>
    </row>
    <row r="48" spans="1:22" s="57" customFormat="1" ht="14.4" customHeight="1">
      <c r="A48" s="169" t="s">
        <v>88</v>
      </c>
      <c r="B48" s="169"/>
      <c r="E48" s="245"/>
      <c r="G48" s="214"/>
      <c r="I48" s="189"/>
      <c r="J48" s="189"/>
      <c r="K48" s="189"/>
      <c r="L48" s="189"/>
      <c r="N48" s="63"/>
      <c r="O48" s="63"/>
      <c r="P48" s="63"/>
      <c r="Q48" s="68"/>
    </row>
    <row r="49" spans="1:17" s="57" customFormat="1" ht="19.8" customHeight="1">
      <c r="A49" s="214" t="s">
        <v>128</v>
      </c>
      <c r="B49" s="98"/>
      <c r="N49" s="63"/>
      <c r="O49" s="63"/>
      <c r="P49" s="63"/>
      <c r="Q49" s="68"/>
    </row>
    <row r="50" spans="1:17" s="57" customFormat="1" ht="19.8" customHeight="1">
      <c r="A50" s="214" t="s">
        <v>129</v>
      </c>
      <c r="B50" s="212"/>
      <c r="C50" s="84"/>
      <c r="D50" s="84"/>
      <c r="E50" s="84"/>
      <c r="F50" s="84"/>
      <c r="G50" s="84"/>
      <c r="H50" s="84"/>
      <c r="I50" s="84"/>
      <c r="J50" s="84"/>
      <c r="K50" s="84"/>
      <c r="L50" s="84"/>
      <c r="M50" s="84"/>
      <c r="N50" s="88"/>
      <c r="O50" s="88"/>
      <c r="P50" s="63"/>
      <c r="Q50" s="68"/>
    </row>
    <row r="51" spans="1:17" s="57" customFormat="1" ht="19.8" customHeight="1">
      <c r="A51" s="214" t="s">
        <v>267</v>
      </c>
      <c r="B51" s="212"/>
      <c r="C51" s="84"/>
      <c r="D51" s="84"/>
      <c r="E51" s="84"/>
      <c r="F51" s="84"/>
      <c r="G51" s="84"/>
      <c r="H51" s="84"/>
      <c r="I51" s="84"/>
      <c r="J51" s="84"/>
      <c r="K51" s="84"/>
      <c r="L51" s="84"/>
      <c r="M51" s="84"/>
      <c r="N51" s="88"/>
      <c r="O51" s="88"/>
      <c r="P51" s="63"/>
      <c r="Q51" s="68"/>
    </row>
    <row r="52" spans="1:17" s="84" customFormat="1" ht="19.8" customHeight="1">
      <c r="A52" s="214" t="s">
        <v>226</v>
      </c>
      <c r="B52" s="212"/>
      <c r="N52" s="88"/>
      <c r="O52" s="88"/>
      <c r="P52" s="88"/>
      <c r="Q52" s="82"/>
    </row>
    <row r="53" spans="1:17" s="84" customFormat="1" ht="19.8" customHeight="1">
      <c r="A53" s="214" t="s">
        <v>108</v>
      </c>
      <c r="B53" s="212"/>
      <c r="N53" s="88"/>
      <c r="O53" s="88"/>
      <c r="P53" s="88"/>
      <c r="Q53" s="82"/>
    </row>
    <row r="54" spans="1:17" s="84" customFormat="1" ht="19.8" customHeight="1">
      <c r="A54" s="214"/>
      <c r="B54" s="98"/>
      <c r="C54" s="57"/>
      <c r="D54" s="57"/>
      <c r="E54" s="57"/>
      <c r="F54" s="57"/>
      <c r="G54" s="57"/>
      <c r="H54" s="57"/>
      <c r="I54" s="57"/>
      <c r="J54" s="57"/>
      <c r="K54" s="57"/>
      <c r="L54" s="57"/>
      <c r="M54" s="57"/>
      <c r="N54" s="63"/>
      <c r="O54" s="88"/>
      <c r="P54" s="88"/>
      <c r="Q54" s="82"/>
    </row>
    <row r="55" spans="1:17" s="84" customFormat="1" ht="14.4" customHeight="1">
      <c r="B55" s="165"/>
      <c r="C55" s="165"/>
      <c r="D55" s="165"/>
      <c r="E55" s="165"/>
      <c r="F55" s="165"/>
      <c r="G55" s="165"/>
      <c r="H55" s="165"/>
      <c r="I55" s="165"/>
      <c r="J55" s="165"/>
      <c r="K55" s="165"/>
      <c r="L55" s="165"/>
      <c r="M55" s="165"/>
      <c r="N55" s="165"/>
      <c r="O55" s="157"/>
      <c r="P55" s="88"/>
      <c r="Q55" s="82"/>
    </row>
    <row r="56" spans="1:17" s="84" customFormat="1" ht="14.4" customHeight="1">
      <c r="A56" s="139" t="s">
        <v>89</v>
      </c>
      <c r="B56" s="212"/>
      <c r="N56" s="88"/>
      <c r="O56" s="88"/>
      <c r="P56" s="157"/>
      <c r="Q56" s="82"/>
    </row>
    <row r="57" spans="1:17" s="84" customFormat="1" ht="22.2" customHeight="1">
      <c r="A57" s="142" t="s">
        <v>90</v>
      </c>
      <c r="B57" s="212"/>
      <c r="N57" s="88"/>
      <c r="O57" s="88"/>
      <c r="P57" s="88"/>
      <c r="Q57" s="82"/>
    </row>
    <row r="58" spans="1:17" s="84" customFormat="1" ht="22.2" customHeight="1">
      <c r="A58" s="142" t="s">
        <v>91</v>
      </c>
      <c r="B58" s="141"/>
      <c r="M58" s="246"/>
      <c r="N58" s="88"/>
      <c r="O58" s="88"/>
      <c r="P58" s="88"/>
      <c r="Q58" s="82"/>
    </row>
    <row r="59" spans="1:17" s="84" customFormat="1" ht="14.4" customHeight="1">
      <c r="B59" s="141"/>
      <c r="N59" s="88"/>
      <c r="O59" s="88"/>
      <c r="P59" s="88"/>
      <c r="Q59" s="82"/>
    </row>
    <row r="60" spans="1:17" s="71" customFormat="1">
      <c r="B60" s="147"/>
      <c r="C60" s="56"/>
      <c r="D60" s="56"/>
      <c r="E60" s="178"/>
      <c r="F60" s="178"/>
      <c r="G60" s="178"/>
      <c r="H60" s="56"/>
      <c r="I60" s="56"/>
      <c r="J60" s="56"/>
      <c r="K60" s="56"/>
      <c r="L60" s="56"/>
      <c r="M60" s="56"/>
      <c r="N60" s="63"/>
      <c r="O60" s="63"/>
      <c r="P60" s="88"/>
      <c r="Q60" s="247"/>
    </row>
  </sheetData>
  <sheetProtection algorithmName="SHA-512" hashValue="LeegBb35Sm2tL26jXBK6rmcBx+6uKvko5b5Q1dXd1NzHCdIbpWI6RnIyY0Tj29d/6BhkRi4jZzuow42fgx7XIw==" saltValue="YpzjjlmlqtzzWEBa57Yqyw==" spinCount="100000" sheet="1" objects="1" scenarios="1"/>
  <mergeCells count="12">
    <mergeCell ref="A4:N4"/>
    <mergeCell ref="A5:N5"/>
    <mergeCell ref="A6:N6"/>
    <mergeCell ref="A7:N7"/>
    <mergeCell ref="E9:E10"/>
    <mergeCell ref="F9:H9"/>
    <mergeCell ref="I9:O9"/>
    <mergeCell ref="C23:C24"/>
    <mergeCell ref="A9:A10"/>
    <mergeCell ref="B9:B10"/>
    <mergeCell ref="C9:C10"/>
    <mergeCell ref="D9:D10"/>
  </mergeCells>
  <printOptions horizontalCentered="1" verticalCentered="1"/>
  <pageMargins left="0.15748031496062992" right="0.15748031496062992" top="0.15748031496062992" bottom="0.39370078740157483" header="0" footer="0.39370078740157483"/>
  <pageSetup scale="29" orientation="landscape" r:id="rId1"/>
  <headerFooter alignWithMargins="0"/>
  <ignoredErrors>
    <ignoredError sqref="K56:N56 A62:D62 B56:E56 A44:E44 D36 A40:D40 A48:D48 A37:B38 A39 A43:C43 E15 B49:E49 I56 I60 K60:N62 I3:N3 I61:J62 I41:N42 I49:N49 H12:N12 H37:H38 A3:E3 H31:H33 F32:G33 A41:G42 H34 H26 H14 G44 I44:N44 H20:H22 G21:G22 H40 A45:D45 M47:N48 G37:G38 E18 E39 D37:E38 B60:D61 H28:H29 B46:D46 K23 I31:O31 M38:N38 I37:N37 I36:O36 I40:O40 O37 I38:L38 O38 I20:O20 I39:L39 L19 A47:D47" unlockedFormula="1"/>
    <ignoredError sqref="A36:B36 A13:B13 E13 A16 A4:E4 D10 A34 A32:B33 A11:E12 A9 A10:C10 K4:N7 B9:D9 A20:B22 A31:B31 A25:B26 A6:E7 B5:E5 A23:A24 D21:E22 I11:N11 I4:J7 I32:N33 I21:N22 E24:E27 A27 A28:B28 A14:B15 E14 E16:E17 E23 E28:E29 E34 D32:E33 A29" numberStoredAsText="1" unlockedFormula="1"/>
    <ignoredError sqref="L10:N1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M89"/>
  <sheetViews>
    <sheetView showGridLines="0" zoomScale="80" zoomScaleNormal="80" zoomScaleSheetLayoutView="55" workbookViewId="0">
      <selection activeCell="B16" sqref="B16"/>
    </sheetView>
  </sheetViews>
  <sheetFormatPr baseColWidth="10" defaultColWidth="11" defaultRowHeight="14.4"/>
  <cols>
    <col min="1" max="1" width="33.21875" style="248" customWidth="1"/>
    <col min="2" max="2" width="78.88671875" style="248" customWidth="1"/>
    <col min="3" max="3" width="25.77734375" style="249" customWidth="1"/>
    <col min="4" max="4" width="29.33203125" style="250" customWidth="1"/>
    <col min="5" max="5" width="24.21875" style="250" bestFit="1" customWidth="1"/>
    <col min="6" max="6" width="31.44140625" style="251" customWidth="1"/>
    <col min="7" max="7" width="29" style="250" customWidth="1"/>
    <col min="8" max="8" width="23.88671875" style="250" bestFit="1" customWidth="1"/>
    <col min="9" max="9" width="26" style="250" customWidth="1"/>
    <col min="10" max="10" width="22.21875" style="250" bestFit="1" customWidth="1"/>
    <col min="11" max="11" width="24.21875" style="250" customWidth="1"/>
    <col min="12" max="12" width="27.44140625" style="250" bestFit="1" customWidth="1"/>
    <col min="13" max="16384" width="11" style="250"/>
  </cols>
  <sheetData>
    <row r="1" spans="1:12" ht="23.4" customHeight="1"/>
    <row r="2" spans="1:12" ht="23.4" customHeight="1"/>
    <row r="3" spans="1:12" ht="23.4" customHeight="1"/>
    <row r="4" spans="1:12" ht="23.4" customHeight="1">
      <c r="A4" s="472" t="s">
        <v>130</v>
      </c>
      <c r="B4" s="472"/>
      <c r="C4" s="472"/>
      <c r="D4" s="472"/>
      <c r="E4" s="472"/>
      <c r="F4" s="472"/>
      <c r="G4" s="472"/>
      <c r="H4" s="472"/>
      <c r="I4" s="472"/>
      <c r="J4" s="472"/>
      <c r="K4" s="472"/>
      <c r="L4" s="56"/>
    </row>
    <row r="5" spans="1:12" ht="18.600000000000001" customHeight="1">
      <c r="A5" s="472" t="s">
        <v>11</v>
      </c>
      <c r="B5" s="472"/>
      <c r="C5" s="472"/>
      <c r="D5" s="472"/>
      <c r="E5" s="472"/>
      <c r="F5" s="472"/>
      <c r="G5" s="472"/>
      <c r="H5" s="472"/>
      <c r="I5" s="472"/>
      <c r="J5" s="472"/>
      <c r="K5" s="472"/>
      <c r="L5" s="56"/>
    </row>
    <row r="6" spans="1:12" ht="18.600000000000001" customHeight="1">
      <c r="A6" s="471" t="s">
        <v>19</v>
      </c>
      <c r="B6" s="471"/>
      <c r="C6" s="471"/>
      <c r="D6" s="471"/>
      <c r="E6" s="471"/>
      <c r="F6" s="471"/>
      <c r="G6" s="471"/>
      <c r="H6" s="471"/>
      <c r="I6" s="471"/>
      <c r="J6" s="471"/>
      <c r="K6" s="471"/>
    </row>
    <row r="7" spans="1:12" ht="18.600000000000001" customHeight="1">
      <c r="A7" s="470">
        <f>+'Anexo 1'!A7:J7</f>
        <v>45838</v>
      </c>
      <c r="B7" s="470"/>
      <c r="C7" s="470"/>
      <c r="D7" s="470"/>
      <c r="E7" s="470"/>
      <c r="F7" s="470"/>
      <c r="G7" s="470"/>
      <c r="H7" s="470"/>
      <c r="I7" s="470"/>
      <c r="J7" s="470"/>
      <c r="K7" s="470"/>
    </row>
    <row r="8" spans="1:12" ht="13.95" customHeight="1" thickBot="1">
      <c r="A8" s="253"/>
      <c r="B8" s="253"/>
      <c r="C8" s="253"/>
      <c r="D8" s="253"/>
      <c r="E8" s="254"/>
      <c r="F8" s="254"/>
      <c r="G8" s="254"/>
      <c r="H8" s="254"/>
      <c r="I8" s="254"/>
      <c r="J8" s="254"/>
      <c r="K8" s="254"/>
    </row>
    <row r="9" spans="1:12" s="255" customFormat="1" ht="21.6" customHeight="1" thickBot="1">
      <c r="A9" s="453" t="s">
        <v>20</v>
      </c>
      <c r="B9" s="453" t="s">
        <v>21</v>
      </c>
      <c r="C9" s="453" t="s">
        <v>110</v>
      </c>
      <c r="D9" s="453" t="s">
        <v>131</v>
      </c>
      <c r="E9" s="469" t="s">
        <v>132</v>
      </c>
      <c r="F9" s="465"/>
      <c r="G9" s="465"/>
      <c r="H9" s="465"/>
      <c r="I9" s="469" t="s">
        <v>133</v>
      </c>
      <c r="J9" s="465"/>
      <c r="K9" s="466"/>
    </row>
    <row r="10" spans="1:12" s="255" customFormat="1" ht="60" customHeight="1">
      <c r="A10" s="473"/>
      <c r="B10" s="473"/>
      <c r="C10" s="473"/>
      <c r="D10" s="473"/>
      <c r="E10" s="181" t="s">
        <v>134</v>
      </c>
      <c r="F10" s="181" t="s">
        <v>135</v>
      </c>
      <c r="G10" s="181" t="s">
        <v>136</v>
      </c>
      <c r="H10" s="181" t="s">
        <v>137</v>
      </c>
      <c r="I10" s="181" t="s">
        <v>138</v>
      </c>
      <c r="J10" s="181" t="s">
        <v>139</v>
      </c>
      <c r="K10" s="181" t="s">
        <v>140</v>
      </c>
    </row>
    <row r="11" spans="1:12" s="56" customFormat="1" ht="14.4" customHeight="1">
      <c r="A11" s="64"/>
      <c r="B11" s="65"/>
      <c r="C11" s="256"/>
      <c r="D11" s="66"/>
      <c r="E11" s="66"/>
      <c r="F11" s="257"/>
      <c r="G11" s="65"/>
      <c r="H11" s="65"/>
      <c r="I11" s="65"/>
      <c r="J11" s="65"/>
      <c r="K11" s="258"/>
    </row>
    <row r="12" spans="1:12" s="56" customFormat="1" ht="14.4" customHeight="1">
      <c r="A12" s="259" t="s">
        <v>33</v>
      </c>
      <c r="B12" s="70"/>
      <c r="C12" s="63"/>
      <c r="F12" s="260"/>
      <c r="G12" s="261"/>
      <c r="H12" s="261"/>
      <c r="I12" s="261"/>
      <c r="J12" s="261"/>
      <c r="K12" s="262"/>
    </row>
    <row r="13" spans="1:12" s="56" customFormat="1" ht="14.4" customHeight="1">
      <c r="A13" s="74" t="s">
        <v>34</v>
      </c>
      <c r="B13" s="75" t="s">
        <v>35</v>
      </c>
      <c r="C13" s="63" t="str">
        <f>'Anexo 1'!C13</f>
        <v xml:space="preserve">CONAVI </v>
      </c>
      <c r="D13" s="112">
        <f>+'Anexo 1'!E13</f>
        <v>90055000</v>
      </c>
      <c r="E13" s="76">
        <v>2673000</v>
      </c>
      <c r="F13" s="76">
        <v>2673000</v>
      </c>
      <c r="G13" s="112">
        <v>0</v>
      </c>
      <c r="H13" s="112">
        <f t="shared" ref="H13:H18" si="0">F13-G13</f>
        <v>2673000</v>
      </c>
      <c r="I13" s="112" t="s">
        <v>38</v>
      </c>
      <c r="J13" s="112" t="s">
        <v>38</v>
      </c>
      <c r="K13" s="188" t="s">
        <v>38</v>
      </c>
      <c r="L13" s="263"/>
    </row>
    <row r="14" spans="1:12" s="56" customFormat="1" ht="28.95" customHeight="1">
      <c r="A14" s="74">
        <v>2129</v>
      </c>
      <c r="B14" s="85" t="s">
        <v>39</v>
      </c>
      <c r="C14" s="63" t="str">
        <f>'Anexo 1'!C14</f>
        <v>AyA</v>
      </c>
      <c r="D14" s="112">
        <f>+'Anexo 1'!E14</f>
        <v>130000000</v>
      </c>
      <c r="E14" s="76">
        <v>30196728</v>
      </c>
      <c r="F14" s="76">
        <v>46931371.734029159</v>
      </c>
      <c r="G14" s="112">
        <v>21334903.230529469</v>
      </c>
      <c r="H14" s="112">
        <f t="shared" si="0"/>
        <v>25596468.50349969</v>
      </c>
      <c r="I14" s="112">
        <f>1700000*'Anexo 5'!P71</f>
        <v>1991890</v>
      </c>
      <c r="J14" s="112">
        <f>1700000*'Anexo 5'!P71</f>
        <v>1991890</v>
      </c>
      <c r="K14" s="188">
        <f>I14-J14</f>
        <v>0</v>
      </c>
      <c r="L14" s="263"/>
    </row>
    <row r="15" spans="1:12" s="56" customFormat="1" ht="42.6" customHeight="1">
      <c r="A15" s="74">
        <v>2164</v>
      </c>
      <c r="B15" s="85" t="s">
        <v>122</v>
      </c>
      <c r="C15" s="63" t="str">
        <f>'Anexo 1'!C15</f>
        <v>AyA</v>
      </c>
      <c r="D15" s="112">
        <f>+'Anexo 1'!E15</f>
        <v>154562390.28999999</v>
      </c>
      <c r="E15" s="76">
        <v>31304300</v>
      </c>
      <c r="F15" s="76">
        <v>29441864</v>
      </c>
      <c r="G15" s="76">
        <v>6895319.9616160076</v>
      </c>
      <c r="H15" s="112">
        <f>F15-G15</f>
        <v>22546544.038383991</v>
      </c>
      <c r="I15" s="112" t="s">
        <v>38</v>
      </c>
      <c r="J15" s="112" t="s">
        <v>38</v>
      </c>
      <c r="K15" s="188" t="s">
        <v>38</v>
      </c>
      <c r="L15" s="263"/>
    </row>
    <row r="16" spans="1:12" s="56" customFormat="1" ht="28.95" customHeight="1">
      <c r="A16" s="74" t="s">
        <v>43</v>
      </c>
      <c r="B16" s="85" t="s">
        <v>123</v>
      </c>
      <c r="C16" s="63" t="str">
        <f>'Anexo 1'!C16</f>
        <v>AyA</v>
      </c>
      <c r="D16" s="112">
        <f>+'Anexo 1'!E16</f>
        <v>111128810</v>
      </c>
      <c r="E16" s="76">
        <v>28734720</v>
      </c>
      <c r="F16" s="76">
        <v>35574528</v>
      </c>
      <c r="G16" s="76">
        <v>4723744.758916582</v>
      </c>
      <c r="H16" s="112">
        <f t="shared" si="0"/>
        <v>30850783.241083417</v>
      </c>
      <c r="I16" s="112" t="s">
        <v>38</v>
      </c>
      <c r="J16" s="112" t="s">
        <v>38</v>
      </c>
      <c r="K16" s="188" t="s">
        <v>38</v>
      </c>
      <c r="L16" s="263"/>
    </row>
    <row r="17" spans="1:12" s="56" customFormat="1" ht="14.4" customHeight="1">
      <c r="A17" s="74">
        <v>2198</v>
      </c>
      <c r="B17" s="85" t="str">
        <f>+'Anexo 1'!B17</f>
        <v>Programa de Alcantarillado y Control de Inundaciones para Limón</v>
      </c>
      <c r="C17" s="63" t="str">
        <f>'Anexo 1'!C17</f>
        <v>AyA/SENARA</v>
      </c>
      <c r="D17" s="112">
        <f>+'Anexo 1'!E17</f>
        <v>55080000</v>
      </c>
      <c r="E17" s="76">
        <v>1610800</v>
      </c>
      <c r="F17" s="112">
        <v>14291909.4</v>
      </c>
      <c r="G17" s="112">
        <v>1833200.61</v>
      </c>
      <c r="H17" s="112">
        <f t="shared" si="0"/>
        <v>12458708.790000001</v>
      </c>
      <c r="I17" s="112" t="s">
        <v>38</v>
      </c>
      <c r="J17" s="112" t="s">
        <v>38</v>
      </c>
      <c r="K17" s="188" t="s">
        <v>38</v>
      </c>
      <c r="L17" s="263"/>
    </row>
    <row r="18" spans="1:12" s="56" customFormat="1" ht="28.95" customHeight="1">
      <c r="A18" s="74">
        <v>2220</v>
      </c>
      <c r="B18" s="85" t="str">
        <f>+'Anexo 1'!B18</f>
        <v>Proyecto de Abastecimiento de Agua para la Cuenca Media del río Tempisque y Comunidades Costeras (PAACUME)</v>
      </c>
      <c r="C18" s="63" t="str">
        <f>'Anexo 1'!C18</f>
        <v xml:space="preserve">SENARA </v>
      </c>
      <c r="D18" s="112">
        <f>+'Anexo 1'!E18</f>
        <v>425000000</v>
      </c>
      <c r="E18" s="76">
        <v>32797287.809999999</v>
      </c>
      <c r="F18" s="112">
        <v>248842394.8024213</v>
      </c>
      <c r="G18" s="112">
        <v>13831864.93</v>
      </c>
      <c r="H18" s="112">
        <f t="shared" si="0"/>
        <v>235010529.87242129</v>
      </c>
      <c r="I18" s="112" t="s">
        <v>38</v>
      </c>
      <c r="J18" s="112" t="s">
        <v>38</v>
      </c>
      <c r="K18" s="188" t="s">
        <v>38</v>
      </c>
      <c r="L18" s="263"/>
    </row>
    <row r="19" spans="1:12" s="56" customFormat="1" ht="28.95" customHeight="1">
      <c r="A19" s="90">
        <v>2317</v>
      </c>
      <c r="B19" s="91" t="s">
        <v>53</v>
      </c>
      <c r="C19" s="63" t="str">
        <f>'Anexo 1'!C19</f>
        <v xml:space="preserve">CNE </v>
      </c>
      <c r="D19" s="112">
        <f>+'Anexo 1'!E19</f>
        <v>700000000</v>
      </c>
      <c r="E19" s="112" t="s">
        <v>38</v>
      </c>
      <c r="F19" s="112" t="s">
        <v>38</v>
      </c>
      <c r="G19" s="112" t="s">
        <v>38</v>
      </c>
      <c r="H19" s="112" t="s">
        <v>38</v>
      </c>
      <c r="I19" s="112" t="s">
        <v>38</v>
      </c>
      <c r="J19" s="112" t="s">
        <v>38</v>
      </c>
      <c r="K19" s="188" t="s">
        <v>38</v>
      </c>
      <c r="L19" s="263"/>
    </row>
    <row r="20" spans="1:12" s="101" customFormat="1" ht="14.4" customHeight="1">
      <c r="A20" s="264"/>
      <c r="B20" s="265"/>
      <c r="C20" s="63"/>
      <c r="D20" s="193">
        <f t="shared" ref="D20:K20" si="1">SUM(D13:D19)</f>
        <v>1665826200.29</v>
      </c>
      <c r="E20" s="193">
        <f t="shared" si="1"/>
        <v>127316835.81</v>
      </c>
      <c r="F20" s="193">
        <f t="shared" si="1"/>
        <v>377755067.93645048</v>
      </c>
      <c r="G20" s="193">
        <f t="shared" si="1"/>
        <v>48619033.49106206</v>
      </c>
      <c r="H20" s="193">
        <f t="shared" si="1"/>
        <v>329136034.44538838</v>
      </c>
      <c r="I20" s="193">
        <f t="shared" si="1"/>
        <v>1991890</v>
      </c>
      <c r="J20" s="193">
        <f t="shared" si="1"/>
        <v>1991890</v>
      </c>
      <c r="K20" s="197">
        <f t="shared" si="1"/>
        <v>0</v>
      </c>
      <c r="L20" s="263"/>
    </row>
    <row r="21" spans="1:12" s="101" customFormat="1" ht="14.4" customHeight="1">
      <c r="A21" s="264"/>
      <c r="B21" s="265"/>
      <c r="C21" s="63"/>
      <c r="D21" s="193"/>
      <c r="E21" s="99"/>
      <c r="F21" s="99"/>
      <c r="G21" s="193"/>
      <c r="H21" s="193"/>
      <c r="I21" s="193"/>
      <c r="J21" s="193"/>
      <c r="K21" s="197"/>
      <c r="L21" s="263"/>
    </row>
    <row r="22" spans="1:12" s="56" customFormat="1" ht="14.4" customHeight="1">
      <c r="A22" s="266" t="s">
        <v>55</v>
      </c>
      <c r="B22" s="267"/>
      <c r="C22" s="63"/>
      <c r="D22" s="112"/>
      <c r="E22" s="76"/>
      <c r="F22" s="76"/>
      <c r="G22" s="112"/>
      <c r="H22" s="112"/>
      <c r="I22" s="112"/>
      <c r="J22" s="112"/>
      <c r="K22" s="188"/>
      <c r="L22" s="263"/>
    </row>
    <row r="23" spans="1:12" s="56" customFormat="1" ht="14.4" customHeight="1">
      <c r="A23" s="268" t="s">
        <v>56</v>
      </c>
      <c r="B23" s="75" t="s">
        <v>57</v>
      </c>
      <c r="C23" s="435" t="str">
        <f>'Anexo 1'!C23</f>
        <v>MOPT</v>
      </c>
      <c r="D23" s="112">
        <f>+'Anexo 1'!E23</f>
        <v>400000000</v>
      </c>
      <c r="E23" s="76" t="s">
        <v>38</v>
      </c>
      <c r="F23" s="76" t="s">
        <v>38</v>
      </c>
      <c r="G23" s="76" t="s">
        <v>38</v>
      </c>
      <c r="H23" s="112" t="s">
        <v>38</v>
      </c>
      <c r="I23" s="112" t="s">
        <v>38</v>
      </c>
      <c r="J23" s="112" t="s">
        <v>38</v>
      </c>
      <c r="K23" s="188" t="s">
        <v>38</v>
      </c>
      <c r="L23" s="263"/>
    </row>
    <row r="24" spans="1:12" s="56" customFormat="1" ht="14.4" customHeight="1">
      <c r="A24" s="74" t="s">
        <v>141</v>
      </c>
      <c r="B24" s="75" t="s">
        <v>57</v>
      </c>
      <c r="C24" s="435"/>
      <c r="D24" s="112">
        <f>+'Anexo 1'!E24</f>
        <v>50000000</v>
      </c>
      <c r="E24" s="76" t="s">
        <v>38</v>
      </c>
      <c r="F24" s="76" t="s">
        <v>38</v>
      </c>
      <c r="G24" s="76" t="s">
        <v>38</v>
      </c>
      <c r="H24" s="112" t="s">
        <v>38</v>
      </c>
      <c r="I24" s="112" t="s">
        <v>38</v>
      </c>
      <c r="J24" s="112" t="s">
        <v>38</v>
      </c>
      <c r="K24" s="188" t="s">
        <v>38</v>
      </c>
      <c r="L24" s="263"/>
    </row>
    <row r="25" spans="1:12" s="56" customFormat="1" ht="14.4" customHeight="1">
      <c r="A25" s="105" t="s">
        <v>60</v>
      </c>
      <c r="B25" s="91" t="s">
        <v>61</v>
      </c>
      <c r="C25" s="63" t="str">
        <f>'Anexo 1'!C25</f>
        <v xml:space="preserve">COMEX </v>
      </c>
      <c r="D25" s="112">
        <f>+'Anexo 1'!E25</f>
        <v>100000000</v>
      </c>
      <c r="E25" s="76">
        <v>0</v>
      </c>
      <c r="F25" s="76">
        <v>17280591.620000001</v>
      </c>
      <c r="G25" s="76">
        <v>14485824.550000001</v>
      </c>
      <c r="H25" s="112">
        <f>F25-G25</f>
        <v>2794767.0700000003</v>
      </c>
      <c r="I25" s="76" t="s">
        <v>38</v>
      </c>
      <c r="J25" s="76" t="s">
        <v>38</v>
      </c>
      <c r="K25" s="188" t="s">
        <v>38</v>
      </c>
      <c r="L25" s="263"/>
    </row>
    <row r="26" spans="1:12" s="56" customFormat="1" ht="14.4" customHeight="1">
      <c r="A26" s="105" t="s">
        <v>63</v>
      </c>
      <c r="B26" s="91" t="s">
        <v>64</v>
      </c>
      <c r="C26" s="63" t="str">
        <f>'Anexo 1'!C26</f>
        <v>MOPT</v>
      </c>
      <c r="D26" s="112">
        <f>+'Anexo 1'!E26</f>
        <v>144036000</v>
      </c>
      <c r="E26" s="76">
        <v>8000000</v>
      </c>
      <c r="F26" s="76">
        <v>10627755</v>
      </c>
      <c r="G26" s="112">
        <v>8544988.5899999999</v>
      </c>
      <c r="H26" s="112">
        <f>F26-G26</f>
        <v>2082766.4100000001</v>
      </c>
      <c r="I26" s="112" t="s">
        <v>38</v>
      </c>
      <c r="J26" s="112" t="s">
        <v>38</v>
      </c>
      <c r="K26" s="188" t="s">
        <v>38</v>
      </c>
      <c r="L26" s="263"/>
    </row>
    <row r="27" spans="1:12" s="56" customFormat="1" ht="28.95" customHeight="1">
      <c r="A27" s="105" t="str">
        <f>+'Anexo 1'!A27</f>
        <v>3589/OC-CR</v>
      </c>
      <c r="B27" s="91" t="s">
        <v>66</v>
      </c>
      <c r="C27" s="63" t="str">
        <f>'Anexo 1'!C27</f>
        <v>ICE</v>
      </c>
      <c r="D27" s="112">
        <f>+'Anexo 1'!E27</f>
        <v>121300000</v>
      </c>
      <c r="E27" s="76">
        <v>91700000</v>
      </c>
      <c r="F27" s="76">
        <v>62031971.009999998</v>
      </c>
      <c r="G27" s="112">
        <v>52534568.960000001</v>
      </c>
      <c r="H27" s="112">
        <f t="shared" ref="H27" si="2">F27-G27</f>
        <v>9497402.049999997</v>
      </c>
      <c r="I27" s="112" t="s">
        <v>38</v>
      </c>
      <c r="J27" s="112" t="s">
        <v>38</v>
      </c>
      <c r="K27" s="188" t="s">
        <v>38</v>
      </c>
      <c r="L27" s="263"/>
    </row>
    <row r="28" spans="1:12" s="56" customFormat="1" ht="28.95" customHeight="1">
      <c r="A28" s="105" t="str">
        <f>+'Anexo 1'!A28</f>
        <v>4864/OC-CR</v>
      </c>
      <c r="B28" s="91" t="s">
        <v>70</v>
      </c>
      <c r="C28" s="63" t="str">
        <f>'Anexo 1'!C28</f>
        <v>MOPT</v>
      </c>
      <c r="D28" s="112">
        <f>+'Anexo 1'!E28</f>
        <v>125000000</v>
      </c>
      <c r="E28" s="76">
        <v>53000000</v>
      </c>
      <c r="F28" s="76">
        <v>53000000</v>
      </c>
      <c r="G28" s="112">
        <v>26807679.959126983</v>
      </c>
      <c r="H28" s="112">
        <f t="shared" ref="H28" si="3">F28-G28</f>
        <v>26192320.040873017</v>
      </c>
      <c r="I28" s="112" t="s">
        <v>38</v>
      </c>
      <c r="J28" s="112" t="s">
        <v>38</v>
      </c>
      <c r="K28" s="188" t="s">
        <v>38</v>
      </c>
      <c r="L28" s="263"/>
    </row>
    <row r="29" spans="1:12" s="56" customFormat="1" ht="14.4" customHeight="1">
      <c r="A29" s="105" t="str">
        <f>+'Anexo 1'!A29</f>
        <v>4871/OC-CR</v>
      </c>
      <c r="B29" s="85" t="s">
        <v>72</v>
      </c>
      <c r="C29" s="63" t="str">
        <f>'Anexo 1'!C29</f>
        <v>MJP</v>
      </c>
      <c r="D29" s="112">
        <f>+'Anexo 1'!E29</f>
        <v>100000000</v>
      </c>
      <c r="E29" s="112" t="s">
        <v>38</v>
      </c>
      <c r="F29" s="112" t="s">
        <v>38</v>
      </c>
      <c r="G29" s="112" t="s">
        <v>38</v>
      </c>
      <c r="H29" s="112" t="s">
        <v>38</v>
      </c>
      <c r="I29" s="112" t="s">
        <v>38</v>
      </c>
      <c r="J29" s="112" t="s">
        <v>38</v>
      </c>
      <c r="K29" s="188" t="s">
        <v>38</v>
      </c>
      <c r="L29" s="263"/>
    </row>
    <row r="30" spans="1:12" s="56" customFormat="1" ht="28.95" customHeight="1">
      <c r="A30" s="108" t="s">
        <v>74</v>
      </c>
      <c r="B30" s="109" t="s">
        <v>269</v>
      </c>
      <c r="C30" s="63" t="str">
        <f>'Anexo 1'!C30</f>
        <v xml:space="preserve">MOPT </v>
      </c>
      <c r="D30" s="112">
        <f>+'Anexo 1'!E30</f>
        <v>225000000</v>
      </c>
      <c r="E30" s="112" t="s">
        <v>38</v>
      </c>
      <c r="F30" s="112" t="s">
        <v>38</v>
      </c>
      <c r="G30" s="112" t="s">
        <v>38</v>
      </c>
      <c r="H30" s="112" t="s">
        <v>38</v>
      </c>
      <c r="I30" s="112" t="s">
        <v>38</v>
      </c>
      <c r="J30" s="112" t="s">
        <v>38</v>
      </c>
      <c r="K30" s="188" t="s">
        <v>38</v>
      </c>
      <c r="L30" s="263"/>
    </row>
    <row r="31" spans="1:12" s="101" customFormat="1" ht="14.4" customHeight="1">
      <c r="A31" s="264"/>
      <c r="B31" s="265"/>
      <c r="C31" s="97"/>
      <c r="D31" s="193">
        <f>SUM(D23:D30)</f>
        <v>1265336000</v>
      </c>
      <c r="E31" s="193">
        <f t="shared" ref="E31:K31" si="4">SUM(E23:E30)</f>
        <v>152700000</v>
      </c>
      <c r="F31" s="193">
        <f t="shared" si="4"/>
        <v>142940317.63</v>
      </c>
      <c r="G31" s="193">
        <f t="shared" si="4"/>
        <v>102373062.05912697</v>
      </c>
      <c r="H31" s="193">
        <f t="shared" si="4"/>
        <v>40567255.570873015</v>
      </c>
      <c r="I31" s="193">
        <f t="shared" si="4"/>
        <v>0</v>
      </c>
      <c r="J31" s="193">
        <f t="shared" si="4"/>
        <v>0</v>
      </c>
      <c r="K31" s="197">
        <f t="shared" si="4"/>
        <v>0</v>
      </c>
      <c r="L31" s="263"/>
    </row>
    <row r="32" spans="1:12" s="56" customFormat="1" ht="14.4" customHeight="1">
      <c r="A32" s="269"/>
      <c r="B32" s="267"/>
      <c r="C32" s="63"/>
      <c r="D32" s="112"/>
      <c r="E32" s="76"/>
      <c r="F32" s="76"/>
      <c r="G32" s="112"/>
      <c r="H32" s="112"/>
      <c r="I32" s="112"/>
      <c r="J32" s="112"/>
      <c r="K32" s="188"/>
      <c r="L32" s="263"/>
    </row>
    <row r="33" spans="1:12" s="56" customFormat="1" ht="14.4" customHeight="1">
      <c r="A33" s="266" t="s">
        <v>76</v>
      </c>
      <c r="B33" s="267"/>
      <c r="C33" s="63"/>
      <c r="D33" s="112"/>
      <c r="E33" s="76"/>
      <c r="F33" s="76"/>
      <c r="G33" s="112"/>
      <c r="H33" s="112"/>
      <c r="I33" s="112"/>
      <c r="J33" s="112"/>
      <c r="K33" s="188"/>
      <c r="L33" s="263"/>
    </row>
    <row r="34" spans="1:12" s="56" customFormat="1" ht="14.4" customHeight="1">
      <c r="A34" s="74" t="s">
        <v>77</v>
      </c>
      <c r="B34" s="127" t="s">
        <v>105</v>
      </c>
      <c r="C34" s="63" t="str">
        <f>'Anexo 1'!C34</f>
        <v>MH</v>
      </c>
      <c r="D34" s="112">
        <f>+'Anexo 1'!E34</f>
        <v>141640000</v>
      </c>
      <c r="E34" s="76" t="s">
        <v>142</v>
      </c>
      <c r="F34" s="76" t="s">
        <v>38</v>
      </c>
      <c r="G34" s="76" t="s">
        <v>38</v>
      </c>
      <c r="H34" s="112" t="s">
        <v>38</v>
      </c>
      <c r="I34" s="112" t="s">
        <v>38</v>
      </c>
      <c r="J34" s="112" t="s">
        <v>38</v>
      </c>
      <c r="K34" s="188" t="s">
        <v>38</v>
      </c>
      <c r="L34" s="263"/>
    </row>
    <row r="35" spans="1:12" s="56" customFormat="1" ht="42.6" customHeight="1">
      <c r="A35" s="121" t="s">
        <v>80</v>
      </c>
      <c r="B35" s="85" t="s">
        <v>106</v>
      </c>
      <c r="C35" s="63" t="str">
        <f>'Anexo 1'!C35</f>
        <v>CNE</v>
      </c>
      <c r="D35" s="112">
        <f>+'Anexo 1'!E35</f>
        <v>160000000</v>
      </c>
      <c r="E35" s="76" t="s">
        <v>38</v>
      </c>
      <c r="F35" s="76" t="s">
        <v>38</v>
      </c>
      <c r="G35" s="76" t="s">
        <v>38</v>
      </c>
      <c r="H35" s="76" t="s">
        <v>38</v>
      </c>
      <c r="I35" s="112" t="s">
        <v>38</v>
      </c>
      <c r="J35" s="112" t="s">
        <v>38</v>
      </c>
      <c r="K35" s="188" t="s">
        <v>38</v>
      </c>
      <c r="L35" s="263"/>
    </row>
    <row r="36" spans="1:12" s="101" customFormat="1" ht="14.4" customHeight="1">
      <c r="A36" s="264"/>
      <c r="B36" s="265"/>
      <c r="C36" s="97"/>
      <c r="D36" s="193">
        <f t="shared" ref="D36:K36" si="5">SUM(D34:D35)</f>
        <v>301640000</v>
      </c>
      <c r="E36" s="193">
        <f t="shared" si="5"/>
        <v>0</v>
      </c>
      <c r="F36" s="193">
        <f t="shared" si="5"/>
        <v>0</v>
      </c>
      <c r="G36" s="193">
        <f t="shared" si="5"/>
        <v>0</v>
      </c>
      <c r="H36" s="193">
        <f t="shared" si="5"/>
        <v>0</v>
      </c>
      <c r="I36" s="193">
        <f t="shared" si="5"/>
        <v>0</v>
      </c>
      <c r="J36" s="193">
        <f t="shared" si="5"/>
        <v>0</v>
      </c>
      <c r="K36" s="197">
        <f t="shared" si="5"/>
        <v>0</v>
      </c>
      <c r="L36" s="263"/>
    </row>
    <row r="37" spans="1:12" s="56" customFormat="1" ht="14.4" customHeight="1">
      <c r="A37" s="269"/>
      <c r="B37" s="267"/>
      <c r="C37" s="63"/>
      <c r="D37" s="112"/>
      <c r="E37" s="76"/>
      <c r="F37" s="76"/>
      <c r="G37" s="76"/>
      <c r="H37" s="76"/>
      <c r="I37" s="112"/>
      <c r="J37" s="112"/>
      <c r="K37" s="188"/>
      <c r="L37" s="263"/>
    </row>
    <row r="38" spans="1:12" s="56" customFormat="1" ht="14.4" customHeight="1">
      <c r="A38" s="266" t="s">
        <v>84</v>
      </c>
      <c r="B38" s="270"/>
      <c r="C38" s="63"/>
      <c r="D38" s="112"/>
      <c r="E38" s="76"/>
      <c r="F38" s="76"/>
      <c r="G38" s="76"/>
      <c r="H38" s="76"/>
      <c r="I38" s="112"/>
      <c r="J38" s="112"/>
      <c r="K38" s="188"/>
      <c r="L38" s="263"/>
    </row>
    <row r="39" spans="1:12" s="56" customFormat="1" ht="14.4" customHeight="1">
      <c r="A39" s="264" t="s">
        <v>85</v>
      </c>
      <c r="B39" s="270" t="s">
        <v>143</v>
      </c>
      <c r="C39" s="63" t="str">
        <f>'Anexo 1'!C39</f>
        <v>ICE</v>
      </c>
      <c r="D39" s="112">
        <f>+'Anexo 1'!E39</f>
        <v>179980610.76102763</v>
      </c>
      <c r="E39" s="76">
        <v>134325323.47975999</v>
      </c>
      <c r="F39" s="76">
        <v>134325323.47975999</v>
      </c>
      <c r="G39" s="76">
        <v>66397023.210000001</v>
      </c>
      <c r="H39" s="76">
        <f t="shared" ref="H39" si="6">F39-G39</f>
        <v>67928300.269759983</v>
      </c>
      <c r="I39" s="112" t="s">
        <v>38</v>
      </c>
      <c r="J39" s="112" t="s">
        <v>38</v>
      </c>
      <c r="K39" s="188" t="s">
        <v>38</v>
      </c>
      <c r="L39" s="263"/>
    </row>
    <row r="40" spans="1:12" s="56" customFormat="1" ht="14.4" customHeight="1">
      <c r="A40" s="264"/>
      <c r="C40" s="63"/>
      <c r="D40" s="193">
        <f>SUM(D39:D39)</f>
        <v>179980610.76102763</v>
      </c>
      <c r="E40" s="193">
        <f t="shared" ref="E40:K40" si="7">SUM(E39:E39)</f>
        <v>134325323.47975999</v>
      </c>
      <c r="F40" s="193">
        <f t="shared" si="7"/>
        <v>134325323.47975999</v>
      </c>
      <c r="G40" s="193">
        <f t="shared" si="7"/>
        <v>66397023.210000001</v>
      </c>
      <c r="H40" s="193">
        <f t="shared" si="7"/>
        <v>67928300.269759983</v>
      </c>
      <c r="I40" s="193">
        <f t="shared" si="7"/>
        <v>0</v>
      </c>
      <c r="J40" s="193">
        <f t="shared" si="7"/>
        <v>0</v>
      </c>
      <c r="K40" s="197">
        <f t="shared" si="7"/>
        <v>0</v>
      </c>
      <c r="L40" s="263"/>
    </row>
    <row r="41" spans="1:12" s="56" customFormat="1" ht="14.4" customHeight="1">
      <c r="A41" s="271"/>
      <c r="C41" s="63"/>
      <c r="D41" s="193"/>
      <c r="E41" s="99"/>
      <c r="F41" s="99"/>
      <c r="G41" s="99"/>
      <c r="H41" s="99"/>
      <c r="I41" s="193"/>
      <c r="J41" s="193"/>
      <c r="K41" s="197"/>
      <c r="L41" s="263"/>
    </row>
    <row r="42" spans="1:12" s="56" customFormat="1" ht="14.4" customHeight="1">
      <c r="A42" s="264"/>
      <c r="B42" s="129"/>
      <c r="C42" s="63"/>
      <c r="D42" s="193"/>
      <c r="E42" s="99"/>
      <c r="F42" s="99"/>
      <c r="G42" s="99"/>
      <c r="H42" s="99"/>
      <c r="I42" s="193"/>
      <c r="J42" s="193"/>
      <c r="K42" s="197"/>
      <c r="L42" s="263"/>
    </row>
    <row r="43" spans="1:12" s="56" customFormat="1" ht="14.4" customHeight="1">
      <c r="A43" s="264" t="s">
        <v>86</v>
      </c>
      <c r="B43" s="129"/>
      <c r="C43" s="63"/>
      <c r="D43" s="193">
        <f t="shared" ref="D43:K43" si="8">D20+D31+D36+D40</f>
        <v>3412782811.0510278</v>
      </c>
      <c r="E43" s="193">
        <f t="shared" si="8"/>
        <v>414342159.28975999</v>
      </c>
      <c r="F43" s="193">
        <f t="shared" si="8"/>
        <v>655020709.04621053</v>
      </c>
      <c r="G43" s="193">
        <f t="shared" si="8"/>
        <v>217389118.76018903</v>
      </c>
      <c r="H43" s="193">
        <f t="shared" si="8"/>
        <v>437631590.28602135</v>
      </c>
      <c r="I43" s="193">
        <f t="shared" si="8"/>
        <v>1991890</v>
      </c>
      <c r="J43" s="193">
        <f t="shared" si="8"/>
        <v>1991890</v>
      </c>
      <c r="K43" s="197">
        <f t="shared" si="8"/>
        <v>0</v>
      </c>
      <c r="L43" s="263"/>
    </row>
    <row r="44" spans="1:12" s="101" customFormat="1" ht="14.4" customHeight="1" thickBot="1">
      <c r="A44" s="131"/>
      <c r="B44" s="132"/>
      <c r="C44" s="133"/>
      <c r="D44" s="201"/>
      <c r="E44" s="201"/>
      <c r="F44" s="134"/>
      <c r="G44" s="134"/>
      <c r="H44" s="134"/>
      <c r="I44" s="134"/>
      <c r="J44" s="134"/>
      <c r="K44" s="272"/>
      <c r="L44" s="263"/>
    </row>
    <row r="45" spans="1:12" s="137" customFormat="1" ht="13.95" customHeight="1">
      <c r="A45" s="136"/>
      <c r="B45" s="136"/>
      <c r="C45" s="136"/>
      <c r="F45" s="136"/>
      <c r="G45" s="273"/>
      <c r="H45" s="136"/>
      <c r="L45" s="263"/>
    </row>
    <row r="46" spans="1:12" s="137" customFormat="1" ht="13.95" customHeight="1">
      <c r="A46" s="138" t="s">
        <v>87</v>
      </c>
      <c r="B46" s="136"/>
      <c r="C46" s="136"/>
      <c r="F46" s="136"/>
      <c r="G46" s="136"/>
      <c r="H46" s="136"/>
      <c r="L46" s="263"/>
    </row>
    <row r="47" spans="1:12" s="137" customFormat="1" ht="13.95" customHeight="1"/>
    <row r="48" spans="1:12" s="141" customFormat="1" ht="13.95" customHeight="1">
      <c r="A48" s="139" t="s">
        <v>88</v>
      </c>
      <c r="B48" s="139"/>
      <c r="F48" s="274"/>
      <c r="G48" s="274"/>
    </row>
    <row r="49" spans="1:13" s="141" customFormat="1" ht="20.399999999999999" customHeight="1">
      <c r="A49" s="467" t="s">
        <v>144</v>
      </c>
      <c r="B49" s="468"/>
      <c r="C49" s="468"/>
      <c r="D49" s="468"/>
      <c r="E49" s="468"/>
      <c r="F49" s="468"/>
      <c r="G49" s="468"/>
      <c r="H49" s="468"/>
      <c r="I49" s="468"/>
      <c r="J49" s="468"/>
      <c r="K49" s="468"/>
    </row>
    <row r="50" spans="1:13" s="141" customFormat="1" ht="19.8" customHeight="1">
      <c r="A50" s="467" t="s">
        <v>145</v>
      </c>
      <c r="B50" s="468"/>
      <c r="C50" s="468"/>
      <c r="D50" s="468"/>
      <c r="E50" s="468"/>
      <c r="F50" s="468"/>
      <c r="G50" s="468"/>
      <c r="H50" s="468"/>
      <c r="I50" s="468"/>
      <c r="J50" s="468"/>
      <c r="K50" s="468"/>
      <c r="L50" s="157"/>
      <c r="M50" s="157"/>
    </row>
    <row r="51" spans="1:13" s="141" customFormat="1" ht="13.95" customHeight="1"/>
    <row r="52" spans="1:13" s="141" customFormat="1" ht="13.95" customHeight="1">
      <c r="A52" s="139" t="s">
        <v>89</v>
      </c>
    </row>
    <row r="53" spans="1:13" s="141" customFormat="1" ht="18.600000000000001" customHeight="1">
      <c r="A53" s="142" t="s">
        <v>90</v>
      </c>
      <c r="B53" s="85"/>
      <c r="C53" s="85"/>
      <c r="D53" s="85"/>
      <c r="E53" s="85"/>
      <c r="F53" s="85"/>
      <c r="G53" s="85"/>
      <c r="H53" s="85"/>
      <c r="I53" s="85"/>
      <c r="J53" s="85"/>
      <c r="K53" s="85"/>
    </row>
    <row r="54" spans="1:13" s="141" customFormat="1" ht="18.600000000000001" customHeight="1">
      <c r="A54" s="142" t="s">
        <v>91</v>
      </c>
      <c r="F54" s="75"/>
    </row>
    <row r="55" spans="1:13" s="71" customFormat="1">
      <c r="B55" s="163"/>
      <c r="C55" s="88"/>
      <c r="F55" s="270"/>
    </row>
    <row r="56" spans="1:13" s="71" customFormat="1">
      <c r="A56" s="163"/>
      <c r="B56" s="163"/>
      <c r="C56" s="88"/>
      <c r="F56" s="270"/>
    </row>
    <row r="57" spans="1:13" s="71" customFormat="1">
      <c r="A57" s="163"/>
      <c r="B57" s="163"/>
      <c r="C57" s="88"/>
      <c r="F57" s="270"/>
    </row>
    <row r="58" spans="1:13" s="71" customFormat="1">
      <c r="A58" s="163"/>
      <c r="B58" s="163"/>
      <c r="C58" s="88"/>
      <c r="F58" s="270"/>
    </row>
    <row r="59" spans="1:13" s="71" customFormat="1">
      <c r="A59" s="163"/>
      <c r="B59" s="163"/>
      <c r="C59" s="88"/>
      <c r="F59" s="270"/>
    </row>
    <row r="60" spans="1:13" s="71" customFormat="1">
      <c r="A60" s="163"/>
      <c r="B60" s="163"/>
      <c r="C60" s="88"/>
      <c r="F60" s="270"/>
    </row>
    <row r="61" spans="1:13" s="71" customFormat="1">
      <c r="A61" s="163"/>
      <c r="B61" s="163"/>
      <c r="C61" s="88"/>
      <c r="F61" s="270"/>
    </row>
    <row r="62" spans="1:13" s="71" customFormat="1">
      <c r="A62" s="163"/>
      <c r="B62" s="163"/>
      <c r="C62" s="88"/>
      <c r="F62" s="270"/>
    </row>
    <row r="63" spans="1:13" s="71" customFormat="1">
      <c r="A63" s="163"/>
      <c r="B63" s="163"/>
      <c r="C63" s="88"/>
      <c r="F63" s="270"/>
    </row>
    <row r="64" spans="1:13" s="71" customFormat="1">
      <c r="A64" s="163"/>
      <c r="B64" s="163"/>
      <c r="C64" s="88"/>
      <c r="F64" s="270"/>
    </row>
    <row r="65" spans="1:6" s="71" customFormat="1">
      <c r="A65" s="163"/>
      <c r="B65" s="163"/>
      <c r="C65" s="88"/>
      <c r="F65" s="270"/>
    </row>
    <row r="66" spans="1:6" s="71" customFormat="1">
      <c r="A66" s="163"/>
      <c r="B66" s="163"/>
      <c r="C66" s="88"/>
      <c r="F66" s="270"/>
    </row>
    <row r="67" spans="1:6" s="71" customFormat="1">
      <c r="A67" s="163"/>
      <c r="B67" s="163"/>
      <c r="C67" s="88"/>
      <c r="F67" s="270"/>
    </row>
    <row r="68" spans="1:6" s="71" customFormat="1">
      <c r="A68" s="163"/>
      <c r="B68" s="163"/>
      <c r="C68" s="88"/>
      <c r="F68" s="270"/>
    </row>
    <row r="69" spans="1:6" s="71" customFormat="1">
      <c r="A69" s="163"/>
      <c r="B69" s="163"/>
      <c r="C69" s="88"/>
      <c r="F69" s="270"/>
    </row>
    <row r="70" spans="1:6" s="71" customFormat="1">
      <c r="A70" s="163"/>
      <c r="B70" s="163"/>
      <c r="C70" s="88"/>
      <c r="F70" s="270"/>
    </row>
    <row r="71" spans="1:6" s="71" customFormat="1">
      <c r="A71" s="163"/>
      <c r="B71" s="163"/>
      <c r="C71" s="88"/>
      <c r="F71" s="270"/>
    </row>
    <row r="72" spans="1:6" s="71" customFormat="1">
      <c r="A72" s="163"/>
      <c r="B72" s="163"/>
      <c r="C72" s="88"/>
      <c r="F72" s="270"/>
    </row>
    <row r="73" spans="1:6" s="71" customFormat="1">
      <c r="A73" s="163"/>
      <c r="B73" s="163"/>
      <c r="C73" s="88"/>
      <c r="F73" s="270"/>
    </row>
    <row r="74" spans="1:6" s="71" customFormat="1">
      <c r="A74" s="163"/>
      <c r="B74" s="163"/>
      <c r="C74" s="88"/>
      <c r="F74" s="270"/>
    </row>
    <row r="75" spans="1:6" s="71" customFormat="1">
      <c r="A75" s="163"/>
      <c r="B75" s="163"/>
      <c r="C75" s="88"/>
      <c r="F75" s="270"/>
    </row>
    <row r="76" spans="1:6" s="71" customFormat="1">
      <c r="A76" s="163"/>
      <c r="B76" s="163"/>
      <c r="C76" s="88"/>
      <c r="F76" s="270"/>
    </row>
    <row r="77" spans="1:6" s="71" customFormat="1">
      <c r="A77" s="163"/>
      <c r="B77" s="163"/>
      <c r="C77" s="88"/>
      <c r="F77" s="270"/>
    </row>
    <row r="78" spans="1:6" s="71" customFormat="1">
      <c r="A78" s="163"/>
      <c r="B78" s="163"/>
      <c r="C78" s="88"/>
      <c r="F78" s="270"/>
    </row>
    <row r="79" spans="1:6" s="71" customFormat="1">
      <c r="A79" s="163"/>
      <c r="B79" s="163"/>
      <c r="C79" s="88"/>
      <c r="F79" s="270"/>
    </row>
    <row r="80" spans="1:6" s="71" customFormat="1">
      <c r="A80" s="163"/>
      <c r="B80" s="163"/>
      <c r="C80" s="88"/>
      <c r="F80" s="270"/>
    </row>
    <row r="81" spans="1:6" s="71" customFormat="1">
      <c r="A81" s="163"/>
      <c r="B81" s="163"/>
      <c r="C81" s="88"/>
      <c r="F81" s="270"/>
    </row>
    <row r="82" spans="1:6" s="71" customFormat="1">
      <c r="A82" s="163"/>
      <c r="B82" s="163"/>
      <c r="C82" s="88"/>
      <c r="F82" s="270"/>
    </row>
    <row r="83" spans="1:6" s="71" customFormat="1">
      <c r="A83" s="163"/>
      <c r="B83" s="163"/>
      <c r="C83" s="88"/>
      <c r="F83" s="270"/>
    </row>
    <row r="84" spans="1:6" s="71" customFormat="1">
      <c r="A84" s="163"/>
      <c r="B84" s="163"/>
      <c r="C84" s="88"/>
      <c r="F84" s="270"/>
    </row>
    <row r="85" spans="1:6" s="71" customFormat="1">
      <c r="A85" s="163"/>
      <c r="B85" s="163"/>
      <c r="C85" s="88"/>
      <c r="F85" s="270"/>
    </row>
    <row r="86" spans="1:6" s="71" customFormat="1">
      <c r="A86" s="163"/>
      <c r="B86" s="163"/>
      <c r="C86" s="88"/>
      <c r="F86" s="270"/>
    </row>
    <row r="87" spans="1:6" s="71" customFormat="1">
      <c r="A87" s="163"/>
      <c r="B87" s="163"/>
      <c r="C87" s="88"/>
      <c r="F87" s="270"/>
    </row>
    <row r="88" spans="1:6" s="71" customFormat="1">
      <c r="A88" s="163"/>
      <c r="B88" s="163"/>
      <c r="C88" s="88"/>
      <c r="F88" s="270"/>
    </row>
    <row r="89" spans="1:6" s="71" customFormat="1">
      <c r="A89" s="163"/>
      <c r="B89" s="163"/>
      <c r="C89" s="88"/>
      <c r="F89" s="270"/>
    </row>
  </sheetData>
  <sheetProtection algorithmName="SHA-512" hashValue="FIFTMXVTFEPOaOUpcnFEW5zyDr4SIrjVXE7DWJ+gaoGcMsZWB2xLv0xJM26fK5RKdzd90BnK3SqEni94dTcbgA==" saltValue="0904w1XVTPG3GzblkQxgkw==" spinCount="100000" sheet="1" objects="1" scenarios="1"/>
  <mergeCells count="13">
    <mergeCell ref="A5:K5"/>
    <mergeCell ref="A4:K4"/>
    <mergeCell ref="A9:A10"/>
    <mergeCell ref="B9:B10"/>
    <mergeCell ref="C9:C10"/>
    <mergeCell ref="D9:D10"/>
    <mergeCell ref="E9:H9"/>
    <mergeCell ref="A50:K50"/>
    <mergeCell ref="I9:K9"/>
    <mergeCell ref="A7:K7"/>
    <mergeCell ref="C23:C24"/>
    <mergeCell ref="A6:K6"/>
    <mergeCell ref="A49:K49"/>
  </mergeCells>
  <phoneticPr fontId="15" type="noConversion"/>
  <printOptions horizontalCentered="1" verticalCentered="1"/>
  <pageMargins left="0.15748031496062992" right="0.15748031496062992" top="0.19685039370078741" bottom="0.19685039370078741" header="0" footer="0"/>
  <pageSetup scale="44" orientation="landscape" r:id="rId1"/>
  <headerFooter alignWithMargins="0"/>
  <ignoredErrors>
    <ignoredError sqref="A27:A28 A4:H4 A21:B21 B28 A11:H12 A10:D10 A9:C9 E9:H9 I15:K17 A17:B17 A16 K14 I23:K28 D45:H47 D41:H41 D42:H42 D32:H33 D44:H44 D38:H38 E39 E24 A29:B29 H23:H24 H39 A20:B20 D36 A6:H7 B5:H5 D40 A23:B23 E26:E28 H28 H16:H17 E34 H34 I4:K4 I21:K22 I11:K12 I9:K9 I45:K47 I41:K41 I42:K42 I32:K33 I44:K44 I37:K38 I39:K39 I6:K7 I5:K5 I34:K34 L47 D37:E37 G37:H37 A22:B22 H22 A13:B13 E13 H13 A14:B15 E14:E17 H14 A25:B26 A24:B24 E23 D21:H21 D22:E22 F36:G36 F31:G31 F20:G2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CM75"/>
  <sheetViews>
    <sheetView showGridLines="0" zoomScale="80" zoomScaleNormal="80" zoomScaleSheetLayoutView="55" workbookViewId="0">
      <selection activeCell="B15" sqref="B15"/>
    </sheetView>
  </sheetViews>
  <sheetFormatPr baseColWidth="10" defaultColWidth="11" defaultRowHeight="14.4"/>
  <cols>
    <col min="1" max="1" width="33.21875" style="248" customWidth="1"/>
    <col min="2" max="2" width="79.6640625" style="248" customWidth="1"/>
    <col min="3" max="3" width="25.6640625" style="250" customWidth="1"/>
    <col min="4" max="4" width="29.33203125" style="250" customWidth="1"/>
    <col min="5" max="5" width="48.33203125" style="250" customWidth="1"/>
    <col min="6" max="6" width="25.33203125" style="250" customWidth="1"/>
    <col min="7" max="7" width="32.21875" style="250" customWidth="1"/>
    <col min="8" max="8" width="25.109375" style="250" customWidth="1"/>
    <col min="9" max="10" width="24.44140625" style="56" customWidth="1"/>
    <col min="11" max="11" width="23.88671875" style="56" customWidth="1"/>
    <col min="12" max="13" width="24.88671875" style="56" customWidth="1"/>
    <col min="14" max="14" width="25.88671875" style="56" customWidth="1"/>
    <col min="15" max="15" width="31.33203125" style="56" customWidth="1"/>
    <col min="16" max="16" width="30.88671875" style="56" customWidth="1"/>
    <col min="17" max="17" width="23.44140625" style="56" customWidth="1"/>
    <col min="18" max="18" width="22.44140625" style="56" customWidth="1"/>
    <col min="19" max="19" width="22.88671875" style="56" customWidth="1"/>
    <col min="20" max="20" width="20.77734375" style="56" customWidth="1"/>
    <col min="21" max="21" width="21.109375" style="56" customWidth="1"/>
    <col min="22" max="22" width="22" style="56" customWidth="1"/>
    <col min="23" max="23" width="20.77734375" style="56" customWidth="1"/>
    <col min="24" max="24" width="21.109375" style="56" customWidth="1"/>
    <col min="25" max="25" width="22" style="56" customWidth="1"/>
    <col min="26" max="26" width="23.109375" style="56" customWidth="1"/>
    <col min="27" max="27" width="26" style="56" customWidth="1"/>
    <col min="28" max="28" width="10.77734375" style="56" customWidth="1"/>
    <col min="29" max="29" width="10.88671875" style="56" customWidth="1"/>
    <col min="30" max="30" width="10.88671875" style="250" customWidth="1"/>
    <col min="31" max="31" width="11.109375" style="250" customWidth="1"/>
    <col min="32" max="32" width="13.6640625" style="250" customWidth="1"/>
    <col min="33" max="33" width="11.109375" style="250" customWidth="1"/>
    <col min="34" max="37" width="11.88671875" style="250" customWidth="1"/>
    <col min="38" max="38" width="13.33203125" style="250" customWidth="1"/>
    <col min="39" max="44" width="11.109375" style="250" customWidth="1"/>
    <col min="45" max="45" width="10.88671875" style="71" customWidth="1"/>
    <col min="46" max="46" width="11.109375" style="71" customWidth="1"/>
    <col min="47" max="47" width="11.88671875" style="71" customWidth="1"/>
    <col min="48" max="49" width="12.77734375" style="71" customWidth="1"/>
    <col min="50" max="50" width="23.44140625" style="71" customWidth="1"/>
    <col min="51" max="51" width="28.109375" style="84" customWidth="1"/>
    <col min="52" max="52" width="27.88671875" style="275" customWidth="1"/>
    <col min="53" max="53" width="31.6640625" style="275" customWidth="1"/>
    <col min="54" max="59" width="21.88671875" style="71" customWidth="1"/>
    <col min="60" max="61" width="20.77734375" style="71" bestFit="1" customWidth="1"/>
    <col min="62" max="62" width="11" style="71"/>
    <col min="63" max="63" width="23.21875" style="71" customWidth="1"/>
    <col min="64" max="89" width="11" style="71"/>
    <col min="90" max="16384" width="11" style="250"/>
  </cols>
  <sheetData>
    <row r="1" spans="1:89" ht="23.4" customHeight="1"/>
    <row r="2" spans="1:89" ht="23.4" customHeight="1"/>
    <row r="3" spans="1:89" ht="23.4" customHeight="1"/>
    <row r="4" spans="1:89" ht="23.4" customHeight="1">
      <c r="A4" s="471" t="s">
        <v>146</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252"/>
      <c r="AW4" s="252"/>
      <c r="AX4" s="56"/>
    </row>
    <row r="5" spans="1:89" ht="18.600000000000001" customHeight="1">
      <c r="A5" s="472" t="s">
        <v>147</v>
      </c>
      <c r="B5" s="472"/>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97"/>
      <c r="AW5" s="97"/>
    </row>
    <row r="6" spans="1:89" ht="18.600000000000001" customHeight="1">
      <c r="A6" s="471" t="s">
        <v>19</v>
      </c>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252"/>
      <c r="AW6" s="252"/>
    </row>
    <row r="7" spans="1:89" ht="18.600000000000001" customHeight="1">
      <c r="A7" s="470">
        <f>+'Anexo 1'!A7:J7</f>
        <v>45838</v>
      </c>
      <c r="B7" s="470"/>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253"/>
      <c r="AW7" s="253"/>
    </row>
    <row r="8" spans="1:89" ht="13.95" customHeight="1" thickBot="1">
      <c r="A8" s="253"/>
      <c r="B8" s="253"/>
      <c r="C8" s="253"/>
      <c r="D8" s="253"/>
      <c r="E8" s="253"/>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3"/>
      <c r="AM8" s="253"/>
      <c r="AN8" s="253"/>
      <c r="AO8" s="253"/>
      <c r="AP8" s="253"/>
      <c r="AQ8" s="253"/>
      <c r="AR8" s="253"/>
      <c r="AS8" s="253"/>
      <c r="AT8" s="253"/>
      <c r="AU8" s="253"/>
      <c r="AV8" s="253"/>
      <c r="AW8" s="253"/>
    </row>
    <row r="9" spans="1:89" s="255" customFormat="1" ht="41.4" customHeight="1" thickBot="1">
      <c r="A9" s="453" t="s">
        <v>20</v>
      </c>
      <c r="B9" s="453" t="s">
        <v>21</v>
      </c>
      <c r="C9" s="453" t="s">
        <v>110</v>
      </c>
      <c r="D9" s="453" t="s">
        <v>148</v>
      </c>
      <c r="E9" s="453" t="s">
        <v>149</v>
      </c>
      <c r="F9" s="477" t="s">
        <v>150</v>
      </c>
      <c r="G9" s="478"/>
      <c r="H9" s="478"/>
      <c r="I9" s="478"/>
      <c r="J9" s="478"/>
      <c r="K9" s="478"/>
      <c r="L9" s="478"/>
      <c r="M9" s="478"/>
      <c r="N9" s="478"/>
      <c r="O9" s="478"/>
      <c r="P9" s="479"/>
      <c r="Q9" s="477" t="s">
        <v>223</v>
      </c>
      <c r="R9" s="478"/>
      <c r="S9" s="478"/>
      <c r="T9" s="478"/>
      <c r="U9" s="478"/>
      <c r="V9" s="478"/>
      <c r="W9" s="478"/>
      <c r="X9" s="478"/>
      <c r="Y9" s="478"/>
      <c r="Z9" s="478"/>
      <c r="AA9" s="478"/>
      <c r="AB9" s="477" t="s">
        <v>224</v>
      </c>
      <c r="AC9" s="478"/>
      <c r="AD9" s="478"/>
      <c r="AE9" s="478"/>
      <c r="AF9" s="478"/>
      <c r="AG9" s="478"/>
      <c r="AH9" s="478"/>
      <c r="AI9" s="478"/>
      <c r="AJ9" s="478"/>
      <c r="AK9" s="478"/>
      <c r="AL9" s="479"/>
      <c r="AM9" s="477" t="s">
        <v>225</v>
      </c>
      <c r="AN9" s="478"/>
      <c r="AO9" s="478"/>
      <c r="AP9" s="478"/>
      <c r="AQ9" s="478"/>
      <c r="AR9" s="478"/>
      <c r="AS9" s="478"/>
      <c r="AT9" s="478"/>
      <c r="AU9" s="478"/>
      <c r="AV9" s="478"/>
      <c r="AW9" s="479"/>
      <c r="AX9" s="453" t="s">
        <v>151</v>
      </c>
      <c r="AY9" s="88"/>
      <c r="AZ9" s="276"/>
      <c r="BA9" s="276"/>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row>
    <row r="10" spans="1:89" s="255" customFormat="1" ht="54.6" customHeight="1" thickBot="1">
      <c r="A10" s="473"/>
      <c r="B10" s="473"/>
      <c r="C10" s="473"/>
      <c r="D10" s="473"/>
      <c r="E10" s="473"/>
      <c r="F10" s="61">
        <v>2015</v>
      </c>
      <c r="G10" s="61">
        <v>2016</v>
      </c>
      <c r="H10" s="61">
        <v>2017</v>
      </c>
      <c r="I10" s="61">
        <v>2018</v>
      </c>
      <c r="J10" s="61">
        <v>2019</v>
      </c>
      <c r="K10" s="61">
        <v>2020</v>
      </c>
      <c r="L10" s="61">
        <v>2021</v>
      </c>
      <c r="M10" s="61">
        <v>2022</v>
      </c>
      <c r="N10" s="61">
        <v>2023</v>
      </c>
      <c r="O10" s="61">
        <v>2024</v>
      </c>
      <c r="P10" s="61" t="s">
        <v>152</v>
      </c>
      <c r="Q10" s="61">
        <v>2015</v>
      </c>
      <c r="R10" s="61">
        <v>2016</v>
      </c>
      <c r="S10" s="61">
        <v>2017</v>
      </c>
      <c r="T10" s="61">
        <v>2018</v>
      </c>
      <c r="U10" s="61">
        <v>2019</v>
      </c>
      <c r="V10" s="61">
        <v>2020</v>
      </c>
      <c r="W10" s="61">
        <v>2021</v>
      </c>
      <c r="X10" s="61">
        <v>2022</v>
      </c>
      <c r="Y10" s="61">
        <v>2023</v>
      </c>
      <c r="Z10" s="61">
        <v>2024</v>
      </c>
      <c r="AA10" s="61" t="s">
        <v>152</v>
      </c>
      <c r="AB10" s="61">
        <v>2015</v>
      </c>
      <c r="AC10" s="183">
        <v>2016</v>
      </c>
      <c r="AD10" s="61">
        <v>2017</v>
      </c>
      <c r="AE10" s="183">
        <v>2018</v>
      </c>
      <c r="AF10" s="61">
        <v>2019</v>
      </c>
      <c r="AG10" s="183">
        <v>2020</v>
      </c>
      <c r="AH10" s="61">
        <v>2021</v>
      </c>
      <c r="AI10" s="61">
        <v>2022</v>
      </c>
      <c r="AJ10" s="61">
        <v>2023</v>
      </c>
      <c r="AK10" s="182">
        <v>2024</v>
      </c>
      <c r="AL10" s="61" t="s">
        <v>152</v>
      </c>
      <c r="AM10" s="278">
        <v>2015</v>
      </c>
      <c r="AN10" s="184">
        <v>2016</v>
      </c>
      <c r="AO10" s="278">
        <v>2017</v>
      </c>
      <c r="AP10" s="184">
        <v>2018</v>
      </c>
      <c r="AQ10" s="278">
        <v>2019</v>
      </c>
      <c r="AR10" s="184">
        <v>2020</v>
      </c>
      <c r="AS10" s="184">
        <v>2021</v>
      </c>
      <c r="AT10" s="184">
        <v>2022</v>
      </c>
      <c r="AU10" s="184">
        <v>2023</v>
      </c>
      <c r="AV10" s="184">
        <v>2024</v>
      </c>
      <c r="AW10" s="61" t="s">
        <v>152</v>
      </c>
      <c r="AX10" s="454"/>
      <c r="AY10" s="88"/>
      <c r="AZ10" s="276"/>
      <c r="BA10" s="276"/>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row>
    <row r="11" spans="1:89" ht="13.95" customHeight="1">
      <c r="A11" s="279"/>
      <c r="B11" s="280"/>
      <c r="C11" s="281"/>
      <c r="D11" s="281"/>
      <c r="E11" s="282"/>
      <c r="F11" s="280"/>
      <c r="G11" s="65"/>
      <c r="H11" s="65"/>
      <c r="I11" s="65"/>
      <c r="J11" s="65"/>
      <c r="K11" s="65"/>
      <c r="L11" s="65"/>
      <c r="M11" s="65"/>
      <c r="N11" s="65"/>
      <c r="O11" s="65"/>
      <c r="P11" s="258"/>
      <c r="Q11" s="65"/>
      <c r="R11" s="65"/>
      <c r="S11" s="65"/>
      <c r="T11" s="65"/>
      <c r="U11" s="65"/>
      <c r="V11" s="65"/>
      <c r="W11" s="65"/>
      <c r="X11" s="65"/>
      <c r="Y11" s="65"/>
      <c r="Z11" s="65"/>
      <c r="AA11" s="186"/>
      <c r="AB11" s="64"/>
      <c r="AC11" s="65"/>
      <c r="AD11" s="280"/>
      <c r="AE11" s="280"/>
      <c r="AF11" s="280"/>
      <c r="AG11" s="280"/>
      <c r="AH11" s="280"/>
      <c r="AI11" s="280"/>
      <c r="AJ11" s="280"/>
      <c r="AK11" s="280"/>
      <c r="AL11" s="283"/>
      <c r="AM11" s="284"/>
      <c r="AN11" s="281"/>
      <c r="AO11" s="281"/>
      <c r="AP11" s="281"/>
      <c r="AQ11" s="281"/>
      <c r="AR11" s="281"/>
      <c r="AS11" s="285"/>
      <c r="AT11" s="285"/>
      <c r="AU11" s="285"/>
      <c r="AV11" s="285"/>
      <c r="AW11" s="285"/>
      <c r="AX11" s="286"/>
    </row>
    <row r="12" spans="1:89" ht="13.95" customHeight="1">
      <c r="A12" s="287" t="s">
        <v>33</v>
      </c>
      <c r="B12" s="288"/>
      <c r="D12" s="289"/>
      <c r="E12" s="290"/>
      <c r="F12" s="291"/>
      <c r="G12" s="261"/>
      <c r="H12" s="261"/>
      <c r="I12" s="261"/>
      <c r="J12" s="261"/>
      <c r="K12" s="261"/>
      <c r="L12" s="261"/>
      <c r="M12" s="261"/>
      <c r="N12" s="261"/>
      <c r="O12" s="261"/>
      <c r="P12" s="262"/>
      <c r="Q12" s="261"/>
      <c r="R12" s="261"/>
      <c r="S12" s="261"/>
      <c r="T12" s="261"/>
      <c r="U12" s="261"/>
      <c r="V12" s="261"/>
      <c r="W12" s="261"/>
      <c r="X12" s="261"/>
      <c r="Y12" s="261"/>
      <c r="Z12" s="261"/>
      <c r="AA12" s="186"/>
      <c r="AB12" s="292"/>
      <c r="AC12" s="261"/>
      <c r="AD12" s="72"/>
      <c r="AE12" s="72"/>
      <c r="AF12" s="72"/>
      <c r="AG12" s="72"/>
      <c r="AH12" s="293"/>
      <c r="AI12" s="293"/>
      <c r="AJ12" s="293"/>
      <c r="AK12" s="293"/>
      <c r="AL12" s="294"/>
      <c r="AM12" s="295"/>
      <c r="AS12" s="2"/>
      <c r="AT12" s="2"/>
      <c r="AU12" s="2"/>
      <c r="AV12" s="2"/>
      <c r="AW12" s="2"/>
      <c r="AX12" s="286"/>
      <c r="AY12" s="296"/>
    </row>
    <row r="13" spans="1:89" s="56" customFormat="1" ht="30.6" customHeight="1">
      <c r="A13" s="264" t="s">
        <v>34</v>
      </c>
      <c r="B13" s="85" t="s">
        <v>35</v>
      </c>
      <c r="C13" s="63" t="str">
        <f>'Anexo 1'!C13</f>
        <v xml:space="preserve">CONAVI </v>
      </c>
      <c r="D13" s="112">
        <f>+'Anexo 1'!E13</f>
        <v>90055000</v>
      </c>
      <c r="E13" s="188">
        <f>'Anexo 2'!E13</f>
        <v>88554970.5</v>
      </c>
      <c r="F13" s="112" t="s">
        <v>38</v>
      </c>
      <c r="G13" s="112" t="s">
        <v>38</v>
      </c>
      <c r="H13" s="112" t="s">
        <v>38</v>
      </c>
      <c r="I13" s="112" t="s">
        <v>38</v>
      </c>
      <c r="J13" s="112" t="s">
        <v>38</v>
      </c>
      <c r="K13" s="112">
        <v>0</v>
      </c>
      <c r="L13" s="112">
        <v>0</v>
      </c>
      <c r="M13" s="112">
        <v>48900000</v>
      </c>
      <c r="N13" s="112">
        <v>39654970.5</v>
      </c>
      <c r="O13" s="112">
        <v>0</v>
      </c>
      <c r="P13" s="297">
        <f>+'Anexo 2'!F13</f>
        <v>0</v>
      </c>
      <c r="Q13" s="112" t="s">
        <v>38</v>
      </c>
      <c r="R13" s="112" t="s">
        <v>38</v>
      </c>
      <c r="S13" s="112" t="s">
        <v>38</v>
      </c>
      <c r="T13" s="112" t="s">
        <v>38</v>
      </c>
      <c r="U13" s="112" t="s">
        <v>38</v>
      </c>
      <c r="V13" s="76" t="s">
        <v>38</v>
      </c>
      <c r="W13" s="76" t="s">
        <v>38</v>
      </c>
      <c r="X13" s="76" t="s">
        <v>38</v>
      </c>
      <c r="Y13" s="76" t="s">
        <v>38</v>
      </c>
      <c r="Z13" s="76" t="s">
        <v>38</v>
      </c>
      <c r="AA13" s="186" t="s">
        <v>38</v>
      </c>
      <c r="AB13" s="34" t="s">
        <v>38</v>
      </c>
      <c r="AC13" s="10" t="s">
        <v>38</v>
      </c>
      <c r="AD13" s="10" t="s">
        <v>38</v>
      </c>
      <c r="AE13" s="10" t="s">
        <v>38</v>
      </c>
      <c r="AF13" s="10" t="s">
        <v>38</v>
      </c>
      <c r="AG13" s="10">
        <v>0</v>
      </c>
      <c r="AH13" s="10">
        <v>0</v>
      </c>
      <c r="AI13" s="10">
        <v>0.54300149908389317</v>
      </c>
      <c r="AJ13" s="10">
        <v>0.98334318472044857</v>
      </c>
      <c r="AK13" s="10">
        <v>0.98334318472044857</v>
      </c>
      <c r="AL13" s="298">
        <f>+'Anexo 2'!I13</f>
        <v>0.98334318472044857</v>
      </c>
      <c r="AM13" s="34" t="s">
        <v>38</v>
      </c>
      <c r="AN13" s="10" t="s">
        <v>38</v>
      </c>
      <c r="AO13" s="10" t="s">
        <v>38</v>
      </c>
      <c r="AP13" s="10" t="s">
        <v>38</v>
      </c>
      <c r="AQ13" s="10" t="s">
        <v>38</v>
      </c>
      <c r="AR13" s="10">
        <v>0</v>
      </c>
      <c r="AS13" s="4">
        <v>0.06</v>
      </c>
      <c r="AT13" s="4">
        <v>0.47</v>
      </c>
      <c r="AU13" s="4">
        <v>0.75</v>
      </c>
      <c r="AV13" s="4">
        <v>0.97</v>
      </c>
      <c r="AW13" s="4">
        <f>+'Anexo 2'!J13</f>
        <v>1</v>
      </c>
      <c r="AX13" s="299">
        <v>1</v>
      </c>
      <c r="AY13" s="189"/>
      <c r="AZ13" s="300"/>
      <c r="BA13" s="40"/>
    </row>
    <row r="14" spans="1:89" s="56" customFormat="1" ht="30.6" customHeight="1">
      <c r="A14" s="74">
        <v>2129</v>
      </c>
      <c r="B14" s="85" t="s">
        <v>39</v>
      </c>
      <c r="C14" s="63" t="str">
        <f>'Anexo 1'!C14</f>
        <v>AyA</v>
      </c>
      <c r="D14" s="112">
        <f>+'Anexo 1'!E14</f>
        <v>130000000</v>
      </c>
      <c r="E14" s="188">
        <f>'Anexo 2'!E14</f>
        <v>37800000</v>
      </c>
      <c r="F14" s="112">
        <v>0</v>
      </c>
      <c r="G14" s="112">
        <v>200000</v>
      </c>
      <c r="H14" s="112">
        <v>3000000</v>
      </c>
      <c r="I14" s="112">
        <v>0</v>
      </c>
      <c r="J14" s="112">
        <v>5000000</v>
      </c>
      <c r="K14" s="112">
        <v>0</v>
      </c>
      <c r="L14" s="112">
        <v>0</v>
      </c>
      <c r="M14" s="76">
        <v>3000000</v>
      </c>
      <c r="N14" s="76">
        <v>3800000</v>
      </c>
      <c r="O14" s="76">
        <v>11000000</v>
      </c>
      <c r="P14" s="297">
        <f>+'Anexo 2'!F14</f>
        <v>11800000</v>
      </c>
      <c r="Q14" s="112">
        <v>0</v>
      </c>
      <c r="R14" s="112">
        <v>330416.67</v>
      </c>
      <c r="S14" s="112">
        <v>330163.89</v>
      </c>
      <c r="T14" s="112">
        <v>322147.21999999997</v>
      </c>
      <c r="U14" s="112">
        <v>320522.23</v>
      </c>
      <c r="V14" s="112">
        <v>312144.45</v>
      </c>
      <c r="W14" s="112">
        <v>308729.15999999997</v>
      </c>
      <c r="X14" s="112">
        <v>305041.67000000004</v>
      </c>
      <c r="Y14" s="112">
        <v>302643.06</v>
      </c>
      <c r="Z14" s="112">
        <f>147408.33+143437.22</f>
        <v>290845.55</v>
      </c>
      <c r="AA14" s="186">
        <v>137248.67000000001</v>
      </c>
      <c r="AB14" s="34">
        <v>0</v>
      </c>
      <c r="AC14" s="10">
        <v>1.5384615384615385E-3</v>
      </c>
      <c r="AD14" s="10">
        <v>2.4615384615384615E-2</v>
      </c>
      <c r="AE14" s="10">
        <v>2.4615384615384615E-2</v>
      </c>
      <c r="AF14" s="10">
        <v>6.3076923076923072E-2</v>
      </c>
      <c r="AG14" s="10">
        <v>6.3076923076923072E-2</v>
      </c>
      <c r="AH14" s="10">
        <v>6.3076923076923072E-2</v>
      </c>
      <c r="AI14" s="10">
        <v>8.615384615384615E-2</v>
      </c>
      <c r="AJ14" s="10">
        <v>0.11538461538461539</v>
      </c>
      <c r="AK14" s="10">
        <v>0.2</v>
      </c>
      <c r="AL14" s="298">
        <f>+'Anexo 2'!I14</f>
        <v>0.29076923076923078</v>
      </c>
      <c r="AM14" s="34">
        <v>0</v>
      </c>
      <c r="AN14" s="10">
        <v>3.1199999999999999E-2</v>
      </c>
      <c r="AO14" s="10">
        <v>4.3299999999999998E-2</v>
      </c>
      <c r="AP14" s="10">
        <v>6.6699999999999995E-2</v>
      </c>
      <c r="AQ14" s="10">
        <v>0.104</v>
      </c>
      <c r="AR14" s="10">
        <v>0.14829999999999999</v>
      </c>
      <c r="AS14" s="4">
        <v>0.26419999999999999</v>
      </c>
      <c r="AT14" s="4">
        <v>0.30680000000000002</v>
      </c>
      <c r="AU14" s="4">
        <v>0.4042</v>
      </c>
      <c r="AV14" s="4">
        <v>0.47389999999999999</v>
      </c>
      <c r="AW14" s="4">
        <f>+'Anexo 2'!J14</f>
        <v>0.52859999999999996</v>
      </c>
      <c r="AX14" s="299">
        <v>2</v>
      </c>
      <c r="AY14" s="189"/>
      <c r="AZ14" s="300"/>
      <c r="BA14" s="40"/>
    </row>
    <row r="15" spans="1:89" s="56" customFormat="1" ht="43.95" customHeight="1">
      <c r="A15" s="74">
        <v>2164</v>
      </c>
      <c r="B15" s="85" t="s">
        <v>122</v>
      </c>
      <c r="C15" s="63" t="str">
        <f>'Anexo 1'!C15</f>
        <v>AyA</v>
      </c>
      <c r="D15" s="112">
        <f>+'Anexo 1'!E15</f>
        <v>154562390.28999999</v>
      </c>
      <c r="E15" s="188">
        <f>'Anexo 2'!E15</f>
        <v>41354499.489999995</v>
      </c>
      <c r="F15" s="112" t="s">
        <v>38</v>
      </c>
      <c r="G15" s="112" t="s">
        <v>38</v>
      </c>
      <c r="H15" s="112" t="s">
        <v>38</v>
      </c>
      <c r="I15" s="112">
        <v>0</v>
      </c>
      <c r="J15" s="112">
        <v>1500000</v>
      </c>
      <c r="K15" s="112">
        <v>0</v>
      </c>
      <c r="L15" s="112">
        <v>9467661.4900000002</v>
      </c>
      <c r="M15" s="76">
        <v>5886838</v>
      </c>
      <c r="N15" s="76">
        <v>0</v>
      </c>
      <c r="O15" s="76">
        <v>8500000</v>
      </c>
      <c r="P15" s="297">
        <f>+'Anexo 2'!F15</f>
        <v>16000000</v>
      </c>
      <c r="Q15" s="112" t="s">
        <v>38</v>
      </c>
      <c r="R15" s="112" t="s">
        <v>38</v>
      </c>
      <c r="S15" s="112" t="s">
        <v>38</v>
      </c>
      <c r="T15" s="112" t="s">
        <v>38</v>
      </c>
      <c r="U15" s="112" t="s">
        <v>38</v>
      </c>
      <c r="V15" s="112" t="s">
        <v>38</v>
      </c>
      <c r="W15" s="112" t="s">
        <v>38</v>
      </c>
      <c r="X15" s="112" t="s">
        <v>38</v>
      </c>
      <c r="Y15" s="112" t="s">
        <v>38</v>
      </c>
      <c r="Z15" s="112" t="s">
        <v>38</v>
      </c>
      <c r="AA15" s="186" t="s">
        <v>38</v>
      </c>
      <c r="AB15" s="34" t="s">
        <v>38</v>
      </c>
      <c r="AC15" s="10" t="s">
        <v>38</v>
      </c>
      <c r="AD15" s="10" t="s">
        <v>38</v>
      </c>
      <c r="AE15" s="10">
        <v>0</v>
      </c>
      <c r="AF15" s="10">
        <v>9.7048188578450593E-3</v>
      </c>
      <c r="AG15" s="10">
        <v>9.7048188578450593E-3</v>
      </c>
      <c r="AH15" s="10">
        <v>7.0959445369742025E-2</v>
      </c>
      <c r="AI15" s="10">
        <v>0.10904657632672794</v>
      </c>
      <c r="AJ15" s="10">
        <v>0.10904657632672794</v>
      </c>
      <c r="AK15" s="10">
        <v>0.1640405498545166</v>
      </c>
      <c r="AL15" s="298">
        <f>+'Anexo 2'!I15</f>
        <v>0.26755861767153055</v>
      </c>
      <c r="AM15" s="34" t="s">
        <v>38</v>
      </c>
      <c r="AN15" s="10" t="s">
        <v>38</v>
      </c>
      <c r="AO15" s="10" t="s">
        <v>38</v>
      </c>
      <c r="AP15" s="10">
        <v>0</v>
      </c>
      <c r="AQ15" s="10">
        <v>0.118505012987553</v>
      </c>
      <c r="AR15" s="10">
        <v>0.13700000000000001</v>
      </c>
      <c r="AS15" s="4">
        <v>0.19315930093031164</v>
      </c>
      <c r="AT15" s="4">
        <v>0.20380000000000001</v>
      </c>
      <c r="AU15" s="4">
        <v>0.2344</v>
      </c>
      <c r="AV15" s="4">
        <v>0.36912614855912457</v>
      </c>
      <c r="AW15" s="4">
        <f>+'Anexo 2'!J15</f>
        <v>0.43533539000000004</v>
      </c>
      <c r="AX15" s="299">
        <v>2</v>
      </c>
      <c r="AY15" s="189"/>
      <c r="AZ15" s="301"/>
      <c r="BA15" s="40"/>
    </row>
    <row r="16" spans="1:89" s="56" customFormat="1" ht="28.95" customHeight="1">
      <c r="A16" s="74" t="s">
        <v>43</v>
      </c>
      <c r="B16" s="85" t="s">
        <v>44</v>
      </c>
      <c r="C16" s="63" t="str">
        <f>'Anexo 1'!C16</f>
        <v>AyA</v>
      </c>
      <c r="D16" s="112">
        <f>+'Anexo 1'!E16</f>
        <v>111128810</v>
      </c>
      <c r="E16" s="188">
        <f>'Anexo 2'!E16</f>
        <v>13088000</v>
      </c>
      <c r="F16" s="112" t="s">
        <v>38</v>
      </c>
      <c r="G16" s="112" t="s">
        <v>38</v>
      </c>
      <c r="H16" s="112" t="s">
        <v>38</v>
      </c>
      <c r="I16" s="112" t="s">
        <v>38</v>
      </c>
      <c r="J16" s="112">
        <v>0</v>
      </c>
      <c r="K16" s="112">
        <v>0</v>
      </c>
      <c r="L16" s="112">
        <v>1000000</v>
      </c>
      <c r="M16" s="76">
        <v>1088000</v>
      </c>
      <c r="N16" s="76">
        <v>1900000</v>
      </c>
      <c r="O16" s="76">
        <v>5100000</v>
      </c>
      <c r="P16" s="297">
        <f>+'Anexo 2'!F16</f>
        <v>4000000</v>
      </c>
      <c r="Q16" s="112" t="s">
        <v>38</v>
      </c>
      <c r="R16" s="112" t="s">
        <v>38</v>
      </c>
      <c r="S16" s="112" t="s">
        <v>38</v>
      </c>
      <c r="T16" s="112" t="s">
        <v>38</v>
      </c>
      <c r="U16" s="112">
        <v>112231.92</v>
      </c>
      <c r="V16" s="112">
        <v>225333.52000000002</v>
      </c>
      <c r="W16" s="112">
        <v>225660.46000000002</v>
      </c>
      <c r="X16" s="112">
        <v>214396.94</v>
      </c>
      <c r="Y16" s="112">
        <v>217514.51</v>
      </c>
      <c r="Z16" s="112">
        <f>106443.53+106494.24</f>
        <v>212937.77000000002</v>
      </c>
      <c r="AA16" s="186">
        <v>100189.59</v>
      </c>
      <c r="AB16" s="34" t="s">
        <v>38</v>
      </c>
      <c r="AC16" s="10" t="s">
        <v>38</v>
      </c>
      <c r="AD16" s="10" t="s">
        <v>38</v>
      </c>
      <c r="AE16" s="10" t="s">
        <v>38</v>
      </c>
      <c r="AF16" s="10">
        <v>0</v>
      </c>
      <c r="AG16" s="10">
        <v>0</v>
      </c>
      <c r="AH16" s="10">
        <v>8.9985666183233677E-3</v>
      </c>
      <c r="AI16" s="10">
        <v>1.8958180151483671E-2</v>
      </c>
      <c r="AJ16" s="10">
        <v>3.5886283673873587E-2</v>
      </c>
      <c r="AK16" s="10">
        <v>8.1778973427322765E-2</v>
      </c>
      <c r="AL16" s="298">
        <f>+'Anexo 2'!I16</f>
        <v>0.11777323990061624</v>
      </c>
      <c r="AM16" s="34" t="s">
        <v>38</v>
      </c>
      <c r="AN16" s="10" t="s">
        <v>38</v>
      </c>
      <c r="AO16" s="10" t="s">
        <v>38</v>
      </c>
      <c r="AP16" s="10">
        <v>0</v>
      </c>
      <c r="AQ16" s="10">
        <v>0</v>
      </c>
      <c r="AR16" s="10">
        <v>9.1619426159301826E-2</v>
      </c>
      <c r="AS16" s="4">
        <v>0.11447100739696221</v>
      </c>
      <c r="AT16" s="4">
        <v>0.11650000000000001</v>
      </c>
      <c r="AU16" s="4">
        <v>0.1431</v>
      </c>
      <c r="AV16" s="4">
        <v>0.1343</v>
      </c>
      <c r="AW16" s="4">
        <f>+'Anexo 2'!J16</f>
        <v>0.14181308999999997</v>
      </c>
      <c r="AX16" s="299">
        <v>3</v>
      </c>
      <c r="AY16" s="189"/>
      <c r="AZ16" s="301"/>
      <c r="BA16" s="40"/>
    </row>
    <row r="17" spans="1:65" s="56" customFormat="1" ht="27.6" customHeight="1">
      <c r="A17" s="74">
        <v>2198</v>
      </c>
      <c r="B17" s="85" t="s">
        <v>227</v>
      </c>
      <c r="C17" s="63" t="str">
        <f>'Anexo 1'!C17</f>
        <v>AyA/SENARA</v>
      </c>
      <c r="D17" s="112">
        <f>+'Anexo 1'!E17</f>
        <v>55080000</v>
      </c>
      <c r="E17" s="188">
        <f>'Anexo 2'!E17</f>
        <v>28220000</v>
      </c>
      <c r="F17" s="112" t="s">
        <v>38</v>
      </c>
      <c r="G17" s="112" t="s">
        <v>38</v>
      </c>
      <c r="H17" s="112" t="s">
        <v>38</v>
      </c>
      <c r="I17" s="112" t="s">
        <v>38</v>
      </c>
      <c r="J17" s="112">
        <v>0</v>
      </c>
      <c r="K17" s="112">
        <v>500000</v>
      </c>
      <c r="L17" s="112">
        <v>0</v>
      </c>
      <c r="M17" s="76">
        <v>0</v>
      </c>
      <c r="N17" s="76">
        <v>0</v>
      </c>
      <c r="O17" s="76">
        <v>8000000</v>
      </c>
      <c r="P17" s="297">
        <f>+'Anexo 2'!F17</f>
        <v>19720000</v>
      </c>
      <c r="Q17" s="112" t="s">
        <v>38</v>
      </c>
      <c r="R17" s="112" t="s">
        <v>38</v>
      </c>
      <c r="S17" s="112" t="s">
        <v>38</v>
      </c>
      <c r="T17" s="112" t="s">
        <v>38</v>
      </c>
      <c r="U17" s="112" t="s">
        <v>38</v>
      </c>
      <c r="V17" s="112" t="s">
        <v>38</v>
      </c>
      <c r="W17" s="112" t="s">
        <v>38</v>
      </c>
      <c r="X17" s="112" t="s">
        <v>38</v>
      </c>
      <c r="Y17" s="112" t="s">
        <v>38</v>
      </c>
      <c r="Z17" s="76" t="s">
        <v>38</v>
      </c>
      <c r="AA17" s="186" t="s">
        <v>38</v>
      </c>
      <c r="AB17" s="34" t="s">
        <v>38</v>
      </c>
      <c r="AC17" s="10" t="s">
        <v>38</v>
      </c>
      <c r="AD17" s="10" t="s">
        <v>38</v>
      </c>
      <c r="AE17" s="10" t="s">
        <v>38</v>
      </c>
      <c r="AF17" s="10">
        <v>0</v>
      </c>
      <c r="AG17" s="10">
        <v>9.0777051561365292E-3</v>
      </c>
      <c r="AH17" s="10">
        <v>9.0777051561365292E-3</v>
      </c>
      <c r="AI17" s="10">
        <v>9.0777051561365292E-3</v>
      </c>
      <c r="AJ17" s="10">
        <v>9.0777051561365292E-3</v>
      </c>
      <c r="AK17" s="10">
        <v>0.15432098765432098</v>
      </c>
      <c r="AL17" s="298">
        <f>+'Anexo 2'!I17</f>
        <v>0.51234567901234573</v>
      </c>
      <c r="AM17" s="34" t="s">
        <v>38</v>
      </c>
      <c r="AN17" s="10" t="s">
        <v>38</v>
      </c>
      <c r="AO17" s="10" t="s">
        <v>38</v>
      </c>
      <c r="AP17" s="10">
        <v>0</v>
      </c>
      <c r="AQ17" s="10">
        <v>9.1399999999999995E-2</v>
      </c>
      <c r="AR17" s="10">
        <v>0.15978758169934643</v>
      </c>
      <c r="AS17" s="4">
        <v>0.18149999999999999</v>
      </c>
      <c r="AT17" s="4">
        <v>0.23300000000000001</v>
      </c>
      <c r="AU17" s="4">
        <v>0.2535</v>
      </c>
      <c r="AV17" s="4">
        <v>0.24610000000000001</v>
      </c>
      <c r="AW17" s="4">
        <f>+'Anexo 2'!J17</f>
        <v>0.31590000000000001</v>
      </c>
      <c r="AX17" s="299">
        <v>2</v>
      </c>
      <c r="AY17" s="189"/>
      <c r="AZ17" s="301"/>
      <c r="BA17" s="40"/>
    </row>
    <row r="18" spans="1:65" s="56" customFormat="1" ht="41.4" customHeight="1">
      <c r="A18" s="74">
        <v>2220</v>
      </c>
      <c r="B18" s="85" t="s">
        <v>228</v>
      </c>
      <c r="C18" s="63" t="str">
        <f>'Anexo 1'!C18</f>
        <v xml:space="preserve">SENARA </v>
      </c>
      <c r="D18" s="112">
        <f>+'Anexo 1'!E18</f>
        <v>425000000</v>
      </c>
      <c r="E18" s="188">
        <f>'Anexo 2'!E18</f>
        <v>5700714.5</v>
      </c>
      <c r="F18" s="112" t="s">
        <v>38</v>
      </c>
      <c r="G18" s="112" t="s">
        <v>38</v>
      </c>
      <c r="H18" s="112" t="s">
        <v>38</v>
      </c>
      <c r="I18" s="112" t="s">
        <v>38</v>
      </c>
      <c r="J18" s="112" t="s">
        <v>38</v>
      </c>
      <c r="K18" s="112" t="s">
        <v>38</v>
      </c>
      <c r="L18" s="112">
        <v>0</v>
      </c>
      <c r="M18" s="76">
        <v>0</v>
      </c>
      <c r="N18" s="76">
        <v>0</v>
      </c>
      <c r="O18" s="76">
        <v>0</v>
      </c>
      <c r="P18" s="297">
        <f>+'Anexo 2'!F18</f>
        <v>5700714.5</v>
      </c>
      <c r="Q18" s="112" t="s">
        <v>38</v>
      </c>
      <c r="R18" s="112" t="s">
        <v>38</v>
      </c>
      <c r="S18" s="112" t="s">
        <v>38</v>
      </c>
      <c r="T18" s="112" t="s">
        <v>38</v>
      </c>
      <c r="U18" s="112" t="s">
        <v>38</v>
      </c>
      <c r="V18" s="112" t="s">
        <v>38</v>
      </c>
      <c r="W18" s="112" t="s">
        <v>38</v>
      </c>
      <c r="X18" s="112">
        <v>540104.17000000004</v>
      </c>
      <c r="Y18" s="112">
        <v>1077256.9500000002</v>
      </c>
      <c r="Z18" s="76">
        <v>1074305.56</v>
      </c>
      <c r="AA18" s="186">
        <v>533827.36</v>
      </c>
      <c r="AB18" s="34" t="s">
        <v>38</v>
      </c>
      <c r="AC18" s="10" t="s">
        <v>38</v>
      </c>
      <c r="AD18" s="10" t="s">
        <v>38</v>
      </c>
      <c r="AE18" s="10" t="s">
        <v>38</v>
      </c>
      <c r="AF18" s="10" t="s">
        <v>38</v>
      </c>
      <c r="AG18" s="10" t="s">
        <v>38</v>
      </c>
      <c r="AH18" s="10" t="s">
        <v>38</v>
      </c>
      <c r="AI18" s="10">
        <v>0</v>
      </c>
      <c r="AJ18" s="10">
        <v>0</v>
      </c>
      <c r="AK18" s="10">
        <v>0</v>
      </c>
      <c r="AL18" s="298">
        <f>+'Anexo 2'!I18</f>
        <v>1.3413445882352942E-2</v>
      </c>
      <c r="AM18" s="34" t="s">
        <v>38</v>
      </c>
      <c r="AN18" s="10" t="s">
        <v>38</v>
      </c>
      <c r="AO18" s="10" t="s">
        <v>38</v>
      </c>
      <c r="AP18" s="10" t="s">
        <v>38</v>
      </c>
      <c r="AQ18" s="10" t="s">
        <v>38</v>
      </c>
      <c r="AR18" s="10" t="s">
        <v>38</v>
      </c>
      <c r="AS18" s="4" t="s">
        <v>38</v>
      </c>
      <c r="AT18" s="4" t="s">
        <v>83</v>
      </c>
      <c r="AU18" s="4">
        <v>2.9999999999999997E-4</v>
      </c>
      <c r="AV18" s="4">
        <v>7.46E-2</v>
      </c>
      <c r="AW18" s="4">
        <f>+'Anexo 2'!J18</f>
        <v>9.3700000000000006E-2</v>
      </c>
      <c r="AX18" s="299">
        <v>2</v>
      </c>
      <c r="AY18" s="189"/>
      <c r="AZ18" s="301"/>
      <c r="BA18" s="40"/>
    </row>
    <row r="19" spans="1:65" s="56" customFormat="1" ht="28.95" customHeight="1">
      <c r="A19" s="90">
        <v>2317</v>
      </c>
      <c r="B19" s="91" t="s">
        <v>229</v>
      </c>
      <c r="C19" s="63" t="str">
        <f>'Anexo 1'!C19</f>
        <v xml:space="preserve">CNE </v>
      </c>
      <c r="D19" s="112">
        <f>+'Anexo 1'!E19</f>
        <v>700000000</v>
      </c>
      <c r="E19" s="188">
        <f>'Anexo 2'!E19</f>
        <v>74689275.579999998</v>
      </c>
      <c r="F19" s="112" t="s">
        <v>38</v>
      </c>
      <c r="G19" s="112" t="s">
        <v>38</v>
      </c>
      <c r="H19" s="112" t="s">
        <v>38</v>
      </c>
      <c r="I19" s="112" t="s">
        <v>38</v>
      </c>
      <c r="J19" s="112" t="s">
        <v>38</v>
      </c>
      <c r="K19" s="112" t="s">
        <v>38</v>
      </c>
      <c r="L19" s="112" t="s">
        <v>38</v>
      </c>
      <c r="M19" s="76" t="s">
        <v>38</v>
      </c>
      <c r="N19" s="76">
        <v>0</v>
      </c>
      <c r="O19" s="76">
        <v>74689275.579999998</v>
      </c>
      <c r="P19" s="297">
        <f>+'Anexo 2'!F19</f>
        <v>0</v>
      </c>
      <c r="Q19" s="112" t="s">
        <v>38</v>
      </c>
      <c r="R19" s="112" t="s">
        <v>38</v>
      </c>
      <c r="S19" s="112" t="s">
        <v>38</v>
      </c>
      <c r="T19" s="112" t="s">
        <v>38</v>
      </c>
      <c r="U19" s="112" t="s">
        <v>38</v>
      </c>
      <c r="V19" s="112" t="s">
        <v>38</v>
      </c>
      <c r="W19" s="112" t="s">
        <v>38</v>
      </c>
      <c r="X19" s="112" t="s">
        <v>38</v>
      </c>
      <c r="Y19" s="112" t="s">
        <v>38</v>
      </c>
      <c r="Z19" s="76">
        <v>847377.59</v>
      </c>
      <c r="AA19" s="186">
        <v>799008.14999999991</v>
      </c>
      <c r="AB19" s="34" t="s">
        <v>38</v>
      </c>
      <c r="AC19" s="10" t="s">
        <v>38</v>
      </c>
      <c r="AD19" s="10" t="s">
        <v>38</v>
      </c>
      <c r="AE19" s="10" t="s">
        <v>38</v>
      </c>
      <c r="AF19" s="10" t="s">
        <v>38</v>
      </c>
      <c r="AG19" s="10" t="s">
        <v>38</v>
      </c>
      <c r="AH19" s="10" t="s">
        <v>38</v>
      </c>
      <c r="AI19" s="10" t="s">
        <v>38</v>
      </c>
      <c r="AJ19" s="10" t="s">
        <v>38</v>
      </c>
      <c r="AK19" s="10">
        <v>0.10669896511428571</v>
      </c>
      <c r="AL19" s="298">
        <f>+'Anexo 2'!I19</f>
        <v>0.10669896511428571</v>
      </c>
      <c r="AM19" s="34" t="s">
        <v>38</v>
      </c>
      <c r="AN19" s="10" t="s">
        <v>38</v>
      </c>
      <c r="AO19" s="10" t="s">
        <v>38</v>
      </c>
      <c r="AP19" s="10" t="s">
        <v>38</v>
      </c>
      <c r="AQ19" s="10" t="s">
        <v>38</v>
      </c>
      <c r="AR19" s="10" t="s">
        <v>38</v>
      </c>
      <c r="AS19" s="4" t="s">
        <v>38</v>
      </c>
      <c r="AT19" s="4" t="s">
        <v>38</v>
      </c>
      <c r="AU19" s="4" t="s">
        <v>38</v>
      </c>
      <c r="AV19" s="4">
        <v>0.1384</v>
      </c>
      <c r="AW19" s="4">
        <f>+'Anexo 2'!J19</f>
        <v>0.20180000000000001</v>
      </c>
      <c r="AX19" s="302">
        <v>3</v>
      </c>
      <c r="AY19" s="189"/>
      <c r="AZ19" s="301"/>
      <c r="BA19" s="40"/>
    </row>
    <row r="20" spans="1:65" s="101" customFormat="1" ht="13.95" customHeight="1">
      <c r="A20" s="264"/>
      <c r="B20" s="265"/>
      <c r="C20" s="97"/>
      <c r="D20" s="193">
        <f t="shared" ref="D20:AA20" si="0">SUM(D13:D19)</f>
        <v>1665826200.29</v>
      </c>
      <c r="E20" s="197">
        <f t="shared" si="0"/>
        <v>289407460.06999999</v>
      </c>
      <c r="F20" s="193">
        <f t="shared" si="0"/>
        <v>0</v>
      </c>
      <c r="G20" s="193">
        <f t="shared" si="0"/>
        <v>200000</v>
      </c>
      <c r="H20" s="193">
        <f t="shared" si="0"/>
        <v>3000000</v>
      </c>
      <c r="I20" s="193">
        <f t="shared" si="0"/>
        <v>0</v>
      </c>
      <c r="J20" s="193">
        <f t="shared" si="0"/>
        <v>6500000</v>
      </c>
      <c r="K20" s="193">
        <f t="shared" si="0"/>
        <v>500000</v>
      </c>
      <c r="L20" s="193">
        <f t="shared" si="0"/>
        <v>10467661.49</v>
      </c>
      <c r="M20" s="193">
        <f t="shared" si="0"/>
        <v>58874838</v>
      </c>
      <c r="N20" s="193">
        <f t="shared" si="0"/>
        <v>45354970.5</v>
      </c>
      <c r="O20" s="193">
        <f t="shared" si="0"/>
        <v>107289275.58</v>
      </c>
      <c r="P20" s="197">
        <f t="shared" si="0"/>
        <v>57220714.5</v>
      </c>
      <c r="Q20" s="193">
        <f t="shared" si="0"/>
        <v>0</v>
      </c>
      <c r="R20" s="193">
        <f t="shared" si="0"/>
        <v>330416.67</v>
      </c>
      <c r="S20" s="193">
        <f t="shared" si="0"/>
        <v>330163.89</v>
      </c>
      <c r="T20" s="193">
        <f t="shared" si="0"/>
        <v>322147.21999999997</v>
      </c>
      <c r="U20" s="193">
        <f t="shared" si="0"/>
        <v>432754.14999999997</v>
      </c>
      <c r="V20" s="193">
        <f t="shared" si="0"/>
        <v>537477.97</v>
      </c>
      <c r="W20" s="193">
        <f t="shared" si="0"/>
        <v>534389.62</v>
      </c>
      <c r="X20" s="193">
        <f t="shared" si="0"/>
        <v>1059542.78</v>
      </c>
      <c r="Y20" s="193">
        <f t="shared" si="0"/>
        <v>1597414.5200000003</v>
      </c>
      <c r="Z20" s="193">
        <f t="shared" si="0"/>
        <v>2425466.4700000002</v>
      </c>
      <c r="AA20" s="193">
        <f t="shared" si="0"/>
        <v>1570273.77</v>
      </c>
      <c r="AB20" s="41"/>
      <c r="AC20" s="11"/>
      <c r="AD20" s="11"/>
      <c r="AE20" s="11"/>
      <c r="AF20" s="11"/>
      <c r="AG20" s="11"/>
      <c r="AL20" s="298"/>
      <c r="AM20" s="34"/>
      <c r="AN20" s="10"/>
      <c r="AO20" s="10"/>
      <c r="AP20" s="10"/>
      <c r="AQ20" s="10"/>
      <c r="AR20" s="10"/>
      <c r="AS20" s="8"/>
      <c r="AT20" s="8"/>
      <c r="AU20" s="8"/>
      <c r="AV20" s="8"/>
      <c r="AW20" s="8"/>
      <c r="AX20" s="303"/>
      <c r="AY20" s="189"/>
      <c r="AZ20" s="301"/>
      <c r="BA20" s="40"/>
    </row>
    <row r="21" spans="1:65" s="101" customFormat="1" ht="13.95" customHeight="1">
      <c r="A21" s="264"/>
      <c r="B21" s="265"/>
      <c r="C21" s="97"/>
      <c r="D21" s="193"/>
      <c r="E21" s="197"/>
      <c r="F21" s="193"/>
      <c r="G21" s="193"/>
      <c r="H21" s="193"/>
      <c r="I21" s="193"/>
      <c r="J21" s="193"/>
      <c r="K21" s="193"/>
      <c r="L21" s="193"/>
      <c r="M21" s="99"/>
      <c r="N21" s="99"/>
      <c r="O21" s="99"/>
      <c r="P21" s="241"/>
      <c r="Q21" s="193"/>
      <c r="R21" s="193"/>
      <c r="S21" s="193"/>
      <c r="T21" s="193"/>
      <c r="U21" s="193"/>
      <c r="V21" s="193"/>
      <c r="AA21" s="99"/>
      <c r="AB21" s="41"/>
      <c r="AC21" s="11"/>
      <c r="AD21" s="11"/>
      <c r="AE21" s="11"/>
      <c r="AF21" s="11"/>
      <c r="AG21" s="11"/>
      <c r="AL21" s="298"/>
      <c r="AM21" s="34"/>
      <c r="AN21" s="10"/>
      <c r="AO21" s="10"/>
      <c r="AP21" s="10"/>
      <c r="AQ21" s="10"/>
      <c r="AR21" s="10"/>
      <c r="AS21" s="8"/>
      <c r="AT21" s="8"/>
      <c r="AU21" s="8"/>
      <c r="AV21" s="8"/>
      <c r="AW21" s="8"/>
      <c r="AX21" s="303"/>
      <c r="AY21" s="189"/>
      <c r="AZ21" s="301"/>
      <c r="BA21" s="40"/>
    </row>
    <row r="22" spans="1:65" s="56" customFormat="1" ht="13.95" customHeight="1">
      <c r="A22" s="266" t="s">
        <v>55</v>
      </c>
      <c r="B22" s="267"/>
      <c r="C22" s="63"/>
      <c r="D22" s="112"/>
      <c r="E22" s="188"/>
      <c r="F22" s="112"/>
      <c r="G22" s="112"/>
      <c r="H22" s="112"/>
      <c r="I22" s="112"/>
      <c r="J22" s="112"/>
      <c r="K22" s="112"/>
      <c r="L22" s="112"/>
      <c r="M22" s="76"/>
      <c r="N22" s="76"/>
      <c r="O22" s="76"/>
      <c r="P22" s="240"/>
      <c r="Q22" s="112"/>
      <c r="R22" s="112"/>
      <c r="S22" s="112"/>
      <c r="T22" s="112"/>
      <c r="U22" s="112"/>
      <c r="V22" s="112"/>
      <c r="X22" s="112"/>
      <c r="Y22" s="112"/>
      <c r="Z22" s="112"/>
      <c r="AA22" s="76"/>
      <c r="AB22" s="34"/>
      <c r="AC22" s="10"/>
      <c r="AD22" s="10"/>
      <c r="AE22" s="10"/>
      <c r="AF22" s="10"/>
      <c r="AG22" s="10"/>
      <c r="AL22" s="298"/>
      <c r="AM22" s="34"/>
      <c r="AN22" s="10"/>
      <c r="AO22" s="10"/>
      <c r="AP22" s="10"/>
      <c r="AQ22" s="10"/>
      <c r="AR22" s="10"/>
      <c r="AS22" s="4"/>
      <c r="AT22" s="4"/>
      <c r="AU22" s="4"/>
      <c r="AV22" s="4"/>
      <c r="AW22" s="4"/>
      <c r="AX22" s="303"/>
      <c r="AY22" s="189"/>
      <c r="AZ22" s="301"/>
      <c r="BA22" s="40"/>
    </row>
    <row r="23" spans="1:65" s="56" customFormat="1" ht="13.95" customHeight="1">
      <c r="A23" s="74" t="s">
        <v>153</v>
      </c>
      <c r="B23" s="75" t="s">
        <v>230</v>
      </c>
      <c r="C23" s="435" t="str">
        <f>'Anexo 1'!C23</f>
        <v>MOPT</v>
      </c>
      <c r="D23" s="112">
        <f>+'Anexo 1'!E23</f>
        <v>400000000</v>
      </c>
      <c r="E23" s="188">
        <f>'Anexo 2'!E23</f>
        <v>313000000</v>
      </c>
      <c r="F23" s="112">
        <v>0</v>
      </c>
      <c r="G23" s="112">
        <v>5000000</v>
      </c>
      <c r="H23" s="112">
        <v>45000000</v>
      </c>
      <c r="I23" s="112">
        <v>120000000</v>
      </c>
      <c r="J23" s="112">
        <v>0</v>
      </c>
      <c r="K23" s="112">
        <v>0</v>
      </c>
      <c r="L23" s="112">
        <v>30000000</v>
      </c>
      <c r="M23" s="76">
        <v>80000000</v>
      </c>
      <c r="N23" s="76">
        <v>3000000</v>
      </c>
      <c r="O23" s="186">
        <v>30000000</v>
      </c>
      <c r="P23" s="297">
        <f>+'Anexo 2'!F23</f>
        <v>0</v>
      </c>
      <c r="Q23" s="112">
        <v>1369863.01</v>
      </c>
      <c r="R23" s="112">
        <v>2278532.2599999998</v>
      </c>
      <c r="S23" s="112">
        <v>1966518.08</v>
      </c>
      <c r="T23" s="112">
        <v>1785068.5</v>
      </c>
      <c r="U23" s="112">
        <v>1230547.94</v>
      </c>
      <c r="V23" s="112">
        <v>1150671.45</v>
      </c>
      <c r="W23" s="112">
        <v>1055629.9099999999</v>
      </c>
      <c r="X23" s="112">
        <v>830136.99</v>
      </c>
      <c r="Y23" s="112">
        <v>598191.78</v>
      </c>
      <c r="Z23" s="112">
        <f>292841.57+246871.58</f>
        <v>539713.15</v>
      </c>
      <c r="AA23" s="186">
        <v>218699.3</v>
      </c>
      <c r="AB23" s="34">
        <v>0</v>
      </c>
      <c r="AC23" s="10">
        <v>1.1111111111111112E-2</v>
      </c>
      <c r="AD23" s="10">
        <v>0.125</v>
      </c>
      <c r="AE23" s="10">
        <v>0.42499999999999999</v>
      </c>
      <c r="AF23" s="10">
        <v>0.42499999999999999</v>
      </c>
      <c r="AG23" s="10">
        <v>0.42499999999999999</v>
      </c>
      <c r="AH23" s="10">
        <v>0.5</v>
      </c>
      <c r="AI23" s="10">
        <v>0.7</v>
      </c>
      <c r="AJ23" s="10">
        <v>0.70750000000000002</v>
      </c>
      <c r="AK23" s="10">
        <v>0.78249999999999997</v>
      </c>
      <c r="AL23" s="298">
        <f>+'Anexo 2'!I23</f>
        <v>0.78249999999999997</v>
      </c>
      <c r="AM23" s="481">
        <v>0</v>
      </c>
      <c r="AN23" s="474">
        <v>0.13</v>
      </c>
      <c r="AO23" s="474">
        <v>0.31</v>
      </c>
      <c r="AP23" s="474">
        <v>0.49</v>
      </c>
      <c r="AQ23" s="474">
        <v>0.59</v>
      </c>
      <c r="AR23" s="474">
        <v>0.74</v>
      </c>
      <c r="AS23" s="476">
        <v>0.47</v>
      </c>
      <c r="AT23" s="476">
        <v>0.57969999999999999</v>
      </c>
      <c r="AU23" s="476">
        <v>0.53690000000000004</v>
      </c>
      <c r="AV23" s="476">
        <v>0.58740000000000003</v>
      </c>
      <c r="AW23" s="476">
        <v>0.63160000000000005</v>
      </c>
      <c r="AX23" s="475">
        <v>2</v>
      </c>
      <c r="AY23" s="189"/>
      <c r="AZ23" s="301"/>
      <c r="BA23" s="40"/>
    </row>
    <row r="24" spans="1:65" s="56" customFormat="1" ht="13.95" customHeight="1">
      <c r="A24" s="105" t="s">
        <v>59</v>
      </c>
      <c r="B24" s="75" t="s">
        <v>230</v>
      </c>
      <c r="C24" s="435"/>
      <c r="D24" s="112">
        <f>+'Anexo 1'!E24</f>
        <v>50000000</v>
      </c>
      <c r="E24" s="188">
        <f>'Anexo 2'!E24</f>
        <v>30000000</v>
      </c>
      <c r="F24" s="112">
        <v>0</v>
      </c>
      <c r="G24" s="112">
        <v>0</v>
      </c>
      <c r="H24" s="112">
        <v>0</v>
      </c>
      <c r="I24" s="112">
        <v>0</v>
      </c>
      <c r="J24" s="112">
        <v>0</v>
      </c>
      <c r="K24" s="112">
        <v>15000000</v>
      </c>
      <c r="L24" s="112">
        <v>5000000</v>
      </c>
      <c r="M24" s="76">
        <v>10000000</v>
      </c>
      <c r="N24" s="76">
        <v>0</v>
      </c>
      <c r="O24" s="186">
        <v>0</v>
      </c>
      <c r="P24" s="297">
        <f>+'Anexo 2'!F24</f>
        <v>0</v>
      </c>
      <c r="Q24" s="112">
        <v>171232.87</v>
      </c>
      <c r="R24" s="112">
        <v>286447.34000000003</v>
      </c>
      <c r="S24" s="112">
        <v>249854.04</v>
      </c>
      <c r="T24" s="112">
        <v>250000</v>
      </c>
      <c r="U24" s="112">
        <v>250020.01</v>
      </c>
      <c r="V24" s="112">
        <v>250145.97</v>
      </c>
      <c r="W24" s="112">
        <v>176300.79999999999</v>
      </c>
      <c r="X24" s="112">
        <v>143698.63</v>
      </c>
      <c r="Y24" s="112">
        <v>100000</v>
      </c>
      <c r="Z24" s="112">
        <f>50058.38+50000</f>
        <v>100058.38</v>
      </c>
      <c r="AA24" s="186">
        <v>49804.63</v>
      </c>
      <c r="AB24" s="34">
        <v>0</v>
      </c>
      <c r="AC24" s="10">
        <v>0</v>
      </c>
      <c r="AD24" s="10">
        <v>0</v>
      </c>
      <c r="AE24" s="10">
        <v>0</v>
      </c>
      <c r="AF24" s="10">
        <v>0</v>
      </c>
      <c r="AG24" s="10">
        <v>0.3</v>
      </c>
      <c r="AH24" s="10">
        <v>0.4</v>
      </c>
      <c r="AI24" s="10">
        <v>0.6</v>
      </c>
      <c r="AJ24" s="10">
        <v>0.6</v>
      </c>
      <c r="AK24" s="10">
        <v>0.6</v>
      </c>
      <c r="AL24" s="298">
        <f>+'Anexo 2'!I24</f>
        <v>0.6</v>
      </c>
      <c r="AM24" s="481"/>
      <c r="AN24" s="474"/>
      <c r="AO24" s="474"/>
      <c r="AP24" s="474"/>
      <c r="AQ24" s="474">
        <f>+'Anexo 2'!J24</f>
        <v>0</v>
      </c>
      <c r="AR24" s="474"/>
      <c r="AS24" s="476"/>
      <c r="AT24" s="476"/>
      <c r="AU24" s="476"/>
      <c r="AV24" s="476"/>
      <c r="AW24" s="476"/>
      <c r="AX24" s="475"/>
      <c r="AY24" s="189"/>
      <c r="AZ24" s="301"/>
      <c r="BA24" s="40"/>
    </row>
    <row r="25" spans="1:65" s="45" customFormat="1" ht="25.95" customHeight="1">
      <c r="A25" s="304" t="s">
        <v>60</v>
      </c>
      <c r="B25" s="75" t="s">
        <v>61</v>
      </c>
      <c r="C25" s="63" t="str">
        <f>'Anexo 1'!C25</f>
        <v xml:space="preserve">COMEX </v>
      </c>
      <c r="D25" s="112">
        <f>+'Anexo 1'!E25</f>
        <v>100000000</v>
      </c>
      <c r="E25" s="305">
        <f>'Anexo 2'!E25</f>
        <v>91349418.599999994</v>
      </c>
      <c r="F25" s="92" t="s">
        <v>38</v>
      </c>
      <c r="G25" s="92" t="s">
        <v>38</v>
      </c>
      <c r="H25" s="92">
        <v>0</v>
      </c>
      <c r="I25" s="92">
        <v>0</v>
      </c>
      <c r="J25" s="92">
        <v>5145797.18</v>
      </c>
      <c r="K25" s="92">
        <v>0</v>
      </c>
      <c r="L25" s="92">
        <v>15406901.199999999</v>
      </c>
      <c r="M25" s="186">
        <v>32091430.600000005</v>
      </c>
      <c r="N25" s="186">
        <v>38705289.620000005</v>
      </c>
      <c r="O25" s="76">
        <v>0</v>
      </c>
      <c r="P25" s="297">
        <f>+'Anexo 2'!F25</f>
        <v>0</v>
      </c>
      <c r="Q25" s="92" t="s">
        <v>38</v>
      </c>
      <c r="R25" s="92" t="s">
        <v>38</v>
      </c>
      <c r="S25" s="92">
        <v>874141.03</v>
      </c>
      <c r="T25" s="92">
        <v>499003.72</v>
      </c>
      <c r="U25" s="92">
        <v>498315.07</v>
      </c>
      <c r="V25" s="92">
        <v>473928.73</v>
      </c>
      <c r="W25" s="92">
        <v>469989.67</v>
      </c>
      <c r="X25" s="92">
        <v>371635.6</v>
      </c>
      <c r="Y25" s="92">
        <v>204029.61</v>
      </c>
      <c r="Z25" s="92">
        <f>14239.85+21744.64</f>
        <v>35984.49</v>
      </c>
      <c r="AA25" s="76">
        <v>21433.48</v>
      </c>
      <c r="AB25" s="35" t="s">
        <v>38</v>
      </c>
      <c r="AC25" s="12" t="s">
        <v>38</v>
      </c>
      <c r="AD25" s="12" t="s">
        <v>38</v>
      </c>
      <c r="AE25" s="12">
        <v>0</v>
      </c>
      <c r="AF25" s="12">
        <v>5.1457971799999995E-2</v>
      </c>
      <c r="AG25" s="12">
        <v>5.1457971799999995E-2</v>
      </c>
      <c r="AH25" s="12">
        <v>0.20552698379999998</v>
      </c>
      <c r="AI25" s="12">
        <v>0.52644128980000005</v>
      </c>
      <c r="AJ25" s="12">
        <v>0.91349418599999999</v>
      </c>
      <c r="AK25" s="12">
        <v>0.91349418599999999</v>
      </c>
      <c r="AL25" s="298">
        <f>+'Anexo 2'!I25</f>
        <v>0.91349418599999999</v>
      </c>
      <c r="AM25" s="35" t="s">
        <v>38</v>
      </c>
      <c r="AN25" s="12" t="s">
        <v>38</v>
      </c>
      <c r="AO25" s="12">
        <v>0</v>
      </c>
      <c r="AP25" s="12">
        <v>0</v>
      </c>
      <c r="AQ25" s="12">
        <v>7.5999999999999998E-2</v>
      </c>
      <c r="AR25" s="12">
        <v>0.19453353999999998</v>
      </c>
      <c r="AS25" s="13">
        <v>0.31290000000000001</v>
      </c>
      <c r="AT25" s="13">
        <v>0.46100000000000002</v>
      </c>
      <c r="AU25" s="13">
        <v>0.56769999999999998</v>
      </c>
      <c r="AV25" s="13">
        <v>0.69940000000000002</v>
      </c>
      <c r="AW25" s="4">
        <f>+'Anexo 2'!J25</f>
        <v>0.86350000000000005</v>
      </c>
      <c r="AX25" s="299">
        <v>2</v>
      </c>
      <c r="AY25" s="189"/>
      <c r="AZ25" s="306"/>
      <c r="BA25" s="40"/>
    </row>
    <row r="26" spans="1:65" s="56" customFormat="1" ht="25.95" customHeight="1">
      <c r="A26" s="105" t="s">
        <v>63</v>
      </c>
      <c r="B26" s="75" t="s">
        <v>64</v>
      </c>
      <c r="C26" s="63" t="str">
        <f>'Anexo 1'!C26</f>
        <v>MOPT</v>
      </c>
      <c r="D26" s="112">
        <f>+'Anexo 1'!E26</f>
        <v>144036000</v>
      </c>
      <c r="E26" s="188">
        <f>'Anexo 2'!E26</f>
        <v>139989292.43000001</v>
      </c>
      <c r="F26" s="112" t="s">
        <v>38</v>
      </c>
      <c r="G26" s="112" t="s">
        <v>38</v>
      </c>
      <c r="H26" s="112" t="s">
        <v>38</v>
      </c>
      <c r="I26" s="112">
        <v>0</v>
      </c>
      <c r="J26" s="112">
        <v>11450375.07</v>
      </c>
      <c r="K26" s="112">
        <v>32874109.239999998</v>
      </c>
      <c r="L26" s="112">
        <v>10000000</v>
      </c>
      <c r="M26" s="76">
        <v>7664808.1200000001</v>
      </c>
      <c r="N26" s="76">
        <v>30000000</v>
      </c>
      <c r="O26" s="186">
        <v>25000000</v>
      </c>
      <c r="P26" s="297">
        <f>+'Anexo 2'!F26</f>
        <v>23000000</v>
      </c>
      <c r="Q26" s="112" t="s">
        <v>38</v>
      </c>
      <c r="R26" s="112" t="s">
        <v>38</v>
      </c>
      <c r="S26" s="112" t="s">
        <v>38</v>
      </c>
      <c r="T26" s="112">
        <v>0</v>
      </c>
      <c r="U26" s="112">
        <v>530146.37</v>
      </c>
      <c r="V26" s="112">
        <v>656164.29</v>
      </c>
      <c r="W26" s="112">
        <v>513855.42</v>
      </c>
      <c r="X26" s="112">
        <v>439212.82</v>
      </c>
      <c r="Y26" s="112">
        <v>388452.71</v>
      </c>
      <c r="Z26" s="112">
        <f>153290.35+129405.75</f>
        <v>282696.09999999998</v>
      </c>
      <c r="AA26" s="186">
        <v>101501.75999999999</v>
      </c>
      <c r="AB26" s="34" t="s">
        <v>38</v>
      </c>
      <c r="AC26" s="10" t="s">
        <v>38</v>
      </c>
      <c r="AD26" s="10" t="s">
        <v>38</v>
      </c>
      <c r="AE26" s="10">
        <v>0</v>
      </c>
      <c r="AF26" s="10">
        <v>7.9496619386819969E-2</v>
      </c>
      <c r="AG26" s="10">
        <v>0.30773198582298872</v>
      </c>
      <c r="AH26" s="10">
        <v>0.37715907349551503</v>
      </c>
      <c r="AI26" s="10">
        <v>0.43037360402954816</v>
      </c>
      <c r="AJ26" s="10">
        <v>0.63865486704712715</v>
      </c>
      <c r="AK26" s="10">
        <v>0.8122225862284429</v>
      </c>
      <c r="AL26" s="298">
        <f>+'Anexo 2'!I26</f>
        <v>0.97190488787525342</v>
      </c>
      <c r="AM26" s="34" t="s">
        <v>38</v>
      </c>
      <c r="AN26" s="10" t="s">
        <v>38</v>
      </c>
      <c r="AO26" s="10" t="s">
        <v>38</v>
      </c>
      <c r="AP26" s="10">
        <v>0</v>
      </c>
      <c r="AQ26" s="10">
        <v>0.12</v>
      </c>
      <c r="AR26" s="10">
        <v>0.25</v>
      </c>
      <c r="AS26" s="4">
        <v>0.44</v>
      </c>
      <c r="AT26" s="4">
        <v>0.61</v>
      </c>
      <c r="AU26" s="4">
        <v>0.7</v>
      </c>
      <c r="AV26" s="4">
        <v>0.87</v>
      </c>
      <c r="AW26" s="4">
        <f>+'Anexo 2'!J26</f>
        <v>0.93</v>
      </c>
      <c r="AX26" s="299">
        <v>2</v>
      </c>
      <c r="AY26" s="189"/>
      <c r="AZ26" s="300"/>
      <c r="BA26" s="40"/>
      <c r="BB26" s="112"/>
      <c r="BC26" s="112"/>
      <c r="BD26" s="112"/>
      <c r="BE26" s="76"/>
      <c r="BF26" s="76"/>
      <c r="BG26" s="45"/>
      <c r="BH26" s="45"/>
      <c r="BI26" s="178"/>
      <c r="BJ26" s="178"/>
      <c r="BL26" s="178"/>
      <c r="BM26" s="178"/>
    </row>
    <row r="27" spans="1:65" s="56" customFormat="1" ht="28.95" customHeight="1">
      <c r="A27" s="105" t="str">
        <f>+'Anexo 1'!A27</f>
        <v>3589/OC-CR</v>
      </c>
      <c r="B27" s="85" t="s">
        <v>125</v>
      </c>
      <c r="C27" s="63" t="str">
        <f>'Anexo 1'!C27</f>
        <v>ICE</v>
      </c>
      <c r="D27" s="112">
        <f>+'Anexo 1'!E27</f>
        <v>121300000</v>
      </c>
      <c r="E27" s="188">
        <f>'Anexo 2'!E27</f>
        <v>116563456.84</v>
      </c>
      <c r="F27" s="112" t="s">
        <v>38</v>
      </c>
      <c r="G27" s="112" t="s">
        <v>38</v>
      </c>
      <c r="H27" s="112" t="s">
        <v>38</v>
      </c>
      <c r="I27" s="112" t="s">
        <v>38</v>
      </c>
      <c r="J27" s="112">
        <v>44485703.280000001</v>
      </c>
      <c r="K27" s="112">
        <v>4077753.56</v>
      </c>
      <c r="L27" s="112">
        <v>5000000</v>
      </c>
      <c r="M27" s="76">
        <v>3000000</v>
      </c>
      <c r="N27" s="76">
        <v>38000000</v>
      </c>
      <c r="O27" s="186">
        <v>22000000</v>
      </c>
      <c r="P27" s="297">
        <f>+'Anexo 2'!F27</f>
        <v>0</v>
      </c>
      <c r="Q27" s="112" t="s">
        <v>38</v>
      </c>
      <c r="R27" s="112" t="s">
        <v>38</v>
      </c>
      <c r="S27" s="112" t="s">
        <v>38</v>
      </c>
      <c r="T27" s="112" t="s">
        <v>38</v>
      </c>
      <c r="U27" s="112">
        <v>180561.65</v>
      </c>
      <c r="V27" s="112">
        <v>486532.13</v>
      </c>
      <c r="W27" s="112">
        <v>436210.72</v>
      </c>
      <c r="X27" s="112">
        <v>414271.71</v>
      </c>
      <c r="Y27" s="112">
        <v>392395.04</v>
      </c>
      <c r="Z27" s="112">
        <v>195299.75</v>
      </c>
      <c r="AA27" s="186">
        <v>24531.49</v>
      </c>
      <c r="AB27" s="307" t="s">
        <v>38</v>
      </c>
      <c r="AC27" s="112" t="s">
        <v>38</v>
      </c>
      <c r="AD27" s="112" t="s">
        <v>38</v>
      </c>
      <c r="AE27" s="112" t="s">
        <v>38</v>
      </c>
      <c r="AF27" s="10">
        <v>0.3307487232713755</v>
      </c>
      <c r="AG27" s="10">
        <v>0.36106659360594801</v>
      </c>
      <c r="AH27" s="10">
        <v>0.39824131479553904</v>
      </c>
      <c r="AI27" s="10">
        <v>0.4205461475092937</v>
      </c>
      <c r="AJ27" s="10">
        <v>0.70307402855018586</v>
      </c>
      <c r="AK27" s="10">
        <v>0.96095182885408081</v>
      </c>
      <c r="AL27" s="298">
        <f>+'Anexo 2'!I27</f>
        <v>0.96095182885408081</v>
      </c>
      <c r="AM27" s="307" t="s">
        <v>38</v>
      </c>
      <c r="AN27" s="112" t="s">
        <v>38</v>
      </c>
      <c r="AO27" s="112" t="s">
        <v>38</v>
      </c>
      <c r="AP27" s="10">
        <v>0</v>
      </c>
      <c r="AQ27" s="10">
        <v>0.37309999999999999</v>
      </c>
      <c r="AR27" s="10">
        <v>0.46954288240495146</v>
      </c>
      <c r="AS27" s="4">
        <v>0.51822292634144429</v>
      </c>
      <c r="AT27" s="4">
        <v>0.59640000000000004</v>
      </c>
      <c r="AU27" s="4">
        <v>0.80379999999999996</v>
      </c>
      <c r="AV27" s="4">
        <v>0.87690000000000001</v>
      </c>
      <c r="AW27" s="4">
        <f>+'Anexo 2'!J27</f>
        <v>0.99019999999999997</v>
      </c>
      <c r="AX27" s="299">
        <v>2</v>
      </c>
      <c r="AY27" s="189"/>
      <c r="AZ27" s="300"/>
      <c r="BA27" s="40"/>
      <c r="BB27" s="112"/>
      <c r="BC27" s="112"/>
      <c r="BD27" s="112"/>
      <c r="BE27" s="76"/>
      <c r="BF27" s="76"/>
      <c r="BG27" s="45"/>
      <c r="BH27" s="45"/>
      <c r="BI27" s="178"/>
      <c r="BJ27" s="178"/>
      <c r="BL27" s="178"/>
      <c r="BM27" s="178"/>
    </row>
    <row r="28" spans="1:65" s="56" customFormat="1" ht="28.95" customHeight="1">
      <c r="A28" s="105" t="str">
        <f>+'Anexo 1'!A28</f>
        <v>4864/OC-CR</v>
      </c>
      <c r="B28" s="91" t="s">
        <v>70</v>
      </c>
      <c r="C28" s="63" t="str">
        <f>'Anexo 1'!C28</f>
        <v>MOPT</v>
      </c>
      <c r="D28" s="112">
        <f>+'Anexo 1'!E28</f>
        <v>125000000</v>
      </c>
      <c r="E28" s="188">
        <f>'Anexo 2'!E28</f>
        <v>68000000</v>
      </c>
      <c r="F28" s="112" t="s">
        <v>38</v>
      </c>
      <c r="G28" s="112" t="s">
        <v>38</v>
      </c>
      <c r="H28" s="112" t="s">
        <v>38</v>
      </c>
      <c r="I28" s="112" t="s">
        <v>38</v>
      </c>
      <c r="J28" s="112" t="s">
        <v>38</v>
      </c>
      <c r="K28" s="112">
        <v>0</v>
      </c>
      <c r="L28" s="112">
        <v>20000000</v>
      </c>
      <c r="M28" s="76">
        <v>0</v>
      </c>
      <c r="N28" s="76">
        <v>20000000</v>
      </c>
      <c r="O28" s="76">
        <v>8000000</v>
      </c>
      <c r="P28" s="297">
        <f>+'Anexo 2'!F28</f>
        <v>20000000</v>
      </c>
      <c r="Q28" s="112" t="s">
        <v>38</v>
      </c>
      <c r="R28" s="112" t="s">
        <v>38</v>
      </c>
      <c r="S28" s="112" t="s">
        <v>38</v>
      </c>
      <c r="T28" s="112" t="s">
        <v>38</v>
      </c>
      <c r="U28" s="112" t="s">
        <v>38</v>
      </c>
      <c r="V28" s="112">
        <v>0</v>
      </c>
      <c r="W28" s="112">
        <v>809476.57</v>
      </c>
      <c r="X28" s="112">
        <v>525000.01</v>
      </c>
      <c r="Y28" s="112">
        <v>525000.01</v>
      </c>
      <c r="Z28" s="112">
        <v>433699.76</v>
      </c>
      <c r="AA28" s="76">
        <v>176960.33</v>
      </c>
      <c r="AB28" s="307" t="s">
        <v>38</v>
      </c>
      <c r="AC28" s="112" t="s">
        <v>38</v>
      </c>
      <c r="AD28" s="112" t="s">
        <v>38</v>
      </c>
      <c r="AE28" s="112" t="s">
        <v>38</v>
      </c>
      <c r="AF28" s="112" t="s">
        <v>38</v>
      </c>
      <c r="AG28" s="112">
        <v>0</v>
      </c>
      <c r="AH28" s="10">
        <v>0.16</v>
      </c>
      <c r="AI28" s="10">
        <v>0.16</v>
      </c>
      <c r="AJ28" s="10">
        <v>0.32</v>
      </c>
      <c r="AK28" s="10">
        <v>0.38400000000000001</v>
      </c>
      <c r="AL28" s="298">
        <f>+'Anexo 2'!I28</f>
        <v>0.54400000000000004</v>
      </c>
      <c r="AM28" s="307" t="s">
        <v>38</v>
      </c>
      <c r="AN28" s="112" t="s">
        <v>38</v>
      </c>
      <c r="AO28" s="112" t="s">
        <v>38</v>
      </c>
      <c r="AP28" s="112" t="s">
        <v>38</v>
      </c>
      <c r="AQ28" s="112" t="s">
        <v>38</v>
      </c>
      <c r="AR28" s="112">
        <v>0</v>
      </c>
      <c r="AS28" s="4">
        <v>0.40300000000000002</v>
      </c>
      <c r="AT28" s="4">
        <v>0.441</v>
      </c>
      <c r="AU28" s="4">
        <v>0.51919999999999999</v>
      </c>
      <c r="AV28" s="4">
        <v>0.60289999999999999</v>
      </c>
      <c r="AW28" s="4">
        <f>+'Anexo 2'!J28</f>
        <v>0.6472</v>
      </c>
      <c r="AX28" s="299">
        <v>2</v>
      </c>
      <c r="AY28" s="189"/>
      <c r="AZ28" s="301"/>
      <c r="BA28" s="40"/>
    </row>
    <row r="29" spans="1:65" s="56" customFormat="1" ht="25.95" customHeight="1">
      <c r="A29" s="105" t="str">
        <f>+'Anexo 1'!A29</f>
        <v>4871/OC-CR</v>
      </c>
      <c r="B29" s="91" t="s">
        <v>72</v>
      </c>
      <c r="C29" s="63" t="str">
        <f>'Anexo 1'!C29</f>
        <v>MJP</v>
      </c>
      <c r="D29" s="112">
        <f>+'Anexo 1'!E29</f>
        <v>100000000</v>
      </c>
      <c r="E29" s="188">
        <f>'Anexo 2'!E29</f>
        <v>44923616.759999998</v>
      </c>
      <c r="F29" s="112" t="s">
        <v>38</v>
      </c>
      <c r="G29" s="112" t="s">
        <v>38</v>
      </c>
      <c r="H29" s="112" t="s">
        <v>38</v>
      </c>
      <c r="I29" s="112" t="s">
        <v>38</v>
      </c>
      <c r="J29" s="112" t="s">
        <v>38</v>
      </c>
      <c r="K29" s="112" t="s">
        <v>38</v>
      </c>
      <c r="L29" s="112">
        <v>850000</v>
      </c>
      <c r="M29" s="76">
        <v>5073616.76</v>
      </c>
      <c r="N29" s="76">
        <v>12000000</v>
      </c>
      <c r="O29" s="76">
        <v>20000000</v>
      </c>
      <c r="P29" s="297">
        <f>+'Anexo 2'!F29</f>
        <v>7000000</v>
      </c>
      <c r="Q29" s="112" t="s">
        <v>38</v>
      </c>
      <c r="R29" s="112" t="s">
        <v>38</v>
      </c>
      <c r="S29" s="112" t="s">
        <v>38</v>
      </c>
      <c r="T29" s="112" t="s">
        <v>38</v>
      </c>
      <c r="U29" s="112" t="s">
        <v>38</v>
      </c>
      <c r="V29" s="112" t="s">
        <v>38</v>
      </c>
      <c r="W29" s="112">
        <v>666262.44999999995</v>
      </c>
      <c r="X29" s="112">
        <v>496751.37</v>
      </c>
      <c r="Y29" s="112">
        <v>471841.45</v>
      </c>
      <c r="Z29" s="112">
        <v>374708.15</v>
      </c>
      <c r="AA29" s="76">
        <v>151459</v>
      </c>
      <c r="AB29" s="307" t="s">
        <v>38</v>
      </c>
      <c r="AC29" s="112" t="s">
        <v>38</v>
      </c>
      <c r="AD29" s="112" t="s">
        <v>38</v>
      </c>
      <c r="AE29" s="112" t="s">
        <v>38</v>
      </c>
      <c r="AF29" s="112" t="s">
        <v>38</v>
      </c>
      <c r="AG29" s="112" t="s">
        <v>38</v>
      </c>
      <c r="AH29" s="10">
        <v>8.5000000000000006E-3</v>
      </c>
      <c r="AI29" s="10">
        <v>5.92361676E-2</v>
      </c>
      <c r="AJ29" s="10">
        <v>0.17923616759999997</v>
      </c>
      <c r="AK29" s="10">
        <v>0.37923616759999995</v>
      </c>
      <c r="AL29" s="298">
        <f>+'Anexo 2'!I29</f>
        <v>0.44923616759999996</v>
      </c>
      <c r="AM29" s="307" t="s">
        <v>38</v>
      </c>
      <c r="AN29" s="112" t="s">
        <v>38</v>
      </c>
      <c r="AO29" s="112" t="s">
        <v>38</v>
      </c>
      <c r="AP29" s="112" t="s">
        <v>38</v>
      </c>
      <c r="AQ29" s="112" t="s">
        <v>38</v>
      </c>
      <c r="AR29" s="112" t="s">
        <v>38</v>
      </c>
      <c r="AS29" s="4">
        <v>2.9818721799999997E-3</v>
      </c>
      <c r="AT29" s="4">
        <v>0.15090000000000001</v>
      </c>
      <c r="AU29" s="4">
        <v>0.4405</v>
      </c>
      <c r="AV29" s="4">
        <v>0.42920000000000003</v>
      </c>
      <c r="AW29" s="4">
        <f>+'Anexo 2'!J29</f>
        <v>0.51339999999999997</v>
      </c>
      <c r="AX29" s="299">
        <v>2</v>
      </c>
      <c r="AY29" s="189"/>
      <c r="AZ29" s="301"/>
      <c r="BA29" s="40"/>
    </row>
    <row r="30" spans="1:65" s="56" customFormat="1" ht="28.95" customHeight="1">
      <c r="A30" s="108" t="s">
        <v>74</v>
      </c>
      <c r="B30" s="109" t="s">
        <v>269</v>
      </c>
      <c r="C30" s="63" t="str">
        <f>'Anexo 1'!C30</f>
        <v xml:space="preserve">MOPT </v>
      </c>
      <c r="D30" s="112">
        <f>+'Anexo 1'!E30</f>
        <v>225000000</v>
      </c>
      <c r="E30" s="188">
        <f>'Anexo 2'!E30</f>
        <v>8347875.3099999996</v>
      </c>
      <c r="F30" s="112" t="s">
        <v>38</v>
      </c>
      <c r="G30" s="112" t="s">
        <v>38</v>
      </c>
      <c r="H30" s="112" t="s">
        <v>38</v>
      </c>
      <c r="I30" s="112" t="s">
        <v>38</v>
      </c>
      <c r="J30" s="112" t="s">
        <v>38</v>
      </c>
      <c r="K30" s="112" t="s">
        <v>38</v>
      </c>
      <c r="L30" s="112" t="s">
        <v>38</v>
      </c>
      <c r="M30" s="76" t="s">
        <v>38</v>
      </c>
      <c r="N30" s="76" t="s">
        <v>38</v>
      </c>
      <c r="O30" s="76">
        <v>0</v>
      </c>
      <c r="P30" s="297">
        <f>+'Anexo 2'!F30</f>
        <v>8347875.3099999996</v>
      </c>
      <c r="Q30" s="112" t="s">
        <v>38</v>
      </c>
      <c r="R30" s="112" t="s">
        <v>38</v>
      </c>
      <c r="S30" s="112" t="s">
        <v>38</v>
      </c>
      <c r="T30" s="112" t="s">
        <v>38</v>
      </c>
      <c r="U30" s="112" t="s">
        <v>38</v>
      </c>
      <c r="V30" s="112" t="s">
        <v>38</v>
      </c>
      <c r="W30" s="112" t="s">
        <v>38</v>
      </c>
      <c r="X30" s="112" t="s">
        <v>38</v>
      </c>
      <c r="Y30" s="112" t="s">
        <v>38</v>
      </c>
      <c r="Z30" s="112">
        <f>303125+571875</f>
        <v>875000</v>
      </c>
      <c r="AA30" s="76">
        <v>568750</v>
      </c>
      <c r="AB30" s="307" t="s">
        <v>38</v>
      </c>
      <c r="AC30" s="112" t="s">
        <v>38</v>
      </c>
      <c r="AD30" s="112" t="s">
        <v>38</v>
      </c>
      <c r="AE30" s="112" t="s">
        <v>38</v>
      </c>
      <c r="AF30" s="112" t="s">
        <v>38</v>
      </c>
      <c r="AG30" s="112" t="s">
        <v>38</v>
      </c>
      <c r="AH30" s="10" t="s">
        <v>38</v>
      </c>
      <c r="AI30" s="10" t="s">
        <v>38</v>
      </c>
      <c r="AJ30" s="10" t="s">
        <v>38</v>
      </c>
      <c r="AK30" s="10">
        <v>0</v>
      </c>
      <c r="AL30" s="298">
        <f>+'Anexo 2'!I30</f>
        <v>3.7101668044444445E-2</v>
      </c>
      <c r="AM30" s="307" t="s">
        <v>38</v>
      </c>
      <c r="AN30" s="112" t="s">
        <v>38</v>
      </c>
      <c r="AO30" s="112" t="s">
        <v>38</v>
      </c>
      <c r="AP30" s="112" t="s">
        <v>38</v>
      </c>
      <c r="AQ30" s="112" t="s">
        <v>38</v>
      </c>
      <c r="AR30" s="112" t="s">
        <v>38</v>
      </c>
      <c r="AS30" s="4" t="s">
        <v>38</v>
      </c>
      <c r="AT30" s="4" t="s">
        <v>38</v>
      </c>
      <c r="AU30" s="4" t="s">
        <v>38</v>
      </c>
      <c r="AV30" s="4">
        <v>3.8899999999999997E-2</v>
      </c>
      <c r="AW30" s="4">
        <f>+'Anexo 2'!J30</f>
        <v>0.12859999999999999</v>
      </c>
      <c r="AX30" s="299">
        <v>1</v>
      </c>
      <c r="AY30" s="189"/>
      <c r="AZ30" s="301"/>
      <c r="BA30" s="40"/>
    </row>
    <row r="31" spans="1:65" s="101" customFormat="1" ht="13.95" customHeight="1">
      <c r="A31" s="264"/>
      <c r="B31" s="265"/>
      <c r="C31" s="97"/>
      <c r="D31" s="193">
        <f>SUM(D23:D30)</f>
        <v>1265336000</v>
      </c>
      <c r="E31" s="197">
        <f>SUM(E23:E30)</f>
        <v>812173659.93999994</v>
      </c>
      <c r="F31" s="193">
        <f t="shared" ref="F31:Z31" si="1">SUM(F23:F30)</f>
        <v>0</v>
      </c>
      <c r="G31" s="193">
        <f t="shared" si="1"/>
        <v>5000000</v>
      </c>
      <c r="H31" s="193">
        <f t="shared" si="1"/>
        <v>45000000</v>
      </c>
      <c r="I31" s="193">
        <f t="shared" si="1"/>
        <v>120000000</v>
      </c>
      <c r="J31" s="193">
        <f t="shared" si="1"/>
        <v>61081875.530000001</v>
      </c>
      <c r="K31" s="193">
        <f t="shared" si="1"/>
        <v>51951862.799999997</v>
      </c>
      <c r="L31" s="193">
        <f t="shared" si="1"/>
        <v>86256901.200000003</v>
      </c>
      <c r="M31" s="193">
        <f t="shared" si="1"/>
        <v>137829855.48000002</v>
      </c>
      <c r="N31" s="193">
        <f t="shared" si="1"/>
        <v>141705289.62</v>
      </c>
      <c r="O31" s="193">
        <f t="shared" ref="O31" si="2">SUM(O23:O30)</f>
        <v>105000000</v>
      </c>
      <c r="P31" s="197">
        <f t="shared" si="1"/>
        <v>58347875.310000002</v>
      </c>
      <c r="Q31" s="193">
        <f t="shared" si="1"/>
        <v>1541095.88</v>
      </c>
      <c r="R31" s="193">
        <f t="shared" si="1"/>
        <v>2564979.5999999996</v>
      </c>
      <c r="S31" s="193">
        <f t="shared" si="1"/>
        <v>3090513.1500000004</v>
      </c>
      <c r="T31" s="193">
        <f t="shared" si="1"/>
        <v>2534072.2199999997</v>
      </c>
      <c r="U31" s="193">
        <f t="shared" si="1"/>
        <v>2689591.04</v>
      </c>
      <c r="V31" s="193">
        <f t="shared" si="1"/>
        <v>3017442.57</v>
      </c>
      <c r="W31" s="193">
        <f t="shared" si="1"/>
        <v>4127725.5399999991</v>
      </c>
      <c r="X31" s="193">
        <f t="shared" si="1"/>
        <v>3220707.13</v>
      </c>
      <c r="Y31" s="193">
        <f t="shared" si="1"/>
        <v>2679910.6000000006</v>
      </c>
      <c r="Z31" s="193">
        <f t="shared" si="1"/>
        <v>2837159.7800000003</v>
      </c>
      <c r="AA31" s="193">
        <f t="shared" ref="AA31" si="3">SUM(AA23:AA30)</f>
        <v>1313139.99</v>
      </c>
      <c r="AB31" s="307"/>
      <c r="AC31" s="112"/>
      <c r="AD31" s="112"/>
      <c r="AE31" s="112"/>
      <c r="AF31" s="112"/>
      <c r="AG31" s="11"/>
      <c r="AL31" s="298"/>
      <c r="AM31" s="34"/>
      <c r="AN31" s="10"/>
      <c r="AO31" s="10"/>
      <c r="AP31" s="10"/>
      <c r="AQ31" s="10"/>
      <c r="AR31" s="10"/>
      <c r="AS31" s="8"/>
      <c r="AT31" s="8"/>
      <c r="AU31" s="8"/>
      <c r="AV31" s="8"/>
      <c r="AW31" s="8"/>
      <c r="AX31" s="303"/>
      <c r="AY31" s="189"/>
      <c r="AZ31" s="301"/>
      <c r="BA31" s="40"/>
    </row>
    <row r="32" spans="1:65" s="56" customFormat="1" ht="13.95" customHeight="1">
      <c r="A32" s="269"/>
      <c r="B32" s="267"/>
      <c r="C32" s="63"/>
      <c r="D32" s="112"/>
      <c r="E32" s="188"/>
      <c r="F32" s="112"/>
      <c r="G32" s="112"/>
      <c r="H32" s="112"/>
      <c r="I32" s="112"/>
      <c r="J32" s="112"/>
      <c r="L32" s="112"/>
      <c r="M32" s="76"/>
      <c r="N32" s="76"/>
      <c r="O32" s="76"/>
      <c r="P32" s="240"/>
      <c r="Q32" s="112"/>
      <c r="R32" s="112"/>
      <c r="S32" s="112"/>
      <c r="T32" s="112"/>
      <c r="U32" s="112"/>
      <c r="V32" s="112"/>
      <c r="AA32" s="76"/>
      <c r="AB32" s="34"/>
      <c r="AC32" s="10"/>
      <c r="AD32" s="10"/>
      <c r="AE32" s="10"/>
      <c r="AF32" s="10"/>
      <c r="AG32" s="10"/>
      <c r="AL32" s="298"/>
      <c r="AM32" s="34"/>
      <c r="AN32" s="10"/>
      <c r="AO32" s="10"/>
      <c r="AP32" s="10"/>
      <c r="AQ32" s="10"/>
      <c r="AR32" s="10"/>
      <c r="AS32" s="4"/>
      <c r="AT32" s="4"/>
      <c r="AU32" s="4"/>
      <c r="AV32" s="4"/>
      <c r="AW32" s="4"/>
      <c r="AX32" s="303"/>
      <c r="AY32" s="189"/>
      <c r="AZ32" s="301"/>
      <c r="BA32" s="40"/>
    </row>
    <row r="33" spans="1:89" s="56" customFormat="1" ht="13.95" customHeight="1">
      <c r="A33" s="266" t="s">
        <v>76</v>
      </c>
      <c r="B33" s="267"/>
      <c r="C33" s="63"/>
      <c r="D33" s="112"/>
      <c r="E33" s="188"/>
      <c r="F33" s="112"/>
      <c r="G33" s="112"/>
      <c r="H33" s="112"/>
      <c r="I33" s="112"/>
      <c r="J33" s="112"/>
      <c r="L33" s="112"/>
      <c r="M33" s="76"/>
      <c r="N33" s="76"/>
      <c r="O33" s="76"/>
      <c r="P33" s="240"/>
      <c r="Q33" s="112"/>
      <c r="R33" s="112"/>
      <c r="S33" s="112"/>
      <c r="T33" s="112"/>
      <c r="U33" s="112"/>
      <c r="V33" s="112"/>
      <c r="AA33" s="76"/>
      <c r="AB33" s="34"/>
      <c r="AC33" s="10"/>
      <c r="AD33" s="10"/>
      <c r="AE33" s="10"/>
      <c r="AF33" s="10"/>
      <c r="AG33" s="10"/>
      <c r="AL33" s="298"/>
      <c r="AM33" s="34"/>
      <c r="AN33" s="10"/>
      <c r="AO33" s="10"/>
      <c r="AP33" s="10"/>
      <c r="AQ33" s="10"/>
      <c r="AR33" s="10"/>
      <c r="AS33" s="4"/>
      <c r="AT33" s="4"/>
      <c r="AU33" s="4"/>
      <c r="AV33" s="4"/>
      <c r="AW33" s="4"/>
      <c r="AX33" s="303"/>
      <c r="AY33" s="189"/>
      <c r="AZ33" s="301"/>
      <c r="BA33" s="40"/>
    </row>
    <row r="34" spans="1:89" s="56" customFormat="1" ht="28.95" customHeight="1">
      <c r="A34" s="74" t="s">
        <v>77</v>
      </c>
      <c r="B34" s="91" t="s">
        <v>231</v>
      </c>
      <c r="C34" s="63" t="str">
        <f>'Anexo 1'!C34</f>
        <v>MH</v>
      </c>
      <c r="D34" s="112">
        <f>+'Anexo 1'!E34</f>
        <v>141640000</v>
      </c>
      <c r="E34" s="188">
        <f>'Anexo 2'!E34</f>
        <v>17830827.309999999</v>
      </c>
      <c r="F34" s="112" t="s">
        <v>38</v>
      </c>
      <c r="G34" s="112" t="s">
        <v>38</v>
      </c>
      <c r="H34" s="112" t="s">
        <v>38</v>
      </c>
      <c r="I34" s="112" t="s">
        <v>38</v>
      </c>
      <c r="J34" s="112" t="s">
        <v>38</v>
      </c>
      <c r="K34" s="112">
        <v>0</v>
      </c>
      <c r="L34" s="112">
        <v>3238550</v>
      </c>
      <c r="M34" s="76">
        <v>2114200</v>
      </c>
      <c r="N34" s="76">
        <v>3947150.0199999996</v>
      </c>
      <c r="O34" s="76">
        <v>5587431.1099999994</v>
      </c>
      <c r="P34" s="297">
        <v>2943496.18</v>
      </c>
      <c r="Q34" s="112" t="s">
        <v>38</v>
      </c>
      <c r="R34" s="112" t="s">
        <v>38</v>
      </c>
      <c r="S34" s="112" t="s">
        <v>38</v>
      </c>
      <c r="T34" s="112" t="s">
        <v>38</v>
      </c>
      <c r="U34" s="112" t="s">
        <v>38</v>
      </c>
      <c r="V34" s="112">
        <v>0</v>
      </c>
      <c r="W34" s="112">
        <v>561781.87</v>
      </c>
      <c r="X34" s="112">
        <v>379666.23</v>
      </c>
      <c r="Y34" s="112">
        <v>373438.26</v>
      </c>
      <c r="Z34" s="112">
        <f>183298.28+181444.57</f>
        <v>364742.85</v>
      </c>
      <c r="AA34" s="186">
        <v>175656.66</v>
      </c>
      <c r="AB34" s="34" t="s">
        <v>38</v>
      </c>
      <c r="AC34" s="10" t="s">
        <v>38</v>
      </c>
      <c r="AD34" s="10" t="s">
        <v>38</v>
      </c>
      <c r="AE34" s="10" t="s">
        <v>38</v>
      </c>
      <c r="AF34" s="10" t="s">
        <v>38</v>
      </c>
      <c r="AG34" s="10">
        <v>0</v>
      </c>
      <c r="AH34" s="10">
        <v>2.0675114913176709E-2</v>
      </c>
      <c r="AI34" s="10">
        <v>3.4172305924412665E-2</v>
      </c>
      <c r="AJ34" s="10">
        <v>5.9371169688457605E-2</v>
      </c>
      <c r="AK34" s="10">
        <v>9.5041695160878445E-2</v>
      </c>
      <c r="AL34" s="298">
        <f>+'Anexo 2'!I34</f>
        <v>0.12588835999717593</v>
      </c>
      <c r="AM34" s="34" t="s">
        <v>38</v>
      </c>
      <c r="AN34" s="10" t="s">
        <v>38</v>
      </c>
      <c r="AO34" s="10" t="s">
        <v>38</v>
      </c>
      <c r="AP34" s="10" t="s">
        <v>38</v>
      </c>
      <c r="AQ34" s="10" t="s">
        <v>38</v>
      </c>
      <c r="AR34" s="10">
        <v>0</v>
      </c>
      <c r="AS34" s="4">
        <v>6.3E-3</v>
      </c>
      <c r="AT34" s="4">
        <v>4.9200000000000001E-2</v>
      </c>
      <c r="AU34" s="4">
        <v>8.1900000000000001E-2</v>
      </c>
      <c r="AV34" s="4">
        <v>0.23569999999999999</v>
      </c>
      <c r="AW34" s="4">
        <f>+'Anexo 2'!J34</f>
        <v>0.32919999999999999</v>
      </c>
      <c r="AX34" s="299">
        <v>2</v>
      </c>
      <c r="AY34" s="189"/>
      <c r="AZ34" s="301"/>
      <c r="BA34" s="40"/>
    </row>
    <row r="35" spans="1:89" s="56" customFormat="1" ht="43.95" customHeight="1">
      <c r="A35" s="121" t="s">
        <v>80</v>
      </c>
      <c r="B35" s="85" t="s">
        <v>232</v>
      </c>
      <c r="C35" s="63" t="str">
        <f>'Anexo 1'!C35</f>
        <v>CNE</v>
      </c>
      <c r="D35" s="112">
        <f>+'Anexo 1'!E35</f>
        <v>160000000</v>
      </c>
      <c r="E35" s="188">
        <f>'Anexo 2'!E35</f>
        <v>0</v>
      </c>
      <c r="F35" s="112" t="s">
        <v>38</v>
      </c>
      <c r="G35" s="112" t="s">
        <v>38</v>
      </c>
      <c r="H35" s="112" t="s">
        <v>38</v>
      </c>
      <c r="I35" s="112" t="s">
        <v>38</v>
      </c>
      <c r="J35" s="112" t="s">
        <v>38</v>
      </c>
      <c r="K35" s="112" t="s">
        <v>38</v>
      </c>
      <c r="L35" s="112" t="s">
        <v>38</v>
      </c>
      <c r="M35" s="76" t="s">
        <v>38</v>
      </c>
      <c r="N35" s="76" t="s">
        <v>38</v>
      </c>
      <c r="O35" s="76">
        <v>0</v>
      </c>
      <c r="P35" s="297">
        <v>0</v>
      </c>
      <c r="Q35" s="112" t="s">
        <v>38</v>
      </c>
      <c r="R35" s="112" t="s">
        <v>38</v>
      </c>
      <c r="S35" s="112" t="s">
        <v>38</v>
      </c>
      <c r="T35" s="112" t="s">
        <v>38</v>
      </c>
      <c r="U35" s="112" t="s">
        <v>38</v>
      </c>
      <c r="V35" s="112" t="s">
        <v>38</v>
      </c>
      <c r="W35" s="112" t="s">
        <v>38</v>
      </c>
      <c r="X35" s="112" t="s">
        <v>38</v>
      </c>
      <c r="Y35" s="112" t="s">
        <v>38</v>
      </c>
      <c r="Z35" s="112" t="s">
        <v>38</v>
      </c>
      <c r="AA35" s="112" t="s">
        <v>38</v>
      </c>
      <c r="AB35" s="34" t="s">
        <v>38</v>
      </c>
      <c r="AC35" s="10" t="s">
        <v>38</v>
      </c>
      <c r="AD35" s="10" t="s">
        <v>38</v>
      </c>
      <c r="AE35" s="10" t="s">
        <v>38</v>
      </c>
      <c r="AF35" s="10" t="s">
        <v>38</v>
      </c>
      <c r="AG35" s="10" t="s">
        <v>38</v>
      </c>
      <c r="AH35" s="10" t="s">
        <v>38</v>
      </c>
      <c r="AI35" s="10" t="s">
        <v>38</v>
      </c>
      <c r="AJ35" s="10" t="s">
        <v>38</v>
      </c>
      <c r="AK35" s="10">
        <v>0</v>
      </c>
      <c r="AL35" s="298">
        <f>+'Anexo 2'!I35</f>
        <v>0</v>
      </c>
      <c r="AM35" s="34" t="s">
        <v>38</v>
      </c>
      <c r="AN35" s="10" t="s">
        <v>38</v>
      </c>
      <c r="AO35" s="10" t="s">
        <v>38</v>
      </c>
      <c r="AP35" s="10" t="s">
        <v>38</v>
      </c>
      <c r="AQ35" s="10" t="s">
        <v>38</v>
      </c>
      <c r="AR35" s="10" t="s">
        <v>38</v>
      </c>
      <c r="AS35" s="4" t="s">
        <v>38</v>
      </c>
      <c r="AT35" s="4" t="s">
        <v>38</v>
      </c>
      <c r="AU35" s="4" t="s">
        <v>38</v>
      </c>
      <c r="AV35" s="4" t="s">
        <v>38</v>
      </c>
      <c r="AW35" s="4" t="str">
        <f>+'Anexo 2'!J35</f>
        <v>N/A</v>
      </c>
      <c r="AX35" s="308" t="s">
        <v>38</v>
      </c>
      <c r="AY35" s="189"/>
      <c r="AZ35" s="301"/>
      <c r="BA35" s="40"/>
    </row>
    <row r="36" spans="1:89" s="101" customFormat="1" ht="13.95" customHeight="1">
      <c r="A36" s="264"/>
      <c r="B36" s="265"/>
      <c r="C36" s="97"/>
      <c r="D36" s="193">
        <f t="shared" ref="D36:Z36" si="4">SUM(D34:D35)</f>
        <v>301640000</v>
      </c>
      <c r="E36" s="197">
        <f t="shared" si="4"/>
        <v>17830827.309999999</v>
      </c>
      <c r="F36" s="193">
        <f t="shared" si="4"/>
        <v>0</v>
      </c>
      <c r="G36" s="193">
        <f t="shared" si="4"/>
        <v>0</v>
      </c>
      <c r="H36" s="193">
        <f t="shared" si="4"/>
        <v>0</v>
      </c>
      <c r="I36" s="193">
        <f t="shared" si="4"/>
        <v>0</v>
      </c>
      <c r="J36" s="193">
        <f t="shared" si="4"/>
        <v>0</v>
      </c>
      <c r="K36" s="193">
        <f t="shared" si="4"/>
        <v>0</v>
      </c>
      <c r="L36" s="193">
        <f t="shared" si="4"/>
        <v>3238550</v>
      </c>
      <c r="M36" s="193">
        <f t="shared" si="4"/>
        <v>2114200</v>
      </c>
      <c r="N36" s="193">
        <f t="shared" si="4"/>
        <v>3947150.0199999996</v>
      </c>
      <c r="O36" s="193">
        <f t="shared" ref="O36" si="5">SUM(O34:O35)</f>
        <v>5587431.1099999994</v>
      </c>
      <c r="P36" s="197">
        <f t="shared" si="4"/>
        <v>2943496.18</v>
      </c>
      <c r="Q36" s="193">
        <f t="shared" si="4"/>
        <v>0</v>
      </c>
      <c r="R36" s="193">
        <f t="shared" si="4"/>
        <v>0</v>
      </c>
      <c r="S36" s="193">
        <f t="shared" si="4"/>
        <v>0</v>
      </c>
      <c r="T36" s="193">
        <f t="shared" si="4"/>
        <v>0</v>
      </c>
      <c r="U36" s="193">
        <f t="shared" si="4"/>
        <v>0</v>
      </c>
      <c r="V36" s="193">
        <f t="shared" si="4"/>
        <v>0</v>
      </c>
      <c r="W36" s="193">
        <f t="shared" si="4"/>
        <v>561781.87</v>
      </c>
      <c r="X36" s="193">
        <f t="shared" si="4"/>
        <v>379666.23</v>
      </c>
      <c r="Y36" s="193">
        <f t="shared" si="4"/>
        <v>373438.26</v>
      </c>
      <c r="Z36" s="193">
        <f t="shared" si="4"/>
        <v>364742.85</v>
      </c>
      <c r="AA36" s="193">
        <f t="shared" ref="AA36" si="6">SUM(AA34:AA35)</f>
        <v>175656.66</v>
      </c>
      <c r="AB36" s="41"/>
      <c r="AC36" s="11"/>
      <c r="AD36" s="11"/>
      <c r="AE36" s="11"/>
      <c r="AF36" s="11"/>
      <c r="AG36" s="11"/>
      <c r="AL36" s="298"/>
      <c r="AM36" s="34"/>
      <c r="AN36" s="10"/>
      <c r="AO36" s="10"/>
      <c r="AP36" s="10"/>
      <c r="AQ36" s="10"/>
      <c r="AR36" s="10"/>
      <c r="AS36" s="8"/>
      <c r="AT36" s="8"/>
      <c r="AU36" s="8"/>
      <c r="AV36" s="8"/>
      <c r="AW36" s="8"/>
      <c r="AX36" s="303"/>
      <c r="AY36" s="189"/>
      <c r="AZ36" s="301"/>
      <c r="BA36" s="40"/>
    </row>
    <row r="37" spans="1:89" s="56" customFormat="1" ht="13.95" customHeight="1">
      <c r="A37" s="269"/>
      <c r="B37" s="147"/>
      <c r="C37" s="63"/>
      <c r="D37" s="112"/>
      <c r="E37" s="188"/>
      <c r="F37" s="112"/>
      <c r="G37" s="112"/>
      <c r="H37" s="112"/>
      <c r="I37" s="112"/>
      <c r="J37" s="112"/>
      <c r="L37" s="112"/>
      <c r="M37" s="76"/>
      <c r="N37" s="76"/>
      <c r="O37" s="76"/>
      <c r="P37" s="240"/>
      <c r="Q37" s="112"/>
      <c r="R37" s="112"/>
      <c r="S37" s="112"/>
      <c r="T37" s="112"/>
      <c r="U37" s="112"/>
      <c r="V37" s="112"/>
      <c r="AA37" s="76"/>
      <c r="AB37" s="34"/>
      <c r="AC37" s="10"/>
      <c r="AD37" s="10"/>
      <c r="AE37" s="10"/>
      <c r="AF37" s="10"/>
      <c r="AG37" s="10"/>
      <c r="AL37" s="298"/>
      <c r="AM37" s="34"/>
      <c r="AN37" s="10"/>
      <c r="AO37" s="10"/>
      <c r="AP37" s="10"/>
      <c r="AQ37" s="10"/>
      <c r="AR37" s="10"/>
      <c r="AS37" s="4"/>
      <c r="AT37" s="4"/>
      <c r="AU37" s="4"/>
      <c r="AV37" s="4"/>
      <c r="AW37" s="4"/>
      <c r="AX37" s="303"/>
      <c r="AY37" s="189"/>
      <c r="AZ37" s="301"/>
      <c r="BA37" s="40"/>
    </row>
    <row r="38" spans="1:89" s="56" customFormat="1" ht="13.95" customHeight="1">
      <c r="A38" s="266" t="s">
        <v>84</v>
      </c>
      <c r="C38" s="63"/>
      <c r="D38" s="112"/>
      <c r="E38" s="188"/>
      <c r="F38" s="112"/>
      <c r="G38" s="112"/>
      <c r="H38" s="112"/>
      <c r="I38" s="112"/>
      <c r="J38" s="112"/>
      <c r="L38" s="112"/>
      <c r="M38" s="76"/>
      <c r="N38" s="76"/>
      <c r="O38" s="76"/>
      <c r="P38" s="240"/>
      <c r="Q38" s="112"/>
      <c r="R38" s="112"/>
      <c r="S38" s="112"/>
      <c r="T38" s="112"/>
      <c r="U38" s="112"/>
      <c r="V38" s="112"/>
      <c r="AA38" s="76"/>
      <c r="AB38" s="34"/>
      <c r="AC38" s="10"/>
      <c r="AD38" s="10"/>
      <c r="AE38" s="10"/>
      <c r="AF38" s="10"/>
      <c r="AG38" s="10"/>
      <c r="AL38" s="298"/>
      <c r="AM38" s="34"/>
      <c r="AN38" s="10"/>
      <c r="AO38" s="10"/>
      <c r="AP38" s="10"/>
      <c r="AQ38" s="10"/>
      <c r="AR38" s="10"/>
      <c r="AS38" s="4"/>
      <c r="AT38" s="4"/>
      <c r="AU38" s="4"/>
      <c r="AV38" s="4"/>
      <c r="AW38" s="4"/>
      <c r="AX38" s="303"/>
      <c r="AY38" s="189"/>
      <c r="AZ38" s="301"/>
      <c r="BA38" s="40"/>
    </row>
    <row r="39" spans="1:89" s="56" customFormat="1" ht="28.95" customHeight="1">
      <c r="A39" s="264" t="s">
        <v>85</v>
      </c>
      <c r="B39" s="309" t="s">
        <v>233</v>
      </c>
      <c r="C39" s="63" t="str">
        <f>'Anexo 1'!C39</f>
        <v>ICE</v>
      </c>
      <c r="D39" s="112">
        <f>+'Anexo 1'!E39</f>
        <v>179980610.76102763</v>
      </c>
      <c r="E39" s="188">
        <f>'Anexo 2'!E39</f>
        <v>43445992.410497889</v>
      </c>
      <c r="F39" s="112" t="s">
        <v>38</v>
      </c>
      <c r="G39" s="112" t="s">
        <v>38</v>
      </c>
      <c r="H39" s="112">
        <v>0</v>
      </c>
      <c r="I39" s="112">
        <f>17318639/P72</f>
        <v>119926.86794543314</v>
      </c>
      <c r="J39" s="112">
        <f>1216372948/P72</f>
        <v>8423052.0601066407</v>
      </c>
      <c r="K39" s="112">
        <f>1118131105/P72</f>
        <v>7742753.9990305379</v>
      </c>
      <c r="L39" s="112">
        <f>1399114822/P72</f>
        <v>9688489.8691226374</v>
      </c>
      <c r="M39" s="112">
        <f>549543611/P72</f>
        <v>3805440.142649401</v>
      </c>
      <c r="N39" s="112">
        <f>1191255844/P72</f>
        <v>8249122.9416245418</v>
      </c>
      <c r="O39" s="112">
        <f>754003013/P72</f>
        <v>5221265.9303372344</v>
      </c>
      <c r="P39" s="297">
        <f>+'Anexo 2'!F39</f>
        <v>195940.59968146251</v>
      </c>
      <c r="Q39" s="112" t="s">
        <v>38</v>
      </c>
      <c r="R39" s="112" t="s">
        <v>38</v>
      </c>
      <c r="S39" s="112">
        <v>0</v>
      </c>
      <c r="T39" s="112">
        <v>3273322.4019999998</v>
      </c>
      <c r="U39" s="112">
        <v>235399.253</v>
      </c>
      <c r="V39" s="76">
        <v>344548.27</v>
      </c>
      <c r="W39" s="112">
        <v>204064.986</v>
      </c>
      <c r="X39" s="112">
        <v>164612.24900000001</v>
      </c>
      <c r="Y39" s="112">
        <v>149433.86199999999</v>
      </c>
      <c r="Z39" s="112">
        <v>127791.245</v>
      </c>
      <c r="AA39" s="112">
        <v>67434.585000000006</v>
      </c>
      <c r="AB39" s="34" t="s">
        <v>38</v>
      </c>
      <c r="AC39" s="10" t="s">
        <v>38</v>
      </c>
      <c r="AD39" s="10" t="s">
        <v>38</v>
      </c>
      <c r="AE39" s="10">
        <v>6.663321534377284E-4</v>
      </c>
      <c r="AF39" s="10">
        <v>4.7466106998576431E-2</v>
      </c>
      <c r="AG39" s="10">
        <v>9.0486041014197216E-2</v>
      </c>
      <c r="AH39" s="10">
        <v>0.14431678327113232</v>
      </c>
      <c r="AI39" s="10">
        <v>0.16546039494440384</v>
      </c>
      <c r="AJ39" s="10">
        <v>0.21129379281289679</v>
      </c>
      <c r="AK39" s="10">
        <v>0.24030395067523375</v>
      </c>
      <c r="AL39" s="298">
        <f>+'Anexo 2'!I39</f>
        <v>0.24139262683236504</v>
      </c>
      <c r="AM39" s="34" t="s">
        <v>38</v>
      </c>
      <c r="AN39" s="10" t="s">
        <v>38</v>
      </c>
      <c r="AO39" s="10">
        <v>2.5000000000000001E-3</v>
      </c>
      <c r="AP39" s="10">
        <v>1.6477200000000001E-2</v>
      </c>
      <c r="AQ39" s="10">
        <v>0.10839093399999999</v>
      </c>
      <c r="AR39" s="10">
        <v>0.16761234999999997</v>
      </c>
      <c r="AS39" s="4">
        <v>0.2567179544</v>
      </c>
      <c r="AT39" s="4">
        <v>0.3014</v>
      </c>
      <c r="AU39" s="4">
        <v>0.35139999999999999</v>
      </c>
      <c r="AV39" s="4">
        <v>0.42599999999999999</v>
      </c>
      <c r="AW39" s="4">
        <f>+'Anexo 2'!J39</f>
        <v>0.48759999999999998</v>
      </c>
      <c r="AX39" s="299">
        <v>2</v>
      </c>
      <c r="AY39" s="189"/>
      <c r="AZ39" s="301"/>
      <c r="BA39" s="40"/>
    </row>
    <row r="40" spans="1:89" s="56" customFormat="1" ht="13.95" customHeight="1">
      <c r="A40" s="264"/>
      <c r="C40" s="63"/>
      <c r="D40" s="193">
        <f t="shared" ref="D40:Z40" si="7">SUM(D39:D39)</f>
        <v>179980610.76102763</v>
      </c>
      <c r="E40" s="197">
        <f t="shared" si="7"/>
        <v>43445992.410497889</v>
      </c>
      <c r="F40" s="193">
        <f t="shared" si="7"/>
        <v>0</v>
      </c>
      <c r="G40" s="193">
        <f t="shared" si="7"/>
        <v>0</v>
      </c>
      <c r="H40" s="193">
        <f t="shared" si="7"/>
        <v>0</v>
      </c>
      <c r="I40" s="193">
        <f t="shared" si="7"/>
        <v>119926.86794543314</v>
      </c>
      <c r="J40" s="193">
        <f t="shared" si="7"/>
        <v>8423052.0601066407</v>
      </c>
      <c r="K40" s="193">
        <f t="shared" si="7"/>
        <v>7742753.9990305379</v>
      </c>
      <c r="L40" s="193">
        <f t="shared" si="7"/>
        <v>9688489.8691226374</v>
      </c>
      <c r="M40" s="193">
        <f t="shared" si="7"/>
        <v>3805440.142649401</v>
      </c>
      <c r="N40" s="193">
        <f t="shared" si="7"/>
        <v>8249122.9416245418</v>
      </c>
      <c r="O40" s="193">
        <f t="shared" ref="O40" si="8">SUM(O39:O39)</f>
        <v>5221265.9303372344</v>
      </c>
      <c r="P40" s="197">
        <f t="shared" si="7"/>
        <v>195940.59968146251</v>
      </c>
      <c r="Q40" s="193">
        <f t="shared" si="7"/>
        <v>0</v>
      </c>
      <c r="R40" s="193">
        <f t="shared" si="7"/>
        <v>0</v>
      </c>
      <c r="S40" s="193">
        <f t="shared" si="7"/>
        <v>0</v>
      </c>
      <c r="T40" s="193">
        <f t="shared" si="7"/>
        <v>3273322.4019999998</v>
      </c>
      <c r="U40" s="193">
        <f t="shared" si="7"/>
        <v>235399.253</v>
      </c>
      <c r="V40" s="193">
        <f t="shared" si="7"/>
        <v>344548.27</v>
      </c>
      <c r="W40" s="193">
        <f t="shared" si="7"/>
        <v>204064.986</v>
      </c>
      <c r="X40" s="193">
        <f t="shared" si="7"/>
        <v>164612.24900000001</v>
      </c>
      <c r="Y40" s="193">
        <f t="shared" si="7"/>
        <v>149433.86199999999</v>
      </c>
      <c r="Z40" s="193">
        <f t="shared" si="7"/>
        <v>127791.245</v>
      </c>
      <c r="AA40" s="193">
        <f t="shared" ref="AA40" si="9">SUM(AA39:AA39)</f>
        <v>67434.585000000006</v>
      </c>
      <c r="AB40" s="41"/>
      <c r="AC40" s="11"/>
      <c r="AD40" s="11"/>
      <c r="AE40" s="11"/>
      <c r="AF40" s="11"/>
      <c r="AG40" s="11"/>
      <c r="AL40" s="310"/>
      <c r="AM40" s="34"/>
      <c r="AN40" s="10"/>
      <c r="AO40" s="10"/>
      <c r="AP40" s="10"/>
      <c r="AQ40" s="10"/>
      <c r="AR40" s="10"/>
      <c r="AS40" s="4"/>
      <c r="AT40" s="4"/>
      <c r="AU40" s="4"/>
      <c r="AV40" s="4"/>
      <c r="AW40" s="4"/>
      <c r="AX40" s="303"/>
      <c r="AY40" s="189"/>
      <c r="AZ40" s="301"/>
      <c r="BA40" s="40"/>
    </row>
    <row r="41" spans="1:89" s="71" customFormat="1" ht="13.95" customHeight="1">
      <c r="A41" s="311"/>
      <c r="C41" s="141"/>
      <c r="D41" s="99"/>
      <c r="E41" s="241"/>
      <c r="F41" s="99"/>
      <c r="G41" s="99"/>
      <c r="H41" s="99"/>
      <c r="I41" s="99"/>
      <c r="J41" s="99"/>
      <c r="L41" s="99"/>
      <c r="M41" s="99"/>
      <c r="N41" s="99"/>
      <c r="O41" s="99"/>
      <c r="P41" s="241"/>
      <c r="Q41" s="99"/>
      <c r="R41" s="99"/>
      <c r="S41" s="193"/>
      <c r="T41" s="193"/>
      <c r="U41" s="193"/>
      <c r="V41" s="193"/>
      <c r="AA41" s="99"/>
      <c r="AB41" s="41"/>
      <c r="AC41" s="11"/>
      <c r="AD41" s="11"/>
      <c r="AE41" s="11"/>
      <c r="AF41" s="11"/>
      <c r="AG41" s="11"/>
      <c r="AH41" s="11"/>
      <c r="AI41" s="11"/>
      <c r="AJ41" s="11"/>
      <c r="AK41" s="11"/>
      <c r="AL41" s="42"/>
      <c r="AM41" s="34"/>
      <c r="AN41" s="10"/>
      <c r="AO41" s="10"/>
      <c r="AP41" s="10"/>
      <c r="AQ41" s="10"/>
      <c r="AR41" s="10"/>
      <c r="AS41" s="56"/>
      <c r="AT41" s="56"/>
      <c r="AU41" s="56"/>
      <c r="AV41" s="56"/>
      <c r="AW41" s="56"/>
      <c r="AX41" s="303"/>
      <c r="AY41" s="189"/>
      <c r="AZ41" s="275"/>
      <c r="BA41" s="40"/>
    </row>
    <row r="42" spans="1:89" ht="13.95" customHeight="1">
      <c r="A42" s="312"/>
      <c r="B42" s="313"/>
      <c r="C42" s="314"/>
      <c r="D42" s="315"/>
      <c r="E42" s="316"/>
      <c r="F42" s="99"/>
      <c r="G42" s="193"/>
      <c r="H42" s="193"/>
      <c r="I42" s="193"/>
      <c r="J42" s="193"/>
      <c r="L42" s="193"/>
      <c r="M42" s="193"/>
      <c r="N42" s="193"/>
      <c r="O42" s="193"/>
      <c r="P42" s="197"/>
      <c r="Q42" s="193"/>
      <c r="R42" s="193"/>
      <c r="S42" s="193"/>
      <c r="T42" s="193"/>
      <c r="U42" s="193"/>
      <c r="V42" s="193"/>
      <c r="AA42" s="193"/>
      <c r="AB42" s="41"/>
      <c r="AC42" s="11"/>
      <c r="AD42" s="11"/>
      <c r="AE42" s="11"/>
      <c r="AF42" s="11"/>
      <c r="AG42" s="11"/>
      <c r="AH42" s="11"/>
      <c r="AI42" s="11"/>
      <c r="AJ42" s="11"/>
      <c r="AK42" s="11"/>
      <c r="AL42" s="42"/>
      <c r="AM42" s="34"/>
      <c r="AN42" s="10"/>
      <c r="AO42" s="10"/>
      <c r="AP42" s="10"/>
      <c r="AQ42" s="10"/>
      <c r="AR42" s="10"/>
      <c r="AS42" s="56"/>
      <c r="AT42" s="56"/>
      <c r="AU42" s="56"/>
      <c r="AV42" s="56"/>
      <c r="AW42" s="56"/>
      <c r="AX42" s="303"/>
      <c r="AY42" s="189"/>
      <c r="BA42" s="40"/>
    </row>
    <row r="43" spans="1:89" s="56" customFormat="1" ht="13.95" customHeight="1">
      <c r="A43" s="264" t="s">
        <v>86</v>
      </c>
      <c r="B43" s="129"/>
      <c r="C43" s="137"/>
      <c r="D43" s="193">
        <f t="shared" ref="D43:AA43" si="10">D20+D31+D36+D40</f>
        <v>3412782811.0510278</v>
      </c>
      <c r="E43" s="197">
        <f t="shared" si="10"/>
        <v>1162857939.7304978</v>
      </c>
      <c r="F43" s="193">
        <f t="shared" si="10"/>
        <v>0</v>
      </c>
      <c r="G43" s="193">
        <f t="shared" si="10"/>
        <v>5200000</v>
      </c>
      <c r="H43" s="193">
        <f t="shared" si="10"/>
        <v>48000000</v>
      </c>
      <c r="I43" s="193">
        <f t="shared" si="10"/>
        <v>120119926.86794543</v>
      </c>
      <c r="J43" s="193">
        <f t="shared" si="10"/>
        <v>76004927.590106636</v>
      </c>
      <c r="K43" s="193">
        <f t="shared" si="10"/>
        <v>60194616.799030535</v>
      </c>
      <c r="L43" s="193">
        <f t="shared" si="10"/>
        <v>109651602.55912264</v>
      </c>
      <c r="M43" s="193">
        <f t="shared" si="10"/>
        <v>202624333.62264943</v>
      </c>
      <c r="N43" s="193">
        <f t="shared" si="10"/>
        <v>199256533.08162457</v>
      </c>
      <c r="O43" s="193">
        <f t="shared" si="10"/>
        <v>223097972.62033722</v>
      </c>
      <c r="P43" s="197">
        <f t="shared" si="10"/>
        <v>118708026.58968148</v>
      </c>
      <c r="Q43" s="193">
        <f t="shared" si="10"/>
        <v>1541095.88</v>
      </c>
      <c r="R43" s="193">
        <f t="shared" si="10"/>
        <v>2895396.2699999996</v>
      </c>
      <c r="S43" s="193">
        <f t="shared" si="10"/>
        <v>3420677.0400000005</v>
      </c>
      <c r="T43" s="193">
        <f t="shared" si="10"/>
        <v>6129541.8419999992</v>
      </c>
      <c r="U43" s="193">
        <f t="shared" si="10"/>
        <v>3357744.443</v>
      </c>
      <c r="V43" s="193">
        <f t="shared" si="10"/>
        <v>3899468.81</v>
      </c>
      <c r="W43" s="193">
        <f t="shared" si="10"/>
        <v>5427962.0159999989</v>
      </c>
      <c r="X43" s="193">
        <f t="shared" si="10"/>
        <v>4824528.3890000004</v>
      </c>
      <c r="Y43" s="193">
        <f t="shared" si="10"/>
        <v>4800197.2420000006</v>
      </c>
      <c r="Z43" s="193">
        <f t="shared" si="10"/>
        <v>5755160.3449999997</v>
      </c>
      <c r="AA43" s="193">
        <f t="shared" si="10"/>
        <v>3126505.0049999999</v>
      </c>
      <c r="AB43" s="41"/>
      <c r="AC43" s="11"/>
      <c r="AD43" s="11"/>
      <c r="AE43" s="11"/>
      <c r="AF43" s="11"/>
      <c r="AG43" s="11"/>
      <c r="AH43" s="11"/>
      <c r="AI43" s="11"/>
      <c r="AJ43" s="11"/>
      <c r="AK43" s="11"/>
      <c r="AL43" s="42"/>
      <c r="AM43" s="34"/>
      <c r="AN43" s="10"/>
      <c r="AO43" s="10"/>
      <c r="AP43" s="10"/>
      <c r="AQ43" s="10"/>
      <c r="AR43" s="10"/>
      <c r="AX43" s="303"/>
      <c r="AY43" s="189"/>
      <c r="AZ43" s="301"/>
      <c r="BA43" s="40"/>
    </row>
    <row r="44" spans="1:89" s="328" customFormat="1" ht="13.95" customHeight="1" thickBot="1">
      <c r="A44" s="317"/>
      <c r="B44" s="318"/>
      <c r="C44" s="319"/>
      <c r="D44" s="320"/>
      <c r="E44" s="321"/>
      <c r="F44" s="322"/>
      <c r="G44" s="242"/>
      <c r="H44" s="242"/>
      <c r="I44" s="242"/>
      <c r="J44" s="242"/>
      <c r="K44" s="242"/>
      <c r="L44" s="242"/>
      <c r="M44" s="242"/>
      <c r="N44" s="242"/>
      <c r="O44" s="242"/>
      <c r="P44" s="323"/>
      <c r="Q44" s="242"/>
      <c r="R44" s="242"/>
      <c r="S44" s="242"/>
      <c r="T44" s="242"/>
      <c r="U44" s="242"/>
      <c r="V44" s="242"/>
      <c r="W44" s="242"/>
      <c r="X44" s="242"/>
      <c r="Y44" s="242"/>
      <c r="Z44" s="242"/>
      <c r="AA44" s="242"/>
      <c r="AB44" s="43"/>
      <c r="AC44" s="14"/>
      <c r="AD44" s="15"/>
      <c r="AE44" s="15"/>
      <c r="AF44" s="15"/>
      <c r="AG44" s="15"/>
      <c r="AH44" s="15"/>
      <c r="AI44" s="14"/>
      <c r="AJ44" s="14"/>
      <c r="AK44" s="14"/>
      <c r="AL44" s="44"/>
      <c r="AM44" s="36"/>
      <c r="AN44" s="15"/>
      <c r="AO44" s="15"/>
      <c r="AP44" s="16"/>
      <c r="AQ44" s="16"/>
      <c r="AR44" s="16"/>
      <c r="AS44" s="324"/>
      <c r="AT44" s="324"/>
      <c r="AU44" s="324"/>
      <c r="AV44" s="324"/>
      <c r="AW44" s="324"/>
      <c r="AX44" s="325"/>
      <c r="AY44" s="189"/>
      <c r="AZ44" s="326"/>
      <c r="BA44" s="326"/>
      <c r="BB44" s="327"/>
      <c r="BC44" s="327"/>
      <c r="BD44" s="327"/>
      <c r="BE44" s="327"/>
      <c r="BF44" s="327"/>
      <c r="BG44" s="327"/>
      <c r="BH44" s="327"/>
      <c r="BI44" s="327"/>
      <c r="BJ44" s="327"/>
      <c r="BK44" s="327"/>
      <c r="BL44" s="327"/>
      <c r="BM44" s="327"/>
      <c r="BN44" s="327"/>
      <c r="BO44" s="327"/>
      <c r="BP44" s="327"/>
      <c r="BQ44" s="327"/>
      <c r="BR44" s="327"/>
      <c r="BS44" s="327"/>
      <c r="BT44" s="327"/>
      <c r="BU44" s="327"/>
      <c r="BV44" s="327"/>
      <c r="BW44" s="327"/>
      <c r="BX44" s="327"/>
      <c r="BY44" s="327"/>
      <c r="BZ44" s="327"/>
      <c r="CA44" s="327"/>
      <c r="CB44" s="327"/>
      <c r="CC44" s="327"/>
      <c r="CD44" s="327"/>
      <c r="CE44" s="327"/>
      <c r="CF44" s="327"/>
      <c r="CG44" s="327"/>
      <c r="CH44" s="327"/>
      <c r="CI44" s="327"/>
      <c r="CJ44" s="327"/>
      <c r="CK44" s="327"/>
    </row>
    <row r="45" spans="1:89" s="314" customFormat="1" ht="13.95" customHeight="1">
      <c r="A45" s="138"/>
      <c r="B45" s="138"/>
      <c r="C45" s="138"/>
      <c r="E45" s="329"/>
      <c r="F45" s="138"/>
      <c r="G45" s="138"/>
      <c r="H45" s="138"/>
      <c r="I45" s="136"/>
      <c r="J45" s="136"/>
      <c r="K45" s="136"/>
      <c r="L45" s="136"/>
      <c r="M45" s="330"/>
      <c r="N45" s="331"/>
      <c r="O45" s="331"/>
      <c r="P45" s="331"/>
      <c r="Q45" s="136"/>
      <c r="R45" s="136"/>
      <c r="S45" s="136"/>
      <c r="T45" s="136"/>
      <c r="U45" s="136"/>
      <c r="V45" s="136"/>
      <c r="W45" s="136"/>
      <c r="X45" s="136"/>
      <c r="Y45" s="136"/>
      <c r="Z45" s="136"/>
      <c r="AA45" s="136"/>
      <c r="AB45" s="136"/>
      <c r="AC45" s="136"/>
      <c r="AD45" s="138"/>
      <c r="AE45" s="138"/>
      <c r="AF45" s="138"/>
      <c r="AG45" s="138"/>
      <c r="AH45" s="138"/>
      <c r="AI45" s="138"/>
      <c r="AJ45" s="138"/>
      <c r="AK45" s="138"/>
      <c r="AL45" s="138"/>
      <c r="AS45" s="141"/>
      <c r="AT45" s="141"/>
      <c r="AU45" s="137"/>
      <c r="AV45" s="137"/>
      <c r="AW45" s="137"/>
      <c r="AX45" s="332"/>
      <c r="AY45" s="141"/>
      <c r="AZ45" s="333"/>
      <c r="BA45" s="333"/>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row>
    <row r="46" spans="1:89" s="314" customFormat="1" ht="13.95" customHeight="1">
      <c r="A46" s="138" t="s">
        <v>87</v>
      </c>
      <c r="B46" s="138"/>
      <c r="C46" s="138"/>
      <c r="E46" s="329"/>
      <c r="F46" s="138"/>
      <c r="I46" s="137"/>
      <c r="J46" s="137"/>
      <c r="K46" s="334"/>
      <c r="L46" s="334"/>
      <c r="M46" s="334"/>
      <c r="N46" s="335"/>
      <c r="O46" s="335"/>
      <c r="P46" s="335"/>
      <c r="Q46" s="336"/>
      <c r="R46" s="336"/>
      <c r="S46" s="336"/>
      <c r="T46" s="336"/>
      <c r="U46" s="336"/>
      <c r="V46" s="336"/>
      <c r="W46" s="336"/>
      <c r="X46" s="336"/>
      <c r="Y46" s="336"/>
      <c r="Z46" s="336"/>
      <c r="AA46" s="336"/>
      <c r="AB46" s="136"/>
      <c r="AC46" s="136"/>
      <c r="AD46" s="138"/>
      <c r="AE46" s="138"/>
      <c r="AF46" s="138"/>
      <c r="AG46" s="138"/>
      <c r="AH46" s="138"/>
      <c r="AI46" s="138"/>
      <c r="AJ46" s="138"/>
      <c r="AK46" s="138"/>
      <c r="AL46" s="138"/>
      <c r="AS46" s="141"/>
      <c r="AT46" s="141"/>
      <c r="AU46" s="137"/>
      <c r="AV46" s="137"/>
      <c r="AW46" s="137"/>
      <c r="AX46" s="332"/>
      <c r="AY46" s="141"/>
      <c r="AZ46" s="333"/>
      <c r="BA46" s="333"/>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row>
    <row r="47" spans="1:89" s="141" customFormat="1" ht="13.95" customHeight="1">
      <c r="I47" s="337"/>
      <c r="J47" s="337"/>
      <c r="K47" s="337"/>
      <c r="L47" s="337"/>
      <c r="M47" s="337"/>
      <c r="N47" s="338"/>
      <c r="O47" s="338"/>
      <c r="P47" s="338"/>
      <c r="Q47" s="337"/>
      <c r="R47" s="337"/>
      <c r="S47" s="337"/>
      <c r="T47" s="337"/>
      <c r="U47" s="337"/>
      <c r="V47" s="337"/>
      <c r="W47" s="337"/>
      <c r="X47" s="337"/>
      <c r="Y47" s="337"/>
      <c r="Z47" s="337"/>
      <c r="AA47" s="337"/>
      <c r="AX47" s="332"/>
      <c r="AZ47" s="333"/>
      <c r="BA47" s="333"/>
    </row>
    <row r="48" spans="1:89" s="141" customFormat="1" ht="22.8" customHeight="1">
      <c r="A48" s="139" t="s">
        <v>88</v>
      </c>
      <c r="B48" s="139"/>
      <c r="N48" s="149"/>
      <c r="O48" s="149"/>
      <c r="P48" s="149"/>
      <c r="AD48" s="339"/>
      <c r="AX48" s="332"/>
      <c r="AZ48" s="333"/>
      <c r="BA48" s="333"/>
    </row>
    <row r="49" spans="1:53" s="141" customFormat="1" ht="22.8" customHeight="1">
      <c r="A49" s="214" t="s">
        <v>154</v>
      </c>
      <c r="B49" s="157"/>
      <c r="C49" s="157"/>
      <c r="D49" s="157"/>
      <c r="E49" s="157"/>
      <c r="F49" s="157"/>
      <c r="G49" s="157"/>
      <c r="H49" s="157"/>
      <c r="I49" s="157"/>
      <c r="J49" s="157"/>
      <c r="K49" s="157"/>
      <c r="L49" s="157"/>
      <c r="M49" s="157"/>
      <c r="N49" s="340"/>
      <c r="O49" s="340"/>
      <c r="P49" s="340"/>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Z49" s="333"/>
      <c r="BA49" s="333"/>
    </row>
    <row r="50" spans="1:53" s="141" customFormat="1" ht="22.8" customHeight="1">
      <c r="A50" s="214" t="s">
        <v>155</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Z50" s="333"/>
      <c r="BA50" s="333"/>
    </row>
    <row r="51" spans="1:53" s="141" customFormat="1" ht="22.8" customHeight="1">
      <c r="A51" s="141" t="s">
        <v>234</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Z51" s="333"/>
      <c r="BA51" s="333"/>
    </row>
    <row r="52" spans="1:53" s="149" customFormat="1" ht="22.8" customHeight="1">
      <c r="A52" s="214" t="s">
        <v>265</v>
      </c>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Z52" s="341"/>
      <c r="BA52" s="341"/>
    </row>
    <row r="53" spans="1:53" s="149" customFormat="1" ht="22.8" customHeight="1">
      <c r="A53" s="214" t="s">
        <v>235</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Z53" s="341"/>
      <c r="BA53" s="341"/>
    </row>
    <row r="54" spans="1:53" s="141" customFormat="1" ht="22.8" customHeight="1">
      <c r="A54" s="214" t="s">
        <v>236</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Z54" s="333"/>
      <c r="BA54" s="333"/>
    </row>
    <row r="55" spans="1:53" s="141" customFormat="1" ht="13.95" customHeight="1">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Z55" s="333"/>
      <c r="BA55" s="333"/>
    </row>
    <row r="56" spans="1:53" s="141" customFormat="1" ht="13.95" customHeight="1">
      <c r="AQ56" s="157"/>
      <c r="AR56" s="157"/>
      <c r="AZ56" s="333"/>
      <c r="BA56" s="333"/>
    </row>
    <row r="57" spans="1:53" s="141" customFormat="1" ht="27" customHeight="1">
      <c r="A57" s="139" t="s">
        <v>89</v>
      </c>
      <c r="AQ57" s="157"/>
      <c r="AR57" s="157"/>
      <c r="AZ57" s="333"/>
      <c r="BA57" s="333"/>
    </row>
    <row r="58" spans="1:53" s="141" customFormat="1" ht="27" customHeight="1">
      <c r="A58" s="142" t="s">
        <v>90</v>
      </c>
      <c r="AQ58" s="157"/>
      <c r="AR58" s="157"/>
      <c r="AZ58" s="333"/>
      <c r="BA58" s="333"/>
    </row>
    <row r="59" spans="1:53" s="141" customFormat="1" ht="27" customHeight="1">
      <c r="A59" s="142" t="s">
        <v>91</v>
      </c>
      <c r="AQ59" s="157"/>
      <c r="AR59" s="157"/>
      <c r="AZ59" s="333"/>
      <c r="BA59" s="333"/>
    </row>
    <row r="60" spans="1:53" s="71" customFormat="1" ht="17.25" customHeight="1">
      <c r="AQ60" s="342"/>
      <c r="AR60" s="342"/>
      <c r="AY60" s="84"/>
      <c r="AZ60" s="275"/>
      <c r="BA60" s="275"/>
    </row>
    <row r="61" spans="1:53" s="71" customFormat="1">
      <c r="AY61" s="84"/>
      <c r="AZ61" s="275"/>
      <c r="BA61" s="275"/>
    </row>
    <row r="62" spans="1:53" s="71" customFormat="1">
      <c r="A62" s="480"/>
      <c r="B62" s="480"/>
      <c r="C62" s="480"/>
      <c r="D62" s="480"/>
      <c r="E62" s="480"/>
      <c r="F62" s="480"/>
      <c r="G62" s="480"/>
      <c r="H62" s="480"/>
      <c r="I62" s="480"/>
      <c r="J62" s="480"/>
      <c r="K62" s="480"/>
      <c r="L62" s="48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c r="AJ62" s="480"/>
      <c r="AK62" s="480"/>
      <c r="AL62" s="480"/>
      <c r="AM62" s="480"/>
      <c r="AN62" s="480"/>
      <c r="AO62" s="480"/>
      <c r="AP62" s="480"/>
      <c r="AQ62" s="342"/>
      <c r="AR62" s="342"/>
      <c r="AY62" s="84"/>
      <c r="AZ62" s="275"/>
      <c r="BA62" s="275"/>
    </row>
    <row r="63" spans="1:53" s="71" customFormat="1">
      <c r="B63" s="163"/>
      <c r="AY63" s="84"/>
      <c r="AZ63" s="275"/>
      <c r="BA63" s="275"/>
    </row>
    <row r="64" spans="1:53" s="71" customFormat="1">
      <c r="B64" s="163"/>
      <c r="AY64" s="84"/>
      <c r="AZ64" s="275"/>
      <c r="BA64" s="275"/>
    </row>
    <row r="65" spans="1:91">
      <c r="AS65" s="250"/>
      <c r="AT65" s="250"/>
      <c r="AU65" s="250"/>
      <c r="AV65" s="250"/>
      <c r="AW65" s="250"/>
      <c r="AX65" s="250"/>
      <c r="AY65" s="343"/>
      <c r="AZ65" s="344"/>
      <c r="BA65" s="344"/>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row>
    <row r="66" spans="1:91" hidden="1"/>
    <row r="67" spans="1:91" hidden="1"/>
    <row r="68" spans="1:91" hidden="1"/>
    <row r="69" spans="1:91" hidden="1">
      <c r="D69" s="345" t="s">
        <v>156</v>
      </c>
      <c r="E69" s="346"/>
    </row>
    <row r="70" spans="1:91" hidden="1">
      <c r="A70" s="250"/>
      <c r="B70" s="250"/>
      <c r="F70" s="347">
        <v>2015</v>
      </c>
      <c r="G70" s="347">
        <v>2016</v>
      </c>
      <c r="H70" s="347">
        <v>2017</v>
      </c>
      <c r="I70" s="348">
        <v>2018</v>
      </c>
      <c r="J70" s="348">
        <v>2019</v>
      </c>
      <c r="K70" s="348">
        <v>2020</v>
      </c>
      <c r="L70" s="348">
        <v>2021</v>
      </c>
      <c r="M70" s="348">
        <v>2022</v>
      </c>
      <c r="N70" s="348">
        <v>2023</v>
      </c>
      <c r="O70" s="348">
        <v>2024</v>
      </c>
      <c r="P70" s="348" t="s">
        <v>157</v>
      </c>
      <c r="Q70" s="348"/>
      <c r="R70" s="348"/>
      <c r="S70" s="348"/>
      <c r="T70" s="348"/>
      <c r="U70" s="348"/>
      <c r="V70" s="348"/>
      <c r="W70" s="348"/>
      <c r="X70" s="348"/>
      <c r="Y70" s="348"/>
      <c r="Z70" s="348"/>
      <c r="AA70" s="348"/>
      <c r="AB70" s="250"/>
      <c r="AC70" s="250"/>
      <c r="AS70" s="250"/>
      <c r="AT70" s="250"/>
      <c r="AU70" s="250"/>
      <c r="AV70" s="250"/>
      <c r="AW70" s="250"/>
      <c r="AX70" s="250"/>
      <c r="AY70" s="343"/>
      <c r="AZ70" s="344"/>
      <c r="BA70" s="344"/>
      <c r="BB70" s="250"/>
      <c r="BC70" s="250"/>
      <c r="BD70" s="250"/>
      <c r="BE70" s="250"/>
      <c r="BF70" s="250"/>
      <c r="BG70" s="250"/>
      <c r="BH70" s="250"/>
      <c r="BI70" s="250"/>
      <c r="BJ70" s="250"/>
      <c r="BK70" s="250"/>
      <c r="BL70" s="250"/>
      <c r="BM70" s="250"/>
      <c r="BN70" s="250"/>
      <c r="BO70" s="250"/>
      <c r="BP70" s="250"/>
      <c r="BQ70" s="250"/>
      <c r="BR70" s="250"/>
      <c r="BS70" s="250"/>
      <c r="BT70" s="250"/>
      <c r="BU70" s="250"/>
      <c r="BV70" s="250"/>
      <c r="BW70" s="250"/>
      <c r="BX70" s="250"/>
      <c r="BY70" s="250"/>
      <c r="BZ70" s="250"/>
      <c r="CA70" s="250"/>
      <c r="CB70" s="250"/>
      <c r="CC70" s="250"/>
      <c r="CD70" s="250"/>
      <c r="CE70" s="250"/>
      <c r="CF70" s="250"/>
      <c r="CG70" s="250"/>
      <c r="CH70" s="250"/>
      <c r="CI70" s="250"/>
      <c r="CJ70" s="250"/>
      <c r="CK70" s="250"/>
    </row>
    <row r="71" spans="1:91" hidden="1">
      <c r="A71" s="250"/>
      <c r="B71" s="250"/>
      <c r="D71" s="346"/>
      <c r="E71" s="345" t="s">
        <v>158</v>
      </c>
      <c r="F71" s="17">
        <v>1.0862000000000001</v>
      </c>
      <c r="G71" s="17">
        <v>1.0517000000000001</v>
      </c>
      <c r="H71" s="17">
        <v>1.2004999999999999</v>
      </c>
      <c r="I71" s="17">
        <v>1.1445000000000001</v>
      </c>
      <c r="J71" s="18">
        <v>1.1237999999999999</v>
      </c>
      <c r="K71" s="18">
        <v>1.2281</v>
      </c>
      <c r="L71" s="18">
        <v>1.1347</v>
      </c>
      <c r="M71" s="18">
        <v>1.0670999999999999</v>
      </c>
      <c r="N71" s="17">
        <v>1.1052</v>
      </c>
      <c r="O71" s="17"/>
      <c r="P71" s="17">
        <v>1.1717</v>
      </c>
      <c r="Q71" s="345" t="s">
        <v>158</v>
      </c>
      <c r="R71" s="19"/>
      <c r="S71" s="19"/>
      <c r="T71" s="19"/>
      <c r="U71" s="19"/>
      <c r="V71" s="19"/>
      <c r="W71" s="19"/>
      <c r="X71" s="19"/>
      <c r="Y71" s="19"/>
      <c r="Z71" s="19"/>
      <c r="AA71" s="19"/>
      <c r="AB71" s="250"/>
      <c r="AC71" s="250"/>
      <c r="AS71" s="250"/>
      <c r="AT71" s="250"/>
      <c r="AU71" s="250"/>
      <c r="AV71" s="250"/>
      <c r="AW71" s="250"/>
      <c r="AX71" s="250"/>
      <c r="AY71" s="250"/>
      <c r="AZ71" s="344"/>
      <c r="BA71" s="349"/>
      <c r="BB71" s="250"/>
      <c r="BC71" s="350"/>
      <c r="BD71" s="250"/>
      <c r="BE71" s="250"/>
      <c r="BF71" s="250"/>
      <c r="BG71" s="250"/>
      <c r="BH71" s="250"/>
      <c r="BI71" s="250"/>
      <c r="BJ71" s="250"/>
      <c r="BK71" s="250"/>
      <c r="BL71" s="250"/>
      <c r="BM71" s="250"/>
      <c r="BN71" s="250"/>
      <c r="BO71" s="250"/>
      <c r="BP71" s="250"/>
      <c r="BQ71" s="250"/>
      <c r="BR71" s="250"/>
      <c r="BS71" s="250"/>
      <c r="BT71" s="250"/>
      <c r="BU71" s="250"/>
      <c r="BV71" s="250"/>
      <c r="BW71" s="250"/>
      <c r="BX71" s="250"/>
      <c r="BY71" s="250"/>
      <c r="BZ71" s="250"/>
      <c r="CA71" s="250"/>
      <c r="CB71" s="250"/>
      <c r="CC71" s="250"/>
      <c r="CD71" s="250"/>
      <c r="CE71" s="250"/>
      <c r="CF71" s="250"/>
      <c r="CG71" s="250"/>
      <c r="CH71" s="250"/>
      <c r="CI71" s="250"/>
      <c r="CJ71" s="250"/>
      <c r="CK71" s="250"/>
    </row>
    <row r="72" spans="1:91" hidden="1">
      <c r="A72" s="250"/>
      <c r="B72" s="250"/>
      <c r="D72" s="346"/>
      <c r="E72" s="345" t="s">
        <v>159</v>
      </c>
      <c r="F72" s="17">
        <v>120.22</v>
      </c>
      <c r="G72" s="17">
        <v>116.96</v>
      </c>
      <c r="H72" s="17">
        <v>112.69</v>
      </c>
      <c r="I72" s="17">
        <v>110.03</v>
      </c>
      <c r="J72" s="17">
        <v>108.5</v>
      </c>
      <c r="K72" s="17">
        <v>103.07</v>
      </c>
      <c r="L72" s="18">
        <v>115.1</v>
      </c>
      <c r="M72" s="18">
        <v>131.85</v>
      </c>
      <c r="N72" s="17">
        <v>141.78</v>
      </c>
      <c r="O72" s="17">
        <v>157.01</v>
      </c>
      <c r="P72" s="33">
        <v>144.41</v>
      </c>
      <c r="Q72" s="345" t="s">
        <v>159</v>
      </c>
      <c r="R72" s="20"/>
      <c r="S72" s="20"/>
      <c r="T72" s="20"/>
      <c r="U72" s="20"/>
      <c r="V72" s="20"/>
      <c r="W72" s="20"/>
      <c r="X72" s="20"/>
      <c r="Y72" s="20"/>
      <c r="Z72" s="20"/>
      <c r="AA72" s="20"/>
      <c r="AB72" s="250"/>
      <c r="AC72" s="250"/>
      <c r="AS72" s="250"/>
      <c r="AT72" s="250"/>
      <c r="AU72" s="250"/>
      <c r="AV72" s="250"/>
      <c r="AW72" s="250"/>
      <c r="AX72" s="250"/>
      <c r="AY72" s="250"/>
      <c r="AZ72" s="344"/>
      <c r="BA72" s="349"/>
      <c r="BB72" s="250"/>
      <c r="BC72" s="3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0"/>
      <c r="CA72" s="250"/>
      <c r="CB72" s="250"/>
      <c r="CC72" s="250"/>
      <c r="CD72" s="250"/>
      <c r="CE72" s="250"/>
      <c r="CF72" s="250"/>
      <c r="CG72" s="250"/>
      <c r="CH72" s="250"/>
      <c r="CI72" s="250"/>
      <c r="CJ72" s="250"/>
      <c r="CK72" s="250"/>
    </row>
    <row r="73" spans="1:91" hidden="1">
      <c r="A73" s="250"/>
      <c r="B73" s="250"/>
      <c r="D73" s="346"/>
      <c r="E73" s="345" t="s">
        <v>160</v>
      </c>
      <c r="F73" s="17">
        <v>6.4936999999999996</v>
      </c>
      <c r="G73" s="17">
        <v>6.9450000000000003</v>
      </c>
      <c r="H73" s="17">
        <v>6.5068000000000001</v>
      </c>
      <c r="I73" s="17">
        <v>6.8784999999999998</v>
      </c>
      <c r="J73" s="17">
        <v>6.9615</v>
      </c>
      <c r="K73" s="17">
        <v>6.5350999999999999</v>
      </c>
      <c r="L73" s="18">
        <v>6.3525</v>
      </c>
      <c r="M73" s="18">
        <v>6.8962000000000003</v>
      </c>
      <c r="N73" s="17">
        <v>7.1017000000000001</v>
      </c>
      <c r="O73" s="17"/>
      <c r="P73" s="17"/>
      <c r="Q73" s="345" t="s">
        <v>160</v>
      </c>
      <c r="R73" s="19"/>
      <c r="S73" s="19"/>
      <c r="T73" s="19"/>
      <c r="U73" s="19"/>
      <c r="V73" s="19"/>
      <c r="W73" s="19"/>
      <c r="X73" s="19"/>
      <c r="Y73" s="19"/>
      <c r="Z73" s="19"/>
      <c r="AA73" s="19"/>
      <c r="AB73" s="250"/>
      <c r="AC73" s="250"/>
      <c r="AS73" s="250"/>
      <c r="AT73" s="250"/>
      <c r="AU73" s="250"/>
      <c r="AV73" s="250"/>
      <c r="AW73" s="250"/>
      <c r="AX73" s="250"/>
      <c r="AY73" s="250"/>
      <c r="AZ73" s="344"/>
      <c r="BA73" s="349"/>
      <c r="BB73" s="250"/>
      <c r="BC73" s="3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0"/>
      <c r="CA73" s="250"/>
      <c r="CB73" s="250"/>
      <c r="CC73" s="250"/>
      <c r="CD73" s="250"/>
      <c r="CE73" s="250"/>
      <c r="CF73" s="250"/>
      <c r="CG73" s="250"/>
      <c r="CH73" s="250"/>
      <c r="CI73" s="250"/>
      <c r="CJ73" s="250"/>
      <c r="CK73" s="250"/>
    </row>
    <row r="74" spans="1:91" hidden="1">
      <c r="E74" s="345" t="s">
        <v>161</v>
      </c>
      <c r="F74" s="17"/>
      <c r="G74" s="17"/>
      <c r="H74" s="17"/>
      <c r="I74" s="17"/>
      <c r="J74" s="17"/>
      <c r="K74" s="17">
        <v>1.4402699999999999</v>
      </c>
      <c r="L74" s="17"/>
      <c r="M74" s="17"/>
      <c r="N74" s="17"/>
      <c r="O74" s="17"/>
      <c r="P74" s="17"/>
      <c r="Q74" s="345" t="s">
        <v>161</v>
      </c>
      <c r="AB74" s="250"/>
      <c r="AC74" s="250"/>
      <c r="AD74" s="56"/>
      <c r="AE74" s="56"/>
      <c r="AS74" s="250"/>
      <c r="AT74" s="250"/>
      <c r="AY74" s="71"/>
      <c r="BA74" s="351"/>
      <c r="BC74" s="352"/>
      <c r="CL74" s="71"/>
      <c r="CM74" s="71"/>
    </row>
    <row r="75" spans="1:91" hidden="1"/>
  </sheetData>
  <sheetProtection algorithmName="SHA-512" hashValue="5nMvvmXmVeB2XsYlm/HzHb0lN9vKn6YLU4g7RO0wwhNVMf4INRc3WPIG8CdNBCNeGwb5mJZX6dlpbwqIWU2MSg==" saltValue="rurugJk5vErK6Jfq8VRvJQ==" spinCount="100000" sheet="1" objects="1" scenarios="1"/>
  <sortState xmlns:xlrd2="http://schemas.microsoft.com/office/spreadsheetml/2017/richdata2" ref="A49:A55">
    <sortCondition ref="A49:A55"/>
  </sortState>
  <mergeCells count="28">
    <mergeCell ref="A62:AP62"/>
    <mergeCell ref="AP23:AP24"/>
    <mergeCell ref="AO23:AO24"/>
    <mergeCell ref="AM23:AM24"/>
    <mergeCell ref="AN23:AN24"/>
    <mergeCell ref="C23:C24"/>
    <mergeCell ref="A4:AU4"/>
    <mergeCell ref="A6:AU6"/>
    <mergeCell ref="A7:AU7"/>
    <mergeCell ref="A5:AU5"/>
    <mergeCell ref="D9:D10"/>
    <mergeCell ref="E9:E10"/>
    <mergeCell ref="A9:A10"/>
    <mergeCell ref="B9:B10"/>
    <mergeCell ref="C9:C10"/>
    <mergeCell ref="F9:P9"/>
    <mergeCell ref="Q9:AA9"/>
    <mergeCell ref="AB9:AL9"/>
    <mergeCell ref="AM9:AW9"/>
    <mergeCell ref="AX9:AX10"/>
    <mergeCell ref="AQ23:AQ24"/>
    <mergeCell ref="AX23:AX24"/>
    <mergeCell ref="AR23:AR24"/>
    <mergeCell ref="AS23:AS24"/>
    <mergeCell ref="AU23:AU24"/>
    <mergeCell ref="AT23:AT24"/>
    <mergeCell ref="AW23:AW24"/>
    <mergeCell ref="AV23:AV24"/>
  </mergeCells>
  <phoneticPr fontId="15" type="noConversion"/>
  <conditionalFormatting sqref="AX13:AX19">
    <cfRule type="iconSet" priority="40">
      <iconSet iconSet="3TrafficLights2" showValue="0" reverse="1">
        <cfvo type="percent" val="0"/>
        <cfvo type="num" val="2"/>
        <cfvo type="num" val="3"/>
      </iconSet>
    </cfRule>
    <cfRule type="cellIs" dxfId="3" priority="41" operator="equal">
      <formula>1</formula>
    </cfRule>
    <cfRule type="iconSet" priority="42">
      <iconSet iconSet="3TrafficLights2">
        <cfvo type="percent" val="0"/>
        <cfvo type="percent" val="33"/>
        <cfvo type="percent" val="67"/>
      </iconSet>
    </cfRule>
  </conditionalFormatting>
  <conditionalFormatting sqref="AX23 AX25:AX30">
    <cfRule type="cellIs" dxfId="2" priority="2" operator="equal">
      <formula>1</formula>
    </cfRule>
  </conditionalFormatting>
  <conditionalFormatting sqref="AX25:AX26">
    <cfRule type="iconSet" priority="1">
      <iconSet iconSet="3TrafficLights2" showValue="0" reverse="1">
        <cfvo type="percent" val="0"/>
        <cfvo type="num" val="2"/>
        <cfvo type="num" val="3"/>
      </iconSet>
    </cfRule>
    <cfRule type="iconSet" priority="3">
      <iconSet iconSet="3TrafficLights2">
        <cfvo type="percent" val="0"/>
        <cfvo type="percent" val="33"/>
        <cfvo type="percent" val="67"/>
      </iconSet>
    </cfRule>
  </conditionalFormatting>
  <conditionalFormatting sqref="AX26:AX30 AX23">
    <cfRule type="iconSet" priority="16">
      <iconSet iconSet="3TrafficLights2" showValue="0" reverse="1">
        <cfvo type="percent" val="0"/>
        <cfvo type="num" val="2"/>
        <cfvo type="num" val="3"/>
      </iconSet>
    </cfRule>
    <cfRule type="iconSet" priority="18">
      <iconSet iconSet="3TrafficLights2">
        <cfvo type="percent" val="0"/>
        <cfvo type="percent" val="33"/>
        <cfvo type="percent" val="67"/>
      </iconSet>
    </cfRule>
  </conditionalFormatting>
  <conditionalFormatting sqref="AX34:AX35">
    <cfRule type="iconSet" priority="22">
      <iconSet iconSet="3TrafficLights2" showValue="0" reverse="1">
        <cfvo type="percent" val="0"/>
        <cfvo type="num" val="2"/>
        <cfvo type="num" val="3"/>
      </iconSet>
    </cfRule>
    <cfRule type="cellIs" dxfId="1" priority="23" operator="equal">
      <formula>1</formula>
    </cfRule>
    <cfRule type="iconSet" priority="24">
      <iconSet iconSet="3TrafficLights2">
        <cfvo type="percent" val="0"/>
        <cfvo type="percent" val="33"/>
        <cfvo type="percent" val="67"/>
      </iconSet>
    </cfRule>
  </conditionalFormatting>
  <conditionalFormatting sqref="AX39">
    <cfRule type="iconSet" priority="7">
      <iconSet iconSet="3TrafficLights2" showValue="0" reverse="1">
        <cfvo type="percent" val="0"/>
        <cfvo type="num" val="2"/>
        <cfvo type="num" val="3"/>
      </iconSet>
    </cfRule>
    <cfRule type="cellIs" dxfId="0" priority="8" operator="equal">
      <formula>1</formula>
    </cfRule>
    <cfRule type="iconSet" priority="9">
      <iconSet iconSet="3TrafficLights2">
        <cfvo type="percent" val="0"/>
        <cfvo type="percent" val="33"/>
        <cfvo type="percent" val="67"/>
      </iconSet>
    </cfRule>
  </conditionalFormatting>
  <printOptions horizontalCentered="1" verticalCentered="1"/>
  <pageMargins left="0.19685039370078741" right="0.15748031496062992" top="0.19685039370078741" bottom="0.19685039370078741" header="0" footer="0"/>
  <pageSetup scale="20" orientation="landscape" r:id="rId1"/>
  <headerFooter alignWithMargins="0"/>
  <ignoredErrors>
    <ignoredError sqref="AQ41:AQ44 AQ37:AR40 AR44:AS44 AR41:AR43 D40 AM37:AP40 A43:C43 AM45:AS47 AM48:AP48 A40:C40 Q44:W48 AB41:AH48 A44:E45 D41:E42 A38 L41:L42 Q37:W38 AB37:AH38 L44:L48 AB40:AH40 AB39:AG39 A39 E39 A41:C42 Q41:W42 AM41:AP44 AJ40 P41:P42 A61:E62 L61:L65 F61:I65 V61:W65 Q61:T65 AH61:AH65 AB61:AF65 AM61:AP65 K61:K65 B48:E48 B63:E65 O20:O22 A47:E47 B46:E46 C37:E37 F44:K45 F41:K42 F38:L38 F39:H39 F48:K48 F47 F46:K46 F37:L37 P37:P38 P21:P22 P13:P20 P23:P33 P39 AL13:AL39 AW13:AW22 AW24:AW39 H47:K47 O31:O33 P36 O41:O42 O35 Q39:U39 W39 C38:E38" unlockedFormula="1"/>
    <ignoredError sqref="AS24 AS20:AS22 AS31:AS33 AS36" numberStoredAsText="1"/>
    <ignoredError sqref="A11:E12 A32:A33 A34 A21:A22 AM24:AP24 AM23:AP23 AM20:AR22 A4 AQ23:AR23 AR24 AX4:AY7 AQ24 AM36:AR36 L21:L22 A20 L32:L33 AB20:AH22 AM11:AS12 AX11:AY12 AB11:AH12 Q11:W12 A7 A6 A31 A36 AB31:AH33 Q17:S17 Q15:S15 A17 A15:A16 E15:E16 A25:A29 E23 Q21:W22 AB23:AG29 Q16:U16 AB34:AG34 AM31:AR34 D32:E33 Q32:W33 AM25:AR29 AB36:AG36 AM13:AR13 A13 Q13:U13 AB13:AG13 Q23:W29 AM14:AR17 A14 Q14:W14 AB14:AG17 E24 E17 E13 E14 E25:E29 E34 F11:L12 F21:K22 F15:K16 F23:K23 F32:K33 F24:K24 F17:K17 F13:K13 F14:K14 F25:K29 F34:K34 Q34:V34 C32:C33 C21:E22 C20 C31 C36:D36" numberStoredAsText="1" unlockedFormula="1"/>
    <ignoredError sqref="O36 O40 O37:O38" formula="1" unlockedFormula="1"/>
    <ignoredError sqref="O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V202"/>
  <sheetViews>
    <sheetView showGridLines="0" zoomScale="80" zoomScaleNormal="80" zoomScaleSheetLayoutView="55" workbookViewId="0">
      <selection activeCell="B18" sqref="B18"/>
    </sheetView>
  </sheetViews>
  <sheetFormatPr baseColWidth="10" defaultColWidth="11" defaultRowHeight="14.4"/>
  <cols>
    <col min="1" max="1" width="33.44140625" style="56" customWidth="1"/>
    <col min="2" max="2" width="79.6640625" style="56" customWidth="1"/>
    <col min="3" max="3" width="25.44140625" style="55" customWidth="1"/>
    <col min="4" max="4" width="29.33203125" style="21" customWidth="1"/>
    <col min="5" max="5" width="22.88671875" style="152" bestFit="1" customWidth="1"/>
    <col min="6" max="6" width="24.109375" style="152" bestFit="1" customWidth="1"/>
    <col min="7" max="7" width="24.88671875" style="152" bestFit="1" customWidth="1"/>
    <col min="8" max="8" width="22.88671875" style="152" bestFit="1" customWidth="1"/>
    <col min="9" max="9" width="24.21875" style="56" bestFit="1" customWidth="1"/>
    <col min="10" max="10" width="25" style="56" customWidth="1"/>
    <col min="11" max="11" width="24.21875" style="56" bestFit="1" customWidth="1"/>
    <col min="12" max="13" width="20.77734375" style="56" customWidth="1"/>
    <col min="14" max="14" width="22.77734375" style="56" bestFit="1" customWidth="1"/>
    <col min="15" max="15" width="22.88671875" style="56" bestFit="1" customWidth="1"/>
    <col min="16" max="17" width="18.44140625" style="56" customWidth="1"/>
    <col min="18" max="18" width="12.88671875" style="71" customWidth="1"/>
    <col min="19" max="22" width="11" style="71"/>
    <col min="23" max="16384" width="11" style="56"/>
  </cols>
  <sheetData>
    <row r="1" spans="1:22" ht="23.4" customHeight="1"/>
    <row r="2" spans="1:22" ht="23.4" customHeight="1"/>
    <row r="3" spans="1:22" ht="23.4" customHeight="1"/>
    <row r="4" spans="1:22" s="71" customFormat="1" ht="23.4" customHeight="1">
      <c r="A4" s="482" t="s">
        <v>162</v>
      </c>
      <c r="B4" s="482"/>
      <c r="C4" s="482"/>
      <c r="D4" s="482"/>
      <c r="E4" s="482"/>
      <c r="F4" s="482"/>
      <c r="G4" s="482"/>
      <c r="H4" s="482"/>
      <c r="I4" s="482"/>
      <c r="J4" s="482"/>
      <c r="K4" s="482"/>
      <c r="L4" s="482"/>
      <c r="M4" s="482"/>
      <c r="N4" s="482"/>
      <c r="O4" s="482"/>
      <c r="P4" s="482"/>
      <c r="Q4" s="482"/>
    </row>
    <row r="5" spans="1:22" s="71" customFormat="1" ht="18.600000000000001" customHeight="1">
      <c r="A5" s="483" t="s">
        <v>15</v>
      </c>
      <c r="B5" s="483"/>
      <c r="C5" s="483"/>
      <c r="D5" s="483"/>
      <c r="E5" s="483"/>
      <c r="F5" s="483"/>
      <c r="G5" s="483"/>
      <c r="H5" s="483"/>
      <c r="I5" s="483"/>
      <c r="J5" s="483"/>
      <c r="K5" s="483"/>
      <c r="L5" s="483"/>
      <c r="M5" s="483"/>
      <c r="N5" s="483"/>
      <c r="O5" s="483"/>
      <c r="P5" s="483"/>
      <c r="Q5" s="483"/>
    </row>
    <row r="6" spans="1:22" s="71" customFormat="1" ht="18.600000000000001" customHeight="1">
      <c r="A6" s="482" t="s">
        <v>19</v>
      </c>
      <c r="B6" s="482"/>
      <c r="C6" s="482"/>
      <c r="D6" s="482"/>
      <c r="E6" s="482"/>
      <c r="F6" s="482"/>
      <c r="G6" s="482"/>
      <c r="H6" s="482"/>
      <c r="I6" s="482"/>
      <c r="J6" s="482"/>
      <c r="K6" s="482"/>
      <c r="L6" s="482"/>
      <c r="M6" s="482"/>
      <c r="N6" s="482"/>
      <c r="O6" s="482"/>
      <c r="P6" s="482"/>
      <c r="Q6" s="482"/>
    </row>
    <row r="7" spans="1:22" s="71" customFormat="1" ht="18.600000000000001" customHeight="1">
      <c r="A7" s="482">
        <f>+'Anexo 1'!A7:J7</f>
        <v>45838</v>
      </c>
      <c r="B7" s="482"/>
      <c r="C7" s="482"/>
      <c r="D7" s="482"/>
      <c r="E7" s="482"/>
      <c r="F7" s="482"/>
      <c r="G7" s="482"/>
      <c r="H7" s="482"/>
      <c r="I7" s="482"/>
      <c r="J7" s="482"/>
      <c r="K7" s="482"/>
      <c r="L7" s="482"/>
      <c r="M7" s="482"/>
      <c r="N7" s="482"/>
      <c r="O7" s="482"/>
      <c r="P7" s="482"/>
      <c r="Q7" s="482"/>
    </row>
    <row r="8" spans="1:22" s="71" customFormat="1" ht="0.6" customHeight="1">
      <c r="A8" s="353"/>
      <c r="B8" s="353"/>
      <c r="C8" s="353"/>
      <c r="D8" s="353"/>
      <c r="E8" s="353"/>
      <c r="F8" s="353"/>
      <c r="G8" s="353"/>
      <c r="H8" s="353"/>
      <c r="I8" s="353"/>
      <c r="J8" s="353"/>
      <c r="K8" s="353"/>
      <c r="L8" s="353"/>
      <c r="M8" s="353"/>
      <c r="N8" s="353"/>
      <c r="O8" s="353"/>
      <c r="P8" s="353"/>
      <c r="Q8" s="353"/>
    </row>
    <row r="9" spans="1:22" s="71" customFormat="1" ht="13.95" customHeight="1" thickBot="1">
      <c r="A9" s="354"/>
      <c r="B9" s="354"/>
      <c r="C9" s="354"/>
      <c r="D9" s="354"/>
      <c r="E9" s="354"/>
      <c r="F9" s="354"/>
      <c r="G9" s="354"/>
      <c r="H9" s="354"/>
      <c r="I9" s="354"/>
      <c r="J9" s="354"/>
      <c r="K9" s="354"/>
      <c r="L9" s="354"/>
      <c r="M9" s="354"/>
      <c r="N9" s="354"/>
      <c r="O9" s="354"/>
      <c r="P9" s="354"/>
      <c r="Q9" s="354"/>
    </row>
    <row r="10" spans="1:22" ht="87" thickBot="1">
      <c r="A10" s="61" t="s">
        <v>20</v>
      </c>
      <c r="B10" s="61" t="s">
        <v>21</v>
      </c>
      <c r="C10" s="61" t="s">
        <v>22</v>
      </c>
      <c r="D10" s="61" t="s">
        <v>148</v>
      </c>
      <c r="E10" s="61" t="s">
        <v>163</v>
      </c>
      <c r="F10" s="61" t="s">
        <v>164</v>
      </c>
      <c r="G10" s="61" t="s">
        <v>165</v>
      </c>
      <c r="H10" s="61" t="s">
        <v>166</v>
      </c>
      <c r="I10" s="61" t="s">
        <v>167</v>
      </c>
      <c r="J10" s="61" t="s">
        <v>168</v>
      </c>
      <c r="K10" s="61" t="s">
        <v>169</v>
      </c>
      <c r="L10" s="61" t="s">
        <v>170</v>
      </c>
      <c r="M10" s="61" t="s">
        <v>171</v>
      </c>
      <c r="N10" s="61" t="s">
        <v>172</v>
      </c>
      <c r="O10" s="61" t="s">
        <v>173</v>
      </c>
      <c r="P10" s="61" t="s">
        <v>174</v>
      </c>
      <c r="Q10" s="61" t="s">
        <v>175</v>
      </c>
      <c r="R10" s="56"/>
      <c r="S10" s="56"/>
      <c r="T10" s="56"/>
      <c r="U10" s="56"/>
      <c r="V10" s="56"/>
    </row>
    <row r="11" spans="1:22" s="71" customFormat="1" ht="14.4" customHeight="1">
      <c r="A11" s="355"/>
      <c r="C11" s="277"/>
      <c r="D11" s="22"/>
      <c r="E11" s="356"/>
      <c r="F11" s="356"/>
      <c r="G11" s="356"/>
      <c r="H11" s="356"/>
      <c r="I11" s="357"/>
      <c r="J11" s="357"/>
      <c r="K11" s="357"/>
      <c r="L11" s="357"/>
      <c r="M11" s="357"/>
      <c r="N11" s="357"/>
      <c r="O11" s="357"/>
      <c r="P11" s="357"/>
      <c r="Q11" s="358"/>
    </row>
    <row r="12" spans="1:22" s="71" customFormat="1" ht="14.4" customHeight="1">
      <c r="A12" s="359" t="s">
        <v>33</v>
      </c>
      <c r="B12" s="156"/>
      <c r="C12" s="277"/>
      <c r="D12" s="22"/>
      <c r="E12" s="360"/>
      <c r="F12" s="360"/>
      <c r="G12" s="360"/>
      <c r="H12" s="360"/>
      <c r="I12" s="357"/>
      <c r="J12" s="357"/>
      <c r="K12" s="357"/>
      <c r="L12" s="357"/>
      <c r="M12" s="357"/>
      <c r="N12" s="357"/>
      <c r="O12" s="357"/>
      <c r="P12" s="357"/>
      <c r="Q12" s="361"/>
    </row>
    <row r="13" spans="1:22" ht="14.4" customHeight="1">
      <c r="A13" s="74" t="s">
        <v>34</v>
      </c>
      <c r="B13" s="75" t="s">
        <v>35</v>
      </c>
      <c r="C13" s="63" t="str">
        <f>'Anexo 1'!C13</f>
        <v xml:space="preserve">CONAVI </v>
      </c>
      <c r="D13" s="112">
        <f>'Anexo 1'!E13</f>
        <v>90055000</v>
      </c>
      <c r="E13" s="76">
        <v>92729100</v>
      </c>
      <c r="F13" s="76">
        <v>88554970.5</v>
      </c>
      <c r="G13" s="76">
        <v>88554970.5</v>
      </c>
      <c r="H13" s="76">
        <v>92729100</v>
      </c>
      <c r="I13" s="112">
        <f>F13-G13</f>
        <v>0</v>
      </c>
      <c r="J13" s="112">
        <f>F13-E13</f>
        <v>-4174129.5</v>
      </c>
      <c r="K13" s="112">
        <f>H13-N13</f>
        <v>0</v>
      </c>
      <c r="L13" s="112">
        <f>F13/G13</f>
        <v>1</v>
      </c>
      <c r="M13" s="25">
        <f>F13/E13</f>
        <v>0.95498576498639587</v>
      </c>
      <c r="N13" s="112">
        <f>G13+H13-F13</f>
        <v>92729100</v>
      </c>
      <c r="O13" s="112">
        <f>N13-G13</f>
        <v>4174129.5</v>
      </c>
      <c r="P13" s="112">
        <f>((+'Anexo 2'!K12*12)-(('Anexo 2'!M12)*12))/M13</f>
        <v>0</v>
      </c>
      <c r="Q13" s="188">
        <f>(H13-F13)/(H13-G13)</f>
        <v>1</v>
      </c>
      <c r="R13" s="362"/>
      <c r="S13" s="56"/>
      <c r="T13" s="56"/>
      <c r="U13" s="56"/>
      <c r="V13" s="56"/>
    </row>
    <row r="14" spans="1:22" ht="28.95" customHeight="1">
      <c r="A14" s="74">
        <v>2129</v>
      </c>
      <c r="B14" s="85" t="s">
        <v>39</v>
      </c>
      <c r="C14" s="63" t="str">
        <f>'Anexo 1'!C14</f>
        <v>AyA</v>
      </c>
      <c r="D14" s="112">
        <f>'Anexo 1'!E14</f>
        <v>130000000</v>
      </c>
      <c r="E14" s="76">
        <v>117796468.50349963</v>
      </c>
      <c r="F14" s="76">
        <v>60834903.230529465</v>
      </c>
      <c r="G14" s="76">
        <v>49244417.716362536</v>
      </c>
      <c r="H14" s="76">
        <v>179141371.86202919</v>
      </c>
      <c r="I14" s="112">
        <f t="shared" ref="I14:I39" si="0">F14-G14</f>
        <v>11590485.514166929</v>
      </c>
      <c r="J14" s="112">
        <f t="shared" ref="J14:J39" si="1">F14-E14</f>
        <v>-56961565.272970162</v>
      </c>
      <c r="K14" s="112">
        <f t="shared" ref="K14:K39" si="2">H14-N14</f>
        <v>11590485.514166921</v>
      </c>
      <c r="L14" s="112">
        <f t="shared" ref="L14:L39" si="3">F14/G14</f>
        <v>1.2353664852110888</v>
      </c>
      <c r="M14" s="25">
        <f t="shared" ref="M14:M39" si="4">F14/E14</f>
        <v>0.51644080678634363</v>
      </c>
      <c r="N14" s="112">
        <f t="shared" ref="N14:N39" si="5">G14+H14-F14</f>
        <v>167550886.34786227</v>
      </c>
      <c r="O14" s="112">
        <f t="shared" ref="O14:O39" si="6">N14-G14</f>
        <v>118306468.63149974</v>
      </c>
      <c r="P14" s="112">
        <f>((+'Anexo 2'!K13*12)-(('Anexo 2'!M13)*12))/M14</f>
        <v>8.7851042012000633</v>
      </c>
      <c r="Q14" s="188">
        <f>(H14-F14)/(H14-G14)</f>
        <v>0.9107716913733841</v>
      </c>
      <c r="R14" s="362"/>
      <c r="S14" s="56"/>
      <c r="T14" s="56"/>
      <c r="U14" s="56"/>
      <c r="V14" s="56"/>
    </row>
    <row r="15" spans="1:22" s="71" customFormat="1" ht="43.95" customHeight="1">
      <c r="A15" s="363">
        <v>2164</v>
      </c>
      <c r="B15" s="85" t="s">
        <v>122</v>
      </c>
      <c r="C15" s="63" t="str">
        <f>'Anexo 1'!C15</f>
        <v>AyA</v>
      </c>
      <c r="D15" s="112">
        <f>'Anexo 1'!E15</f>
        <v>154562390.28999999</v>
      </c>
      <c r="E15" s="76">
        <v>41823214.803271584</v>
      </c>
      <c r="F15" s="76">
        <v>48249820.061280474</v>
      </c>
      <c r="G15" s="76">
        <v>41509823.196667016</v>
      </c>
      <c r="H15" s="76">
        <v>184004254.29831988</v>
      </c>
      <c r="I15" s="112">
        <f t="shared" si="0"/>
        <v>6739996.8646134585</v>
      </c>
      <c r="J15" s="112">
        <f t="shared" si="1"/>
        <v>6426605.2580088899</v>
      </c>
      <c r="K15" s="112">
        <f t="shared" si="2"/>
        <v>6739996.8646134734</v>
      </c>
      <c r="L15" s="112">
        <f t="shared" si="3"/>
        <v>1.1623711291826133</v>
      </c>
      <c r="M15" s="25">
        <f t="shared" si="4"/>
        <v>1.1536611972139974</v>
      </c>
      <c r="N15" s="112">
        <f t="shared" si="5"/>
        <v>177264257.4337064</v>
      </c>
      <c r="O15" s="112">
        <f t="shared" si="6"/>
        <v>135754434.23703939</v>
      </c>
      <c r="P15" s="112">
        <f>((+'Anexo 2'!K14*12)-(('Anexo 2'!M14)*12))/M15</f>
        <v>-30.065093279214675</v>
      </c>
      <c r="Q15" s="188">
        <f t="shared" ref="Q15:Q39" si="7">(H15-F15)/(H15-G15)</f>
        <v>0.95269992790240843</v>
      </c>
      <c r="R15" s="362"/>
    </row>
    <row r="16" spans="1:22" s="71" customFormat="1" ht="28.95" customHeight="1">
      <c r="A16" s="74" t="s">
        <v>43</v>
      </c>
      <c r="B16" s="85" t="s">
        <v>44</v>
      </c>
      <c r="C16" s="63" t="str">
        <f>'Anexo 1'!C16</f>
        <v>AyA</v>
      </c>
      <c r="D16" s="112">
        <f>'Anexo 1'!E16</f>
        <v>111128810</v>
      </c>
      <c r="E16" s="76">
        <v>16720307.984850261</v>
      </c>
      <c r="F16" s="76">
        <v>17811744.758916583</v>
      </c>
      <c r="G16" s="76">
        <v>10790957.720725758</v>
      </c>
      <c r="H16" s="76">
        <v>146703338</v>
      </c>
      <c r="I16" s="112">
        <f t="shared" si="0"/>
        <v>7020787.0381908249</v>
      </c>
      <c r="J16" s="112">
        <f t="shared" si="1"/>
        <v>1091436.7740663216</v>
      </c>
      <c r="K16" s="112">
        <f t="shared" si="2"/>
        <v>7020787.0381908417</v>
      </c>
      <c r="L16" s="112">
        <f t="shared" si="3"/>
        <v>1.6506176022454691</v>
      </c>
      <c r="M16" s="25">
        <f t="shared" si="4"/>
        <v>1.0652761166274711</v>
      </c>
      <c r="N16" s="112">
        <f t="shared" si="5"/>
        <v>139682550.96180916</v>
      </c>
      <c r="O16" s="112">
        <f t="shared" si="6"/>
        <v>128891593.2410834</v>
      </c>
      <c r="P16" s="112">
        <f>((+'Anexo 2'!K15*12)-(('Anexo 2'!M15)*12))/M16</f>
        <v>-24.350237109904551</v>
      </c>
      <c r="Q16" s="188">
        <f t="shared" si="7"/>
        <v>0.94834328540369572</v>
      </c>
      <c r="R16" s="362"/>
    </row>
    <row r="17" spans="1:22" s="71" customFormat="1" ht="14.4" customHeight="1">
      <c r="A17" s="363">
        <v>2198</v>
      </c>
      <c r="B17" s="85" t="s">
        <v>46</v>
      </c>
      <c r="C17" s="63" t="str">
        <f>'Anexo 1'!C17</f>
        <v>AyA/SENARA</v>
      </c>
      <c r="D17" s="112">
        <f>'Anexo 1'!E17</f>
        <v>55080000</v>
      </c>
      <c r="E17" s="76">
        <v>19961527.5</v>
      </c>
      <c r="F17" s="76">
        <v>30053200.609999999</v>
      </c>
      <c r="G17" s="76">
        <v>14173630.76</v>
      </c>
      <c r="H17" s="76">
        <v>69509609.400000006</v>
      </c>
      <c r="I17" s="112">
        <f t="shared" si="0"/>
        <v>15879569.85</v>
      </c>
      <c r="J17" s="112">
        <f t="shared" si="1"/>
        <v>10091673.109999999</v>
      </c>
      <c r="K17" s="112">
        <f t="shared" si="2"/>
        <v>15879569.849999994</v>
      </c>
      <c r="L17" s="112">
        <f t="shared" si="3"/>
        <v>2.1203600629144654</v>
      </c>
      <c r="M17" s="25">
        <f t="shared" si="4"/>
        <v>1.5055561559605095</v>
      </c>
      <c r="N17" s="112">
        <f t="shared" si="5"/>
        <v>53630039.550000012</v>
      </c>
      <c r="O17" s="112">
        <f t="shared" si="6"/>
        <v>39456408.790000014</v>
      </c>
      <c r="P17" s="112">
        <f>((+'Anexo 2'!K16*12)-(('Anexo 2'!M16)*12))/M17</f>
        <v>-9.1933441576482906</v>
      </c>
      <c r="Q17" s="188">
        <f t="shared" si="7"/>
        <v>0.71303354092085502</v>
      </c>
      <c r="R17" s="362"/>
    </row>
    <row r="18" spans="1:22" s="71" customFormat="1" ht="28.95" customHeight="1">
      <c r="A18" s="363">
        <v>2220</v>
      </c>
      <c r="B18" s="85" t="s">
        <v>50</v>
      </c>
      <c r="C18" s="63" t="str">
        <f>'Anexo 1'!C18</f>
        <v xml:space="preserve">SENARA </v>
      </c>
      <c r="D18" s="112">
        <f>'Anexo 1'!E18</f>
        <v>425000000</v>
      </c>
      <c r="E18" s="76">
        <v>32894616.834959999</v>
      </c>
      <c r="F18" s="76">
        <v>19532579.43</v>
      </c>
      <c r="G18" s="76">
        <v>17446833.079999998</v>
      </c>
      <c r="H18" s="76">
        <v>673842394.80371928</v>
      </c>
      <c r="I18" s="112">
        <f t="shared" si="0"/>
        <v>2085746.3500000015</v>
      </c>
      <c r="J18" s="112">
        <f t="shared" si="1"/>
        <v>-13362037.404959999</v>
      </c>
      <c r="K18" s="112">
        <f t="shared" si="2"/>
        <v>2085746.3499999046</v>
      </c>
      <c r="L18" s="112">
        <f t="shared" si="3"/>
        <v>1.1195487078047979</v>
      </c>
      <c r="M18" s="25">
        <f t="shared" si="4"/>
        <v>0.5937925809563166</v>
      </c>
      <c r="N18" s="112">
        <f t="shared" si="5"/>
        <v>671756648.45371938</v>
      </c>
      <c r="O18" s="112">
        <f t="shared" si="6"/>
        <v>654309815.37371933</v>
      </c>
      <c r="P18" s="112">
        <f>((+'Anexo 2'!K17*12)-(('Anexo 2'!M17)*12))/M18</f>
        <v>-60.904067719068266</v>
      </c>
      <c r="Q18" s="188">
        <f t="shared" si="7"/>
        <v>0.99682242466033344</v>
      </c>
      <c r="R18" s="362"/>
    </row>
    <row r="19" spans="1:22" s="71" customFormat="1" ht="28.95" customHeight="1">
      <c r="A19" s="167">
        <v>2317</v>
      </c>
      <c r="B19" s="91" t="s">
        <v>53</v>
      </c>
      <c r="C19" s="63" t="str">
        <f>'Anexo 1'!C19</f>
        <v xml:space="preserve">CNE </v>
      </c>
      <c r="D19" s="112">
        <v>700000000</v>
      </c>
      <c r="E19" s="76">
        <v>135205664.37</v>
      </c>
      <c r="F19" s="76">
        <v>74689275.579999998</v>
      </c>
      <c r="G19" s="76">
        <v>24781224.760000002</v>
      </c>
      <c r="H19" s="76">
        <v>700000000</v>
      </c>
      <c r="I19" s="76">
        <f t="shared" si="0"/>
        <v>49908050.819999993</v>
      </c>
      <c r="J19" s="112">
        <f t="shared" si="1"/>
        <v>-60516388.790000007</v>
      </c>
      <c r="K19" s="112">
        <f t="shared" si="2"/>
        <v>49908050.820000052</v>
      </c>
      <c r="L19" s="112">
        <f t="shared" si="3"/>
        <v>3.0139460944060295</v>
      </c>
      <c r="M19" s="25">
        <f t="shared" si="4"/>
        <v>0.55241232627360515</v>
      </c>
      <c r="N19" s="112">
        <f t="shared" si="5"/>
        <v>650091949.17999995</v>
      </c>
      <c r="O19" s="112">
        <f t="shared" si="6"/>
        <v>625310724.41999996</v>
      </c>
      <c r="P19" s="112">
        <f>((+'Anexo 2'!K18*12)-(('Anexo 2'!M18)*12))/M19</f>
        <v>40.410553149345077</v>
      </c>
      <c r="Q19" s="188">
        <f t="shared" si="7"/>
        <v>0.92608610327480789</v>
      </c>
      <c r="R19" s="362"/>
    </row>
    <row r="20" spans="1:22" s="71" customFormat="1" ht="14.4" customHeight="1">
      <c r="A20" s="363"/>
      <c r="B20" s="96"/>
      <c r="C20" s="114"/>
      <c r="D20" s="193">
        <f>SUM(D13:D19)</f>
        <v>1665826200.29</v>
      </c>
      <c r="E20" s="76"/>
      <c r="F20" s="76"/>
      <c r="G20" s="76"/>
      <c r="H20" s="76"/>
      <c r="I20" s="112"/>
      <c r="J20" s="112"/>
      <c r="K20" s="112"/>
      <c r="L20" s="112"/>
      <c r="M20" s="25"/>
      <c r="N20" s="112"/>
      <c r="O20" s="112"/>
      <c r="P20" s="112"/>
      <c r="Q20" s="188"/>
      <c r="R20" s="362"/>
    </row>
    <row r="21" spans="1:22" s="71" customFormat="1" ht="14.4" customHeight="1">
      <c r="A21" s="363"/>
      <c r="B21" s="96"/>
      <c r="C21" s="114"/>
      <c r="D21" s="112"/>
      <c r="E21" s="76"/>
      <c r="F21" s="76"/>
      <c r="G21" s="76"/>
      <c r="H21" s="76"/>
      <c r="I21" s="112"/>
      <c r="J21" s="112"/>
      <c r="K21" s="112"/>
      <c r="L21" s="112"/>
      <c r="M21" s="25"/>
      <c r="N21" s="112"/>
      <c r="O21" s="112"/>
      <c r="P21" s="112"/>
      <c r="Q21" s="188"/>
      <c r="R21" s="362"/>
    </row>
    <row r="22" spans="1:22" s="71" customFormat="1" ht="14.4" customHeight="1">
      <c r="A22" s="364" t="s">
        <v>55</v>
      </c>
      <c r="B22" s="85"/>
      <c r="C22" s="88"/>
      <c r="D22" s="112"/>
      <c r="E22" s="76"/>
      <c r="F22" s="76"/>
      <c r="G22" s="76"/>
      <c r="H22" s="76"/>
      <c r="I22" s="112"/>
      <c r="J22" s="112"/>
      <c r="K22" s="112"/>
      <c r="L22" s="112"/>
      <c r="M22" s="25"/>
      <c r="N22" s="112"/>
      <c r="O22" s="112"/>
      <c r="P22" s="112"/>
      <c r="Q22" s="188"/>
      <c r="R22" s="362"/>
    </row>
    <row r="23" spans="1:22" ht="14.4" customHeight="1">
      <c r="A23" s="105" t="s">
        <v>56</v>
      </c>
      <c r="B23" s="75" t="s">
        <v>57</v>
      </c>
      <c r="C23" s="435" t="str">
        <f>'Anexo 1'!C23</f>
        <v>MOPT</v>
      </c>
      <c r="D23" s="112">
        <f>'Anexo 1'!E23</f>
        <v>400000000</v>
      </c>
      <c r="E23" s="462">
        <v>107000000</v>
      </c>
      <c r="F23" s="462">
        <v>343000000</v>
      </c>
      <c r="G23" s="462">
        <v>320413700.56</v>
      </c>
      <c r="H23" s="462">
        <v>450000000</v>
      </c>
      <c r="I23" s="458">
        <f t="shared" si="0"/>
        <v>22586299.439999998</v>
      </c>
      <c r="J23" s="458">
        <f t="shared" si="1"/>
        <v>236000000</v>
      </c>
      <c r="K23" s="458">
        <f t="shared" si="2"/>
        <v>22586299.440000057</v>
      </c>
      <c r="L23" s="458">
        <f t="shared" si="3"/>
        <v>1.0704910539110064</v>
      </c>
      <c r="M23" s="484">
        <f>F23/E23</f>
        <v>3.2056074766355138</v>
      </c>
      <c r="N23" s="458">
        <f t="shared" si="5"/>
        <v>427413700.55999994</v>
      </c>
      <c r="O23" s="458">
        <f t="shared" si="6"/>
        <v>106999999.99999994</v>
      </c>
      <c r="P23" s="458">
        <f>((+'Anexo 2'!K22*12)-(('Anexo 2'!M22)*12))/M23</f>
        <v>0</v>
      </c>
      <c r="Q23" s="461">
        <f t="shared" si="7"/>
        <v>0.82570457264691222</v>
      </c>
      <c r="R23" s="362"/>
      <c r="S23" s="56"/>
      <c r="T23" s="56"/>
      <c r="U23" s="56"/>
      <c r="V23" s="56"/>
    </row>
    <row r="24" spans="1:22" ht="14.4" customHeight="1">
      <c r="A24" s="105" t="s">
        <v>59</v>
      </c>
      <c r="B24" s="75" t="s">
        <v>57</v>
      </c>
      <c r="C24" s="435"/>
      <c r="D24" s="112">
        <f>'Anexo 1'!E24</f>
        <v>50000000</v>
      </c>
      <c r="E24" s="462"/>
      <c r="F24" s="462"/>
      <c r="G24" s="462"/>
      <c r="H24" s="462"/>
      <c r="I24" s="458"/>
      <c r="J24" s="458">
        <f t="shared" si="1"/>
        <v>0</v>
      </c>
      <c r="K24" s="458">
        <f t="shared" si="2"/>
        <v>0</v>
      </c>
      <c r="L24" s="458" t="e">
        <f t="shared" si="3"/>
        <v>#DIV/0!</v>
      </c>
      <c r="M24" s="484" t="e">
        <f t="shared" si="4"/>
        <v>#DIV/0!</v>
      </c>
      <c r="N24" s="458">
        <f t="shared" si="5"/>
        <v>0</v>
      </c>
      <c r="O24" s="458">
        <f t="shared" si="6"/>
        <v>0</v>
      </c>
      <c r="P24" s="458"/>
      <c r="Q24" s="461" t="e">
        <f t="shared" si="7"/>
        <v>#DIV/0!</v>
      </c>
      <c r="R24" s="362"/>
      <c r="S24" s="56"/>
      <c r="T24" s="56"/>
      <c r="U24" s="56"/>
      <c r="V24" s="56"/>
    </row>
    <row r="25" spans="1:22" s="71" customFormat="1" ht="14.4" customHeight="1">
      <c r="A25" s="108" t="s">
        <v>60</v>
      </c>
      <c r="B25" s="75" t="s">
        <v>61</v>
      </c>
      <c r="C25" s="63" t="str">
        <f>'Anexo 1'!C25</f>
        <v xml:space="preserve">COMEX </v>
      </c>
      <c r="D25" s="112">
        <f>'Anexo 1'!E25</f>
        <v>100000000</v>
      </c>
      <c r="E25" s="76">
        <v>104752480.52</v>
      </c>
      <c r="F25" s="76">
        <v>105835243.14999999</v>
      </c>
      <c r="G25" s="76">
        <v>95399681.49000001</v>
      </c>
      <c r="H25" s="76">
        <v>117280591.61999999</v>
      </c>
      <c r="I25" s="112">
        <f t="shared" si="0"/>
        <v>10435561.659999982</v>
      </c>
      <c r="J25" s="112">
        <f t="shared" si="1"/>
        <v>1082762.6299999952</v>
      </c>
      <c r="K25" s="112">
        <f t="shared" si="2"/>
        <v>10435561.659999967</v>
      </c>
      <c r="L25" s="112">
        <f t="shared" si="3"/>
        <v>1.1093878039948577</v>
      </c>
      <c r="M25" s="25">
        <f t="shared" si="4"/>
        <v>1.0103363913162253</v>
      </c>
      <c r="N25" s="112">
        <f t="shared" si="5"/>
        <v>106845029.96000002</v>
      </c>
      <c r="O25" s="112">
        <f t="shared" si="6"/>
        <v>11445348.470000014</v>
      </c>
      <c r="P25" s="112">
        <f>((+'Anexo 2'!K24*12)-(('Anexo 2'!M24)*12))/M25</f>
        <v>0</v>
      </c>
      <c r="Q25" s="188">
        <f t="shared" si="7"/>
        <v>0.52307460713472653</v>
      </c>
      <c r="R25" s="362"/>
    </row>
    <row r="26" spans="1:22" s="71" customFormat="1" ht="14.4" customHeight="1">
      <c r="A26" s="108" t="s">
        <v>63</v>
      </c>
      <c r="B26" s="75" t="s">
        <v>64</v>
      </c>
      <c r="C26" s="63" t="str">
        <f>'Anexo 1'!C26</f>
        <v>MOPT</v>
      </c>
      <c r="D26" s="112">
        <f>'Anexo 1'!E26</f>
        <v>144036000</v>
      </c>
      <c r="E26" s="76">
        <v>154663754.81999999</v>
      </c>
      <c r="F26" s="76">
        <v>148534280.84</v>
      </c>
      <c r="G26" s="76">
        <v>117517302.14</v>
      </c>
      <c r="H26" s="76">
        <v>154663755</v>
      </c>
      <c r="I26" s="112">
        <f t="shared" si="0"/>
        <v>31016978.700000003</v>
      </c>
      <c r="J26" s="112">
        <f t="shared" si="1"/>
        <v>-6129473.9799999893</v>
      </c>
      <c r="K26" s="112">
        <f t="shared" si="2"/>
        <v>31016978.700000018</v>
      </c>
      <c r="L26" s="112">
        <f t="shared" si="3"/>
        <v>1.2639354217224035</v>
      </c>
      <c r="M26" s="25">
        <f t="shared" si="4"/>
        <v>0.96036903418558817</v>
      </c>
      <c r="N26" s="112">
        <f t="shared" si="5"/>
        <v>123646776.29999998</v>
      </c>
      <c r="O26" s="112">
        <f t="shared" si="6"/>
        <v>6129474.1599999815</v>
      </c>
      <c r="P26" s="112">
        <f>((+'Anexo 2'!K25*12)-(('Anexo 2'!M25)*12))/M26</f>
        <v>-38.58105944236469</v>
      </c>
      <c r="Q26" s="188">
        <f t="shared" si="7"/>
        <v>0.16500833021933919</v>
      </c>
      <c r="R26" s="362"/>
    </row>
    <row r="27" spans="1:22" s="71" customFormat="1" ht="28.95" customHeight="1">
      <c r="A27" s="108" t="str">
        <f>+'Anexo 1'!A27</f>
        <v>3589/OC-CR</v>
      </c>
      <c r="B27" s="85" t="s">
        <v>66</v>
      </c>
      <c r="C27" s="63" t="str">
        <f>'Anexo 1'!C27</f>
        <v>ICE</v>
      </c>
      <c r="D27" s="112">
        <f>'Anexo 1'!E27</f>
        <v>121300000</v>
      </c>
      <c r="E27" s="76">
        <v>173834568.97</v>
      </c>
      <c r="F27" s="76">
        <v>169098025.50999999</v>
      </c>
      <c r="G27" s="76">
        <v>170929982.91999999</v>
      </c>
      <c r="H27" s="76">
        <v>183331971.00999999</v>
      </c>
      <c r="I27" s="112">
        <f t="shared" si="0"/>
        <v>-1831957.4099999964</v>
      </c>
      <c r="J27" s="112">
        <f t="shared" si="1"/>
        <v>-4736543.4600000083</v>
      </c>
      <c r="K27" s="112">
        <f t="shared" si="2"/>
        <v>-1831957.4099999666</v>
      </c>
      <c r="L27" s="112">
        <f t="shared" si="3"/>
        <v>0.98928241038403775</v>
      </c>
      <c r="M27" s="25">
        <f t="shared" si="4"/>
        <v>0.97275258029478917</v>
      </c>
      <c r="N27" s="112">
        <f t="shared" si="5"/>
        <v>185163928.41999996</v>
      </c>
      <c r="O27" s="112">
        <f t="shared" si="6"/>
        <v>14233945.49999997</v>
      </c>
      <c r="P27" s="112">
        <f>((+'Anexo 2'!K26*12)-(('Anexo 2'!M26)*12))/M27</f>
        <v>-21.968446495636716</v>
      </c>
      <c r="Q27" s="188">
        <f t="shared" si="7"/>
        <v>1.1477148177135523</v>
      </c>
      <c r="R27" s="362"/>
    </row>
    <row r="28" spans="1:22" s="71" customFormat="1" ht="28.95" customHeight="1">
      <c r="A28" s="108" t="str">
        <f>+'Anexo 1'!A28</f>
        <v>4864/OC-CR</v>
      </c>
      <c r="B28" s="91" t="s">
        <v>70</v>
      </c>
      <c r="C28" s="63" t="str">
        <f>'Anexo 1'!C28</f>
        <v>MOPT</v>
      </c>
      <c r="D28" s="112">
        <f>'Anexo 1'!E28</f>
        <v>125000000</v>
      </c>
      <c r="E28" s="76">
        <v>85188556.035307139</v>
      </c>
      <c r="F28" s="76">
        <v>74807679.959126979</v>
      </c>
      <c r="G28" s="76">
        <v>74743114.769126981</v>
      </c>
      <c r="H28" s="76">
        <v>178000000</v>
      </c>
      <c r="I28" s="112">
        <f t="shared" si="0"/>
        <v>64565.189999997616</v>
      </c>
      <c r="J28" s="112">
        <f t="shared" si="1"/>
        <v>-10380876.07618016</v>
      </c>
      <c r="K28" s="112">
        <f t="shared" si="2"/>
        <v>64565.189999997616</v>
      </c>
      <c r="L28" s="112">
        <f t="shared" si="3"/>
        <v>1.0008638279284912</v>
      </c>
      <c r="M28" s="25">
        <f t="shared" si="4"/>
        <v>0.87814236372456278</v>
      </c>
      <c r="N28" s="112">
        <f t="shared" si="5"/>
        <v>177935434.81</v>
      </c>
      <c r="O28" s="112">
        <f t="shared" si="6"/>
        <v>103192320.04087302</v>
      </c>
      <c r="P28" s="112">
        <f>((+'Anexo 2'!K27*12)-(('Anexo 2'!M27)*12))/M28</f>
        <v>-19.093855370506187</v>
      </c>
      <c r="Q28" s="188">
        <f t="shared" si="7"/>
        <v>0.99937471298058589</v>
      </c>
      <c r="R28" s="362"/>
    </row>
    <row r="29" spans="1:22" s="71" customFormat="1" ht="14.4" customHeight="1">
      <c r="A29" s="108" t="str">
        <f>+'Anexo 1'!A29</f>
        <v>4871/OC-CR</v>
      </c>
      <c r="B29" s="91" t="s">
        <v>72</v>
      </c>
      <c r="C29" s="63" t="str">
        <f>'Anexo 1'!C29</f>
        <v>MJP</v>
      </c>
      <c r="D29" s="112">
        <f>'Anexo 1'!E29</f>
        <v>100000000</v>
      </c>
      <c r="E29" s="76">
        <v>47923616.759999998</v>
      </c>
      <c r="F29" s="76">
        <v>44923616.759999998</v>
      </c>
      <c r="G29" s="76">
        <v>40894376.909999996</v>
      </c>
      <c r="H29" s="76">
        <v>100000000</v>
      </c>
      <c r="I29" s="112">
        <f t="shared" si="0"/>
        <v>4029239.8500000015</v>
      </c>
      <c r="J29" s="112">
        <f t="shared" si="1"/>
        <v>-3000000</v>
      </c>
      <c r="K29" s="112">
        <f t="shared" si="2"/>
        <v>4029239.849999994</v>
      </c>
      <c r="L29" s="112">
        <f t="shared" si="3"/>
        <v>1.0985279677660211</v>
      </c>
      <c r="M29" s="25">
        <f t="shared" si="4"/>
        <v>0.93740038413578197</v>
      </c>
      <c r="N29" s="112">
        <f t="shared" si="5"/>
        <v>95970760.150000006</v>
      </c>
      <c r="O29" s="112">
        <f t="shared" si="6"/>
        <v>55076383.24000001</v>
      </c>
      <c r="P29" s="112">
        <f>((+'Anexo 2'!K28*12)-(('Anexo 2'!M28)*12))/M29</f>
        <v>3.1564997835124062</v>
      </c>
      <c r="Q29" s="188">
        <f t="shared" si="7"/>
        <v>0.93182983886550541</v>
      </c>
      <c r="R29" s="362"/>
    </row>
    <row r="30" spans="1:22" s="71" customFormat="1" ht="28.95" customHeight="1">
      <c r="A30" s="108" t="s">
        <v>74</v>
      </c>
      <c r="B30" s="109" t="s">
        <v>269</v>
      </c>
      <c r="C30" s="63" t="str">
        <f>'Anexo 1'!C30</f>
        <v xml:space="preserve">MOPT </v>
      </c>
      <c r="D30" s="112">
        <f>'Anexo 1'!E30</f>
        <v>225000000</v>
      </c>
      <c r="E30" s="76">
        <v>216652124.69000003</v>
      </c>
      <c r="F30" s="76">
        <v>8347875.3099999996</v>
      </c>
      <c r="G30" s="76">
        <v>8347875.3099999996</v>
      </c>
      <c r="H30" s="76">
        <v>225000000</v>
      </c>
      <c r="I30" s="112">
        <f t="shared" si="0"/>
        <v>0</v>
      </c>
      <c r="J30" s="112">
        <f t="shared" si="1"/>
        <v>-208304249.38000003</v>
      </c>
      <c r="K30" s="112">
        <f t="shared" si="2"/>
        <v>0</v>
      </c>
      <c r="L30" s="112">
        <f>F30/G30</f>
        <v>1</v>
      </c>
      <c r="M30" s="25">
        <f t="shared" ref="M30" si="8">F30/E30</f>
        <v>3.8531241371136719E-2</v>
      </c>
      <c r="N30" s="112">
        <f t="shared" si="5"/>
        <v>225000000</v>
      </c>
      <c r="O30" s="112">
        <f t="shared" si="6"/>
        <v>216652124.69</v>
      </c>
      <c r="P30" s="112" t="s">
        <v>38</v>
      </c>
      <c r="Q30" s="188">
        <f t="shared" si="7"/>
        <v>1</v>
      </c>
      <c r="R30" s="362"/>
    </row>
    <row r="31" spans="1:22" s="71" customFormat="1" ht="14.4" customHeight="1">
      <c r="A31" s="363"/>
      <c r="B31" s="96"/>
      <c r="C31" s="114"/>
      <c r="D31" s="193">
        <f>SUM(D23:D30)</f>
        <v>1265336000</v>
      </c>
      <c r="E31" s="76"/>
      <c r="F31" s="76"/>
      <c r="G31" s="76"/>
      <c r="H31" s="76"/>
      <c r="I31" s="112"/>
      <c r="J31" s="112"/>
      <c r="K31" s="112"/>
      <c r="L31" s="112"/>
      <c r="M31" s="25"/>
      <c r="N31" s="112"/>
      <c r="O31" s="112"/>
      <c r="P31" s="112"/>
      <c r="Q31" s="188"/>
      <c r="R31" s="362"/>
    </row>
    <row r="32" spans="1:22" s="71" customFormat="1" ht="14.4" customHeight="1">
      <c r="A32" s="365"/>
      <c r="B32" s="85"/>
      <c r="C32" s="88"/>
      <c r="D32" s="112"/>
      <c r="E32" s="76"/>
      <c r="F32" s="76"/>
      <c r="G32" s="76"/>
      <c r="H32" s="76"/>
      <c r="I32" s="112"/>
      <c r="J32" s="112"/>
      <c r="K32" s="112"/>
      <c r="L32" s="112"/>
      <c r="M32" s="25"/>
      <c r="N32" s="112"/>
      <c r="O32" s="112"/>
      <c r="P32" s="112"/>
      <c r="Q32" s="188"/>
      <c r="R32" s="362"/>
    </row>
    <row r="33" spans="1:18" s="71" customFormat="1" ht="14.4" customHeight="1">
      <c r="A33" s="364" t="s">
        <v>76</v>
      </c>
      <c r="B33" s="85"/>
      <c r="C33" s="88"/>
      <c r="D33" s="112"/>
      <c r="E33" s="76"/>
      <c r="F33" s="76"/>
      <c r="G33" s="76"/>
      <c r="H33" s="76"/>
      <c r="I33" s="112"/>
      <c r="J33" s="112"/>
      <c r="K33" s="112"/>
      <c r="L33" s="112"/>
      <c r="M33" s="25"/>
      <c r="N33" s="112"/>
      <c r="O33" s="112"/>
      <c r="P33" s="112"/>
      <c r="Q33" s="188"/>
      <c r="R33" s="362"/>
    </row>
    <row r="34" spans="1:18" s="71" customFormat="1" ht="14.4" customHeight="1">
      <c r="A34" s="363" t="s">
        <v>77</v>
      </c>
      <c r="B34" s="85" t="s">
        <v>237</v>
      </c>
      <c r="C34" s="63" t="str">
        <f>'Anexo 1'!C34</f>
        <v>MH</v>
      </c>
      <c r="D34" s="112">
        <f>'Anexo 1'!E34</f>
        <v>141640000</v>
      </c>
      <c r="E34" s="366">
        <v>22524024.039999999</v>
      </c>
      <c r="F34" s="366">
        <v>17830827.309999999</v>
      </c>
      <c r="G34" s="366">
        <v>10411560</v>
      </c>
      <c r="H34" s="367">
        <v>141640000</v>
      </c>
      <c r="I34" s="112">
        <f t="shared" si="0"/>
        <v>7419267.3099999987</v>
      </c>
      <c r="J34" s="112">
        <f t="shared" si="1"/>
        <v>-4693196.7300000004</v>
      </c>
      <c r="K34" s="112">
        <f t="shared" si="2"/>
        <v>7419267.3100000024</v>
      </c>
      <c r="L34" s="112">
        <f t="shared" si="3"/>
        <v>1.7125990062968468</v>
      </c>
      <c r="M34" s="25">
        <f t="shared" si="4"/>
        <v>0.79163595627204808</v>
      </c>
      <c r="N34" s="112">
        <f t="shared" si="5"/>
        <v>134220732.69</v>
      </c>
      <c r="O34" s="112">
        <f t="shared" si="6"/>
        <v>123809172.69</v>
      </c>
      <c r="P34" s="112">
        <f>((+'Anexo 2'!K33*12)-(('Anexo 2'!M33)*12))/M34</f>
        <v>0</v>
      </c>
      <c r="Q34" s="188">
        <f t="shared" si="7"/>
        <v>0.94346296191587742</v>
      </c>
      <c r="R34" s="178"/>
    </row>
    <row r="35" spans="1:18" s="71" customFormat="1" ht="43.95" customHeight="1">
      <c r="A35" s="96" t="s">
        <v>80</v>
      </c>
      <c r="B35" s="85" t="s">
        <v>106</v>
      </c>
      <c r="C35" s="63" t="str">
        <f>'Anexo 1'!C35</f>
        <v>CNE</v>
      </c>
      <c r="D35" s="124">
        <v>160000000</v>
      </c>
      <c r="E35" s="76" t="s">
        <v>38</v>
      </c>
      <c r="F35" s="76" t="s">
        <v>38</v>
      </c>
      <c r="G35" s="76" t="s">
        <v>38</v>
      </c>
      <c r="H35" s="76" t="s">
        <v>38</v>
      </c>
      <c r="I35" s="76" t="s">
        <v>38</v>
      </c>
      <c r="J35" s="76" t="s">
        <v>38</v>
      </c>
      <c r="K35" s="76" t="s">
        <v>38</v>
      </c>
      <c r="L35" s="76" t="s">
        <v>38</v>
      </c>
      <c r="M35" s="76" t="s">
        <v>38</v>
      </c>
      <c r="N35" s="76" t="s">
        <v>38</v>
      </c>
      <c r="O35" s="76" t="s">
        <v>38</v>
      </c>
      <c r="P35" s="112" t="s">
        <v>38</v>
      </c>
      <c r="Q35" s="188" t="s">
        <v>38</v>
      </c>
      <c r="R35" s="178"/>
    </row>
    <row r="36" spans="1:18" s="71" customFormat="1" ht="14.4" customHeight="1">
      <c r="A36" s="363"/>
      <c r="B36" s="75"/>
      <c r="C36" s="88"/>
      <c r="D36" s="193">
        <f>SUM(D34:D35)</f>
        <v>301640000</v>
      </c>
      <c r="E36" s="76"/>
      <c r="F36" s="76"/>
      <c r="G36" s="76"/>
      <c r="H36" s="76"/>
      <c r="I36" s="112"/>
      <c r="J36" s="112"/>
      <c r="K36" s="112"/>
      <c r="L36" s="112"/>
      <c r="M36" s="25"/>
      <c r="N36" s="112"/>
      <c r="O36" s="112"/>
      <c r="P36" s="112"/>
      <c r="Q36" s="188"/>
      <c r="R36" s="362"/>
    </row>
    <row r="37" spans="1:18" s="71" customFormat="1" ht="14.4" customHeight="1">
      <c r="A37" s="365"/>
      <c r="B37" s="85"/>
      <c r="C37" s="88"/>
      <c r="D37" s="112"/>
      <c r="E37" s="76"/>
      <c r="F37" s="76"/>
      <c r="G37" s="76"/>
      <c r="H37" s="76"/>
      <c r="I37" s="112"/>
      <c r="J37" s="112"/>
      <c r="K37" s="112"/>
      <c r="L37" s="112"/>
      <c r="M37" s="25"/>
      <c r="N37" s="112"/>
      <c r="O37" s="112"/>
      <c r="P37" s="112"/>
      <c r="Q37" s="188"/>
      <c r="R37" s="362"/>
    </row>
    <row r="38" spans="1:18" s="71" customFormat="1" ht="14.4" customHeight="1">
      <c r="A38" s="364" t="s">
        <v>84</v>
      </c>
      <c r="B38" s="85"/>
      <c r="C38" s="88"/>
      <c r="D38" s="112"/>
      <c r="E38" s="76"/>
      <c r="F38" s="76"/>
      <c r="G38" s="76"/>
      <c r="H38" s="76"/>
      <c r="I38" s="112"/>
      <c r="J38" s="112"/>
      <c r="K38" s="112"/>
      <c r="L38" s="112"/>
      <c r="M38" s="25"/>
      <c r="N38" s="112"/>
      <c r="O38" s="112"/>
      <c r="P38" s="112"/>
      <c r="Q38" s="188"/>
      <c r="R38" s="362"/>
    </row>
    <row r="39" spans="1:18" s="71" customFormat="1" ht="14.4" customHeight="1">
      <c r="A39" s="363" t="s">
        <v>85</v>
      </c>
      <c r="B39" s="214" t="s">
        <v>176</v>
      </c>
      <c r="C39" s="63" t="str">
        <f>'Anexo 1'!C39</f>
        <v>ICE</v>
      </c>
      <c r="D39" s="112">
        <f>'Anexo 1'!E39</f>
        <v>179980610.76102763</v>
      </c>
      <c r="E39" s="76">
        <v>109280145.81999999</v>
      </c>
      <c r="F39" s="76">
        <v>109843015.63</v>
      </c>
      <c r="G39" s="76">
        <v>110473620.63</v>
      </c>
      <c r="H39" s="76">
        <v>314305934.24000001</v>
      </c>
      <c r="I39" s="112">
        <f t="shared" si="0"/>
        <v>-630605</v>
      </c>
      <c r="J39" s="112">
        <f t="shared" si="1"/>
        <v>562869.81000000238</v>
      </c>
      <c r="K39" s="112">
        <f t="shared" si="2"/>
        <v>-630605</v>
      </c>
      <c r="L39" s="112">
        <f t="shared" si="3"/>
        <v>0.99429180471859402</v>
      </c>
      <c r="M39" s="25">
        <f t="shared" si="4"/>
        <v>1.0051507051512096</v>
      </c>
      <c r="N39" s="112">
        <f t="shared" si="5"/>
        <v>314936539.24000001</v>
      </c>
      <c r="O39" s="112">
        <f t="shared" si="6"/>
        <v>204462918.61000001</v>
      </c>
      <c r="P39" s="112">
        <f>((+'Anexo 2'!K38*12)-(('Anexo 2'!M38)*12))/M39</f>
        <v>0</v>
      </c>
      <c r="Q39" s="188">
        <f t="shared" si="7"/>
        <v>1.003093744013555</v>
      </c>
      <c r="R39" s="362"/>
    </row>
    <row r="40" spans="1:18" s="71" customFormat="1" ht="14.4" customHeight="1">
      <c r="A40" s="363"/>
      <c r="B40" s="85"/>
      <c r="C40" s="88"/>
      <c r="D40" s="193">
        <f>SUM(D39:D39)</f>
        <v>179980610.76102763</v>
      </c>
      <c r="E40" s="76"/>
      <c r="F40" s="76"/>
      <c r="G40" s="76"/>
      <c r="H40" s="76"/>
      <c r="I40" s="112"/>
      <c r="J40" s="112"/>
      <c r="K40" s="112"/>
      <c r="L40" s="112"/>
      <c r="M40" s="25"/>
      <c r="N40" s="112"/>
      <c r="O40" s="112"/>
      <c r="P40" s="112"/>
      <c r="Q40" s="188"/>
      <c r="R40" s="362"/>
    </row>
    <row r="41" spans="1:18" s="71" customFormat="1" ht="14.4" customHeight="1">
      <c r="A41" s="363"/>
      <c r="B41" s="265"/>
      <c r="C41" s="277"/>
      <c r="D41" s="112"/>
      <c r="E41" s="76"/>
      <c r="F41" s="76"/>
      <c r="G41" s="76"/>
      <c r="H41" s="76"/>
      <c r="I41" s="112"/>
      <c r="J41" s="112"/>
      <c r="K41" s="112"/>
      <c r="L41" s="112"/>
      <c r="M41" s="112"/>
      <c r="N41" s="112"/>
      <c r="O41" s="112"/>
      <c r="P41" s="112"/>
      <c r="Q41" s="188"/>
    </row>
    <row r="42" spans="1:18" s="71" customFormat="1" ht="14.4" customHeight="1">
      <c r="A42" s="363"/>
      <c r="B42" s="162"/>
      <c r="C42" s="277"/>
      <c r="D42" s="112"/>
      <c r="E42" s="112"/>
      <c r="F42" s="112"/>
      <c r="G42" s="112"/>
      <c r="H42" s="112"/>
      <c r="I42" s="112"/>
      <c r="J42" s="112"/>
      <c r="K42" s="112"/>
      <c r="L42" s="112"/>
      <c r="M42" s="112"/>
      <c r="N42" s="112"/>
      <c r="O42" s="112"/>
      <c r="P42" s="112"/>
      <c r="Q42" s="188"/>
    </row>
    <row r="43" spans="1:18" s="71" customFormat="1" ht="14.4" customHeight="1">
      <c r="A43" s="363" t="s">
        <v>86</v>
      </c>
      <c r="B43" s="162"/>
      <c r="C43" s="277"/>
      <c r="D43" s="193">
        <f>D20+D31+D36+D40</f>
        <v>3412782811.0510278</v>
      </c>
      <c r="E43" s="112"/>
      <c r="F43" s="112"/>
      <c r="G43" s="112"/>
      <c r="H43" s="112"/>
      <c r="I43" s="112"/>
      <c r="J43" s="112"/>
      <c r="K43" s="112"/>
      <c r="L43" s="112"/>
      <c r="M43" s="112"/>
      <c r="N43" s="112"/>
      <c r="O43" s="112"/>
      <c r="P43" s="112"/>
      <c r="Q43" s="188"/>
    </row>
    <row r="44" spans="1:18" s="71" customFormat="1" ht="14.4" customHeight="1" thickBot="1">
      <c r="A44" s="368"/>
      <c r="B44" s="369"/>
      <c r="C44" s="370"/>
      <c r="D44" s="23"/>
      <c r="E44" s="202"/>
      <c r="F44" s="202"/>
      <c r="G44" s="202"/>
      <c r="H44" s="202"/>
      <c r="I44" s="202"/>
      <c r="J44" s="202"/>
      <c r="K44" s="202"/>
      <c r="L44" s="202"/>
      <c r="M44" s="202"/>
      <c r="N44" s="202"/>
      <c r="O44" s="202"/>
      <c r="P44" s="202"/>
      <c r="Q44" s="243"/>
    </row>
    <row r="45" spans="1:18" s="84" customFormat="1" ht="13.2" customHeight="1">
      <c r="A45" s="142"/>
      <c r="B45" s="142"/>
      <c r="C45" s="88"/>
      <c r="D45" s="371"/>
      <c r="E45" s="112"/>
      <c r="F45" s="112"/>
      <c r="G45" s="112"/>
      <c r="H45" s="112"/>
      <c r="I45" s="112"/>
      <c r="J45" s="112"/>
      <c r="K45" s="112"/>
      <c r="L45" s="112"/>
      <c r="M45" s="112"/>
      <c r="N45" s="112"/>
      <c r="O45" s="112"/>
      <c r="P45" s="112"/>
      <c r="Q45" s="112"/>
    </row>
    <row r="46" spans="1:18" s="84" customFormat="1" ht="13.2" customHeight="1">
      <c r="A46" s="138" t="s">
        <v>87</v>
      </c>
      <c r="C46" s="88"/>
      <c r="D46" s="372"/>
    </row>
    <row r="47" spans="1:18" s="84" customFormat="1" ht="13.2" customHeight="1">
      <c r="A47" s="373"/>
      <c r="C47" s="88"/>
      <c r="D47" s="372"/>
    </row>
    <row r="48" spans="1:18" s="84" customFormat="1" ht="24" customHeight="1">
      <c r="A48" s="374" t="s">
        <v>177</v>
      </c>
      <c r="C48" s="88"/>
      <c r="D48" s="372"/>
      <c r="H48" s="83"/>
    </row>
    <row r="49" spans="1:22" s="84" customFormat="1" ht="24" customHeight="1">
      <c r="A49" s="141" t="s">
        <v>178</v>
      </c>
      <c r="C49" s="88"/>
      <c r="D49" s="372"/>
      <c r="E49" s="375"/>
      <c r="F49" s="375"/>
      <c r="G49" s="375"/>
      <c r="H49" s="375"/>
    </row>
    <row r="50" spans="1:22" s="84" customFormat="1" ht="24" customHeight="1">
      <c r="A50" s="214" t="s">
        <v>179</v>
      </c>
      <c r="C50" s="88"/>
      <c r="D50" s="372"/>
      <c r="E50" s="375"/>
      <c r="F50" s="375"/>
      <c r="G50" s="375"/>
      <c r="H50" s="375"/>
    </row>
    <row r="51" spans="1:22" s="84" customFormat="1" ht="24" customHeight="1">
      <c r="A51" s="145" t="s">
        <v>180</v>
      </c>
      <c r="C51" s="88"/>
      <c r="D51" s="372"/>
      <c r="E51" s="375"/>
      <c r="F51" s="375"/>
      <c r="G51" s="375"/>
      <c r="H51" s="375"/>
    </row>
    <row r="52" spans="1:22" s="84" customFormat="1" ht="13.2" customHeight="1">
      <c r="A52" s="142"/>
      <c r="B52" s="157"/>
      <c r="C52" s="157"/>
      <c r="D52" s="157"/>
      <c r="E52" s="157"/>
      <c r="F52" s="157"/>
      <c r="G52" s="157"/>
      <c r="H52" s="157"/>
      <c r="I52" s="157"/>
      <c r="J52" s="157"/>
      <c r="K52" s="157"/>
      <c r="L52" s="157"/>
    </row>
    <row r="53" spans="1:22" s="84" customFormat="1" ht="13.2" customHeight="1">
      <c r="A53" s="145"/>
      <c r="M53" s="85"/>
      <c r="N53" s="85"/>
      <c r="O53" s="85"/>
      <c r="P53" s="85"/>
      <c r="Q53" s="85"/>
      <c r="R53" s="85"/>
      <c r="S53" s="85"/>
      <c r="T53" s="85"/>
      <c r="U53" s="85"/>
    </row>
    <row r="54" spans="1:22" s="57" customFormat="1" ht="13.2" customHeight="1">
      <c r="C54" s="63"/>
      <c r="D54" s="376"/>
      <c r="E54" s="377"/>
      <c r="F54" s="377"/>
      <c r="G54" s="377"/>
      <c r="H54" s="377"/>
      <c r="M54" s="84"/>
      <c r="N54" s="84"/>
      <c r="O54" s="84"/>
      <c r="P54" s="84"/>
      <c r="Q54" s="84"/>
      <c r="R54" s="84"/>
      <c r="S54" s="84"/>
      <c r="T54" s="84"/>
      <c r="U54" s="84"/>
    </row>
    <row r="55" spans="1:22" s="57" customFormat="1" ht="13.2" customHeight="1">
      <c r="A55" s="139" t="s">
        <v>89</v>
      </c>
      <c r="C55" s="63"/>
      <c r="D55" s="210"/>
      <c r="R55" s="84"/>
      <c r="S55" s="84"/>
      <c r="T55" s="84"/>
      <c r="U55" s="84"/>
    </row>
    <row r="56" spans="1:22" s="57" customFormat="1" ht="16.8" customHeight="1">
      <c r="A56" s="142" t="s">
        <v>90</v>
      </c>
      <c r="C56" s="63"/>
      <c r="D56" s="376"/>
      <c r="E56" s="377"/>
      <c r="F56" s="377"/>
      <c r="G56" s="377"/>
      <c r="H56" s="377"/>
    </row>
    <row r="57" spans="1:22" s="57" customFormat="1" ht="16.8" customHeight="1">
      <c r="A57" s="142" t="s">
        <v>91</v>
      </c>
      <c r="C57" s="63"/>
      <c r="D57" s="376"/>
      <c r="E57" s="377"/>
      <c r="F57" s="377"/>
      <c r="G57" s="377"/>
      <c r="H57" s="377"/>
    </row>
    <row r="58" spans="1:22" ht="19.5" customHeight="1">
      <c r="D58" s="378"/>
      <c r="E58" s="56"/>
      <c r="F58" s="56"/>
      <c r="G58" s="56"/>
      <c r="H58" s="56"/>
      <c r="R58" s="56"/>
      <c r="S58" s="56"/>
      <c r="T58" s="56"/>
      <c r="U58" s="56"/>
      <c r="V58" s="56"/>
    </row>
    <row r="59" spans="1:22">
      <c r="D59" s="378"/>
      <c r="E59" s="56"/>
      <c r="F59" s="56"/>
      <c r="G59" s="56"/>
      <c r="H59" s="56"/>
      <c r="R59" s="56"/>
      <c r="S59" s="56"/>
      <c r="T59" s="56"/>
      <c r="U59" s="56"/>
      <c r="V59" s="56"/>
    </row>
    <row r="60" spans="1:22" s="71" customFormat="1">
      <c r="C60" s="277"/>
      <c r="D60" s="24"/>
    </row>
    <row r="61" spans="1:22" s="71" customFormat="1">
      <c r="C61" s="277"/>
      <c r="D61" s="24"/>
    </row>
    <row r="62" spans="1:22" s="71" customFormat="1">
      <c r="C62" s="277"/>
      <c r="D62" s="24"/>
    </row>
    <row r="63" spans="1:22" s="71" customFormat="1">
      <c r="C63" s="277"/>
      <c r="D63" s="24"/>
    </row>
    <row r="64" spans="1:22" s="71" customFormat="1">
      <c r="C64" s="277"/>
      <c r="D64" s="24"/>
    </row>
    <row r="65" spans="3:4" s="71" customFormat="1">
      <c r="C65" s="277"/>
      <c r="D65" s="24"/>
    </row>
    <row r="66" spans="3:4" s="71" customFormat="1">
      <c r="C66" s="277"/>
      <c r="D66" s="24"/>
    </row>
    <row r="67" spans="3:4" s="71" customFormat="1">
      <c r="C67" s="277"/>
      <c r="D67" s="24"/>
    </row>
    <row r="68" spans="3:4" s="71" customFormat="1">
      <c r="C68" s="277"/>
      <c r="D68" s="24"/>
    </row>
    <row r="69" spans="3:4" s="71" customFormat="1">
      <c r="C69" s="277"/>
      <c r="D69" s="24"/>
    </row>
    <row r="70" spans="3:4" s="71" customFormat="1">
      <c r="C70" s="277"/>
      <c r="D70" s="24"/>
    </row>
    <row r="71" spans="3:4" s="71" customFormat="1">
      <c r="C71" s="277"/>
      <c r="D71" s="24"/>
    </row>
    <row r="72" spans="3:4" s="71" customFormat="1">
      <c r="C72" s="277"/>
      <c r="D72" s="24"/>
    </row>
    <row r="73" spans="3:4" s="71" customFormat="1">
      <c r="C73" s="277"/>
      <c r="D73" s="24"/>
    </row>
    <row r="74" spans="3:4" s="71" customFormat="1">
      <c r="C74" s="277"/>
      <c r="D74" s="24"/>
    </row>
    <row r="75" spans="3:4" s="71" customFormat="1">
      <c r="C75" s="277"/>
      <c r="D75" s="24"/>
    </row>
    <row r="76" spans="3:4" s="71" customFormat="1">
      <c r="C76" s="277"/>
      <c r="D76" s="24"/>
    </row>
    <row r="77" spans="3:4" s="71" customFormat="1">
      <c r="C77" s="277"/>
      <c r="D77" s="24"/>
    </row>
    <row r="78" spans="3:4" s="71" customFormat="1">
      <c r="C78" s="277"/>
      <c r="D78" s="24"/>
    </row>
    <row r="79" spans="3:4" s="71" customFormat="1">
      <c r="C79" s="277"/>
      <c r="D79" s="24"/>
    </row>
    <row r="80" spans="3:4" s="71" customFormat="1">
      <c r="C80" s="277"/>
      <c r="D80" s="24"/>
    </row>
    <row r="81" spans="3:4" s="71" customFormat="1">
      <c r="C81" s="277"/>
      <c r="D81" s="24"/>
    </row>
    <row r="82" spans="3:4" s="71" customFormat="1">
      <c r="C82" s="277"/>
      <c r="D82" s="24"/>
    </row>
    <row r="83" spans="3:4" s="71" customFormat="1">
      <c r="C83" s="277"/>
      <c r="D83" s="24"/>
    </row>
    <row r="84" spans="3:4" s="71" customFormat="1">
      <c r="C84" s="277"/>
      <c r="D84" s="24"/>
    </row>
    <row r="85" spans="3:4" s="71" customFormat="1">
      <c r="C85" s="277"/>
      <c r="D85" s="24"/>
    </row>
    <row r="86" spans="3:4" s="71" customFormat="1">
      <c r="C86" s="277"/>
      <c r="D86" s="24"/>
    </row>
    <row r="87" spans="3:4" s="71" customFormat="1">
      <c r="C87" s="277"/>
      <c r="D87" s="24"/>
    </row>
    <row r="88" spans="3:4" s="71" customFormat="1">
      <c r="C88" s="277"/>
      <c r="D88" s="24"/>
    </row>
    <row r="89" spans="3:4" s="71" customFormat="1">
      <c r="C89" s="277"/>
      <c r="D89" s="24"/>
    </row>
    <row r="90" spans="3:4" s="71" customFormat="1">
      <c r="C90" s="277"/>
      <c r="D90" s="24"/>
    </row>
    <row r="91" spans="3:4" s="71" customFormat="1">
      <c r="C91" s="277"/>
      <c r="D91" s="24"/>
    </row>
    <row r="92" spans="3:4" s="71" customFormat="1">
      <c r="C92" s="277"/>
      <c r="D92" s="24"/>
    </row>
    <row r="93" spans="3:4" s="71" customFormat="1">
      <c r="C93" s="277"/>
      <c r="D93" s="24"/>
    </row>
    <row r="94" spans="3:4" s="71" customFormat="1">
      <c r="C94" s="277"/>
      <c r="D94" s="24"/>
    </row>
    <row r="95" spans="3:4" s="71" customFormat="1">
      <c r="C95" s="277"/>
      <c r="D95" s="24"/>
    </row>
    <row r="96" spans="3:4" s="71" customFormat="1">
      <c r="C96" s="277"/>
      <c r="D96" s="24"/>
    </row>
    <row r="97" spans="3:4" s="71" customFormat="1">
      <c r="C97" s="277"/>
      <c r="D97" s="24"/>
    </row>
    <row r="98" spans="3:4" s="71" customFormat="1">
      <c r="C98" s="277"/>
      <c r="D98" s="24"/>
    </row>
    <row r="99" spans="3:4" s="71" customFormat="1">
      <c r="C99" s="277"/>
      <c r="D99" s="24"/>
    </row>
    <row r="100" spans="3:4" s="71" customFormat="1">
      <c r="C100" s="277"/>
      <c r="D100" s="24"/>
    </row>
    <row r="101" spans="3:4" s="71" customFormat="1">
      <c r="C101" s="277"/>
      <c r="D101" s="24"/>
    </row>
    <row r="102" spans="3:4" s="71" customFormat="1">
      <c r="C102" s="277"/>
      <c r="D102" s="24"/>
    </row>
    <row r="103" spans="3:4" s="71" customFormat="1">
      <c r="C103" s="277"/>
      <c r="D103" s="24"/>
    </row>
    <row r="104" spans="3:4" s="71" customFormat="1">
      <c r="C104" s="277"/>
      <c r="D104" s="24"/>
    </row>
    <row r="105" spans="3:4" s="71" customFormat="1">
      <c r="C105" s="277"/>
      <c r="D105" s="24"/>
    </row>
    <row r="106" spans="3:4" s="71" customFormat="1">
      <c r="C106" s="277"/>
      <c r="D106" s="24"/>
    </row>
    <row r="107" spans="3:4" s="71" customFormat="1">
      <c r="C107" s="277"/>
      <c r="D107" s="24"/>
    </row>
    <row r="108" spans="3:4" s="71" customFormat="1">
      <c r="C108" s="277"/>
      <c r="D108" s="24"/>
    </row>
    <row r="109" spans="3:4" s="71" customFormat="1">
      <c r="C109" s="277"/>
      <c r="D109" s="24"/>
    </row>
    <row r="110" spans="3:4" s="71" customFormat="1">
      <c r="C110" s="277"/>
      <c r="D110" s="24"/>
    </row>
    <row r="111" spans="3:4" s="71" customFormat="1">
      <c r="C111" s="277"/>
      <c r="D111" s="24"/>
    </row>
    <row r="112" spans="3:4" s="71" customFormat="1">
      <c r="C112" s="277"/>
      <c r="D112" s="24"/>
    </row>
    <row r="113" spans="3:4" s="71" customFormat="1">
      <c r="C113" s="277"/>
      <c r="D113" s="24"/>
    </row>
    <row r="114" spans="3:4" s="71" customFormat="1">
      <c r="C114" s="277"/>
      <c r="D114" s="24"/>
    </row>
    <row r="115" spans="3:4" s="71" customFormat="1">
      <c r="C115" s="277"/>
      <c r="D115" s="24"/>
    </row>
    <row r="116" spans="3:4" s="71" customFormat="1">
      <c r="C116" s="277"/>
      <c r="D116" s="24"/>
    </row>
    <row r="117" spans="3:4" s="71" customFormat="1">
      <c r="C117" s="277"/>
      <c r="D117" s="24"/>
    </row>
    <row r="118" spans="3:4" s="71" customFormat="1">
      <c r="C118" s="277"/>
      <c r="D118" s="24"/>
    </row>
    <row r="119" spans="3:4" s="71" customFormat="1">
      <c r="C119" s="277"/>
      <c r="D119" s="24"/>
    </row>
    <row r="120" spans="3:4" s="71" customFormat="1">
      <c r="C120" s="277"/>
      <c r="D120" s="24"/>
    </row>
    <row r="121" spans="3:4" s="71" customFormat="1">
      <c r="C121" s="277"/>
      <c r="D121" s="24"/>
    </row>
    <row r="122" spans="3:4" s="71" customFormat="1">
      <c r="C122" s="277"/>
      <c r="D122" s="24"/>
    </row>
    <row r="123" spans="3:4" s="71" customFormat="1">
      <c r="C123" s="277"/>
      <c r="D123" s="24"/>
    </row>
    <row r="124" spans="3:4" s="71" customFormat="1">
      <c r="C124" s="277"/>
      <c r="D124" s="24"/>
    </row>
    <row r="125" spans="3:4" s="71" customFormat="1">
      <c r="C125" s="277"/>
      <c r="D125" s="24"/>
    </row>
    <row r="126" spans="3:4" s="71" customFormat="1">
      <c r="C126" s="277"/>
      <c r="D126" s="24"/>
    </row>
    <row r="127" spans="3:4" s="71" customFormat="1">
      <c r="C127" s="277"/>
      <c r="D127" s="24"/>
    </row>
    <row r="128" spans="3:4" s="71" customFormat="1">
      <c r="C128" s="277"/>
      <c r="D128" s="24"/>
    </row>
    <row r="129" spans="3:4" s="71" customFormat="1">
      <c r="C129" s="277"/>
      <c r="D129" s="24"/>
    </row>
    <row r="130" spans="3:4" s="71" customFormat="1">
      <c r="C130" s="277"/>
      <c r="D130" s="24"/>
    </row>
    <row r="131" spans="3:4" s="71" customFormat="1">
      <c r="C131" s="277"/>
      <c r="D131" s="24"/>
    </row>
    <row r="132" spans="3:4" s="71" customFormat="1">
      <c r="C132" s="277"/>
      <c r="D132" s="24"/>
    </row>
    <row r="133" spans="3:4" s="71" customFormat="1">
      <c r="C133" s="277"/>
      <c r="D133" s="24"/>
    </row>
    <row r="134" spans="3:4" s="71" customFormat="1">
      <c r="C134" s="277"/>
      <c r="D134" s="24"/>
    </row>
    <row r="135" spans="3:4" s="71" customFormat="1">
      <c r="C135" s="277"/>
      <c r="D135" s="24"/>
    </row>
    <row r="136" spans="3:4" s="71" customFormat="1">
      <c r="C136" s="277"/>
      <c r="D136" s="24"/>
    </row>
    <row r="137" spans="3:4" s="71" customFormat="1">
      <c r="C137" s="277"/>
      <c r="D137" s="24"/>
    </row>
    <row r="138" spans="3:4" s="71" customFormat="1">
      <c r="C138" s="277"/>
      <c r="D138" s="24"/>
    </row>
    <row r="139" spans="3:4" s="71" customFormat="1">
      <c r="C139" s="277"/>
      <c r="D139" s="24"/>
    </row>
    <row r="140" spans="3:4" s="71" customFormat="1">
      <c r="C140" s="277"/>
      <c r="D140" s="24"/>
    </row>
    <row r="141" spans="3:4" s="71" customFormat="1">
      <c r="C141" s="277"/>
      <c r="D141" s="24"/>
    </row>
    <row r="142" spans="3:4" s="71" customFormat="1">
      <c r="C142" s="277"/>
      <c r="D142" s="24"/>
    </row>
    <row r="143" spans="3:4" s="71" customFormat="1">
      <c r="C143" s="277"/>
      <c r="D143" s="24"/>
    </row>
    <row r="144" spans="3:4" s="71" customFormat="1">
      <c r="C144" s="277"/>
      <c r="D144" s="24"/>
    </row>
    <row r="145" spans="3:8" s="71" customFormat="1">
      <c r="C145" s="277"/>
      <c r="D145" s="24"/>
    </row>
    <row r="146" spans="3:8" s="71" customFormat="1">
      <c r="C146" s="277"/>
      <c r="D146" s="24"/>
    </row>
    <row r="147" spans="3:8" s="71" customFormat="1">
      <c r="C147" s="277"/>
      <c r="D147" s="24"/>
    </row>
    <row r="148" spans="3:8" s="71" customFormat="1">
      <c r="C148" s="277"/>
      <c r="D148" s="24"/>
    </row>
    <row r="149" spans="3:8" s="71" customFormat="1">
      <c r="C149" s="277"/>
      <c r="D149" s="24"/>
    </row>
    <row r="150" spans="3:8" s="71" customFormat="1">
      <c r="C150" s="277"/>
      <c r="D150" s="24"/>
    </row>
    <row r="151" spans="3:8" s="71" customFormat="1">
      <c r="C151" s="277"/>
      <c r="D151" s="24"/>
    </row>
    <row r="152" spans="3:8" s="71" customFormat="1">
      <c r="C152" s="277"/>
      <c r="D152" s="24"/>
    </row>
    <row r="153" spans="3:8" s="71" customFormat="1">
      <c r="C153" s="277"/>
      <c r="D153" s="24"/>
      <c r="E153" s="379"/>
      <c r="F153" s="379"/>
      <c r="G153" s="379"/>
      <c r="H153" s="379"/>
    </row>
    <row r="154" spans="3:8" s="71" customFormat="1">
      <c r="C154" s="277"/>
      <c r="D154" s="24"/>
      <c r="E154" s="379"/>
      <c r="F154" s="379"/>
      <c r="G154" s="379"/>
      <c r="H154" s="379"/>
    </row>
    <row r="155" spans="3:8" s="71" customFormat="1">
      <c r="C155" s="277"/>
      <c r="D155" s="24"/>
      <c r="E155" s="379"/>
      <c r="F155" s="379"/>
      <c r="G155" s="379"/>
      <c r="H155" s="379"/>
    </row>
    <row r="156" spans="3:8" s="71" customFormat="1">
      <c r="C156" s="277"/>
      <c r="D156" s="24"/>
      <c r="E156" s="379"/>
      <c r="F156" s="379"/>
      <c r="G156" s="379"/>
      <c r="H156" s="379"/>
    </row>
    <row r="157" spans="3:8" s="71" customFormat="1">
      <c r="C157" s="277"/>
      <c r="D157" s="24"/>
      <c r="E157" s="379"/>
      <c r="F157" s="379"/>
      <c r="G157" s="379"/>
      <c r="H157" s="379"/>
    </row>
    <row r="158" spans="3:8" s="71" customFormat="1">
      <c r="C158" s="277"/>
      <c r="D158" s="24"/>
      <c r="E158" s="379"/>
      <c r="F158" s="379"/>
      <c r="G158" s="379"/>
      <c r="H158" s="379"/>
    </row>
    <row r="159" spans="3:8" s="71" customFormat="1">
      <c r="C159" s="277"/>
      <c r="D159" s="24"/>
      <c r="E159" s="379"/>
      <c r="F159" s="379"/>
      <c r="G159" s="379"/>
      <c r="H159" s="379"/>
    </row>
    <row r="160" spans="3:8" s="71" customFormat="1">
      <c r="C160" s="277"/>
      <c r="D160" s="24"/>
      <c r="E160" s="379"/>
      <c r="F160" s="379"/>
      <c r="G160" s="379"/>
      <c r="H160" s="379"/>
    </row>
    <row r="161" spans="3:8" s="71" customFormat="1">
      <c r="C161" s="277"/>
      <c r="D161" s="24"/>
      <c r="E161" s="379"/>
      <c r="F161" s="379"/>
      <c r="G161" s="379"/>
      <c r="H161" s="379"/>
    </row>
    <row r="162" spans="3:8" s="71" customFormat="1">
      <c r="C162" s="277"/>
      <c r="D162" s="24"/>
      <c r="E162" s="379"/>
      <c r="F162" s="379"/>
      <c r="G162" s="379"/>
      <c r="H162" s="379"/>
    </row>
    <row r="163" spans="3:8" s="71" customFormat="1">
      <c r="C163" s="277"/>
      <c r="D163" s="24"/>
      <c r="E163" s="379"/>
      <c r="F163" s="379"/>
      <c r="G163" s="379"/>
      <c r="H163" s="379"/>
    </row>
    <row r="164" spans="3:8" s="71" customFormat="1">
      <c r="C164" s="277"/>
      <c r="D164" s="24"/>
      <c r="E164" s="379"/>
      <c r="F164" s="379"/>
      <c r="G164" s="379"/>
      <c r="H164" s="379"/>
    </row>
    <row r="165" spans="3:8" s="71" customFormat="1">
      <c r="C165" s="277"/>
      <c r="D165" s="24"/>
      <c r="E165" s="379"/>
      <c r="F165" s="379"/>
      <c r="G165" s="379"/>
      <c r="H165" s="379"/>
    </row>
    <row r="166" spans="3:8" s="71" customFormat="1">
      <c r="C166" s="277"/>
      <c r="D166" s="24"/>
      <c r="E166" s="379"/>
      <c r="F166" s="379"/>
      <c r="G166" s="379"/>
      <c r="H166" s="379"/>
    </row>
    <row r="167" spans="3:8" s="71" customFormat="1">
      <c r="C167" s="277"/>
      <c r="D167" s="24"/>
      <c r="E167" s="379"/>
      <c r="F167" s="379"/>
      <c r="G167" s="379"/>
      <c r="H167" s="379"/>
    </row>
    <row r="168" spans="3:8" s="71" customFormat="1">
      <c r="C168" s="277"/>
      <c r="D168" s="24"/>
      <c r="E168" s="379"/>
      <c r="F168" s="379"/>
      <c r="G168" s="379"/>
      <c r="H168" s="379"/>
    </row>
    <row r="169" spans="3:8" s="71" customFormat="1">
      <c r="C169" s="277"/>
      <c r="D169" s="24"/>
      <c r="E169" s="379"/>
      <c r="F169" s="379"/>
      <c r="G169" s="379"/>
      <c r="H169" s="379"/>
    </row>
    <row r="170" spans="3:8" s="71" customFormat="1">
      <c r="C170" s="277"/>
      <c r="D170" s="24"/>
      <c r="E170" s="379"/>
      <c r="F170" s="379"/>
      <c r="G170" s="379"/>
      <c r="H170" s="379"/>
    </row>
    <row r="171" spans="3:8" s="71" customFormat="1">
      <c r="C171" s="277"/>
      <c r="D171" s="24"/>
      <c r="E171" s="379"/>
      <c r="F171" s="379"/>
      <c r="G171" s="379"/>
      <c r="H171" s="379"/>
    </row>
    <row r="172" spans="3:8" s="71" customFormat="1">
      <c r="C172" s="277"/>
      <c r="D172" s="24"/>
      <c r="E172" s="379"/>
      <c r="F172" s="379"/>
      <c r="G172" s="379"/>
      <c r="H172" s="379"/>
    </row>
    <row r="173" spans="3:8" s="71" customFormat="1">
      <c r="C173" s="277"/>
      <c r="D173" s="24"/>
      <c r="E173" s="379"/>
      <c r="F173" s="379"/>
      <c r="G173" s="379"/>
      <c r="H173" s="379"/>
    </row>
    <row r="174" spans="3:8" s="71" customFormat="1">
      <c r="C174" s="277"/>
      <c r="D174" s="24"/>
      <c r="E174" s="379"/>
      <c r="F174" s="379"/>
      <c r="G174" s="379"/>
      <c r="H174" s="379"/>
    </row>
    <row r="175" spans="3:8" s="71" customFormat="1">
      <c r="C175" s="277"/>
      <c r="D175" s="24"/>
      <c r="E175" s="379"/>
      <c r="F175" s="379"/>
      <c r="G175" s="379"/>
      <c r="H175" s="379"/>
    </row>
    <row r="176" spans="3:8" s="71" customFormat="1">
      <c r="C176" s="277"/>
      <c r="D176" s="24"/>
      <c r="E176" s="379"/>
      <c r="F176" s="379"/>
      <c r="G176" s="379"/>
      <c r="H176" s="379"/>
    </row>
    <row r="177" spans="3:8" s="71" customFormat="1">
      <c r="C177" s="277"/>
      <c r="D177" s="24"/>
      <c r="E177" s="379"/>
      <c r="F177" s="379"/>
      <c r="G177" s="379"/>
      <c r="H177" s="379"/>
    </row>
    <row r="178" spans="3:8" s="71" customFormat="1">
      <c r="C178" s="277"/>
      <c r="D178" s="24"/>
      <c r="E178" s="379"/>
      <c r="F178" s="379"/>
      <c r="G178" s="379"/>
      <c r="H178" s="379"/>
    </row>
    <row r="179" spans="3:8" s="71" customFormat="1">
      <c r="C179" s="277"/>
      <c r="D179" s="24"/>
      <c r="E179" s="379"/>
      <c r="F179" s="379"/>
      <c r="G179" s="379"/>
      <c r="H179" s="379"/>
    </row>
    <row r="180" spans="3:8" s="71" customFormat="1">
      <c r="C180" s="277"/>
      <c r="D180" s="24"/>
      <c r="E180" s="379"/>
      <c r="F180" s="379"/>
      <c r="G180" s="379"/>
      <c r="H180" s="379"/>
    </row>
    <row r="181" spans="3:8" s="71" customFormat="1">
      <c r="C181" s="277"/>
      <c r="D181" s="24"/>
      <c r="E181" s="379"/>
      <c r="F181" s="379"/>
      <c r="G181" s="379"/>
      <c r="H181" s="379"/>
    </row>
    <row r="182" spans="3:8" s="71" customFormat="1">
      <c r="C182" s="277"/>
      <c r="D182" s="24"/>
      <c r="E182" s="379"/>
      <c r="F182" s="379"/>
      <c r="G182" s="379"/>
      <c r="H182" s="379"/>
    </row>
    <row r="183" spans="3:8" s="71" customFormat="1">
      <c r="C183" s="277"/>
      <c r="D183" s="24"/>
      <c r="E183" s="379"/>
      <c r="F183" s="379"/>
      <c r="G183" s="379"/>
      <c r="H183" s="379"/>
    </row>
    <row r="184" spans="3:8" s="71" customFormat="1">
      <c r="C184" s="277"/>
      <c r="D184" s="24"/>
      <c r="E184" s="379"/>
      <c r="F184" s="379"/>
      <c r="G184" s="379"/>
      <c r="H184" s="379"/>
    </row>
    <row r="185" spans="3:8" s="71" customFormat="1">
      <c r="C185" s="277"/>
      <c r="D185" s="24"/>
      <c r="E185" s="379"/>
      <c r="F185" s="379"/>
      <c r="G185" s="379"/>
      <c r="H185" s="379"/>
    </row>
    <row r="186" spans="3:8" s="71" customFormat="1">
      <c r="C186" s="277"/>
      <c r="D186" s="24"/>
      <c r="E186" s="379"/>
      <c r="F186" s="379"/>
      <c r="G186" s="379"/>
      <c r="H186" s="379"/>
    </row>
    <row r="187" spans="3:8" s="71" customFormat="1">
      <c r="C187" s="277"/>
      <c r="D187" s="24"/>
      <c r="E187" s="379"/>
      <c r="F187" s="379"/>
      <c r="G187" s="379"/>
      <c r="H187" s="379"/>
    </row>
    <row r="188" spans="3:8" s="71" customFormat="1">
      <c r="C188" s="277"/>
      <c r="D188" s="24"/>
      <c r="E188" s="379"/>
      <c r="F188" s="379"/>
      <c r="G188" s="379"/>
      <c r="H188" s="379"/>
    </row>
    <row r="189" spans="3:8" s="71" customFormat="1">
      <c r="C189" s="277"/>
      <c r="D189" s="24"/>
      <c r="E189" s="379"/>
      <c r="F189" s="379"/>
      <c r="G189" s="379"/>
      <c r="H189" s="379"/>
    </row>
    <row r="190" spans="3:8" s="71" customFormat="1">
      <c r="C190" s="277"/>
      <c r="D190" s="24"/>
      <c r="E190" s="379"/>
      <c r="F190" s="379"/>
      <c r="G190" s="379"/>
      <c r="H190" s="379"/>
    </row>
    <row r="191" spans="3:8" s="71" customFormat="1">
      <c r="C191" s="277"/>
      <c r="D191" s="24"/>
      <c r="E191" s="379"/>
      <c r="F191" s="379"/>
      <c r="G191" s="379"/>
      <c r="H191" s="379"/>
    </row>
    <row r="192" spans="3:8" s="71" customFormat="1">
      <c r="C192" s="277"/>
      <c r="D192" s="24"/>
      <c r="E192" s="379"/>
      <c r="F192" s="379"/>
      <c r="G192" s="379"/>
      <c r="H192" s="379"/>
    </row>
    <row r="193" spans="3:8" s="71" customFormat="1">
      <c r="C193" s="277"/>
      <c r="D193" s="24"/>
      <c r="E193" s="379"/>
      <c r="F193" s="379"/>
      <c r="G193" s="379"/>
      <c r="H193" s="379"/>
    </row>
    <row r="194" spans="3:8" s="71" customFormat="1">
      <c r="C194" s="277"/>
      <c r="D194" s="24"/>
      <c r="E194" s="379"/>
      <c r="F194" s="379"/>
      <c r="G194" s="379"/>
      <c r="H194" s="379"/>
    </row>
    <row r="195" spans="3:8" s="71" customFormat="1">
      <c r="C195" s="277"/>
      <c r="D195" s="24"/>
      <c r="E195" s="379"/>
      <c r="F195" s="379"/>
      <c r="G195" s="379"/>
      <c r="H195" s="379"/>
    </row>
    <row r="196" spans="3:8" s="71" customFormat="1">
      <c r="C196" s="277"/>
      <c r="D196" s="24"/>
      <c r="E196" s="379"/>
      <c r="F196" s="379"/>
      <c r="G196" s="379"/>
      <c r="H196" s="379"/>
    </row>
    <row r="197" spans="3:8" s="71" customFormat="1">
      <c r="C197" s="277"/>
      <c r="D197" s="24"/>
      <c r="E197" s="379"/>
      <c r="F197" s="379"/>
      <c r="G197" s="379"/>
      <c r="H197" s="379"/>
    </row>
    <row r="198" spans="3:8" s="71" customFormat="1">
      <c r="C198" s="277"/>
      <c r="D198" s="24"/>
      <c r="E198" s="379"/>
      <c r="F198" s="379"/>
      <c r="G198" s="379"/>
      <c r="H198" s="379"/>
    </row>
    <row r="199" spans="3:8" s="71" customFormat="1">
      <c r="C199" s="277"/>
      <c r="D199" s="24"/>
      <c r="E199" s="379"/>
      <c r="F199" s="379"/>
      <c r="G199" s="379"/>
      <c r="H199" s="379"/>
    </row>
    <row r="200" spans="3:8" s="71" customFormat="1">
      <c r="C200" s="277"/>
      <c r="D200" s="24"/>
      <c r="E200" s="379"/>
      <c r="F200" s="379"/>
      <c r="G200" s="379"/>
      <c r="H200" s="379"/>
    </row>
    <row r="201" spans="3:8" s="71" customFormat="1">
      <c r="C201" s="277"/>
      <c r="D201" s="24"/>
      <c r="E201" s="379"/>
      <c r="F201" s="379"/>
      <c r="G201" s="379"/>
      <c r="H201" s="379"/>
    </row>
    <row r="202" spans="3:8" s="71" customFormat="1">
      <c r="C202" s="277"/>
      <c r="D202" s="24"/>
      <c r="E202" s="379"/>
      <c r="F202" s="379"/>
      <c r="G202" s="379"/>
      <c r="H202" s="379"/>
    </row>
  </sheetData>
  <sheetProtection algorithmName="SHA-512" hashValue="7csrq5VTsjyCiHLzIf+0Y2uYZLdW5TbFlEgpKprYwVDRBFhmOd7BRqc+q/za64ABQld2ZooDurAO3YmwOAwbBQ==" saltValue="IW2woI9WWc2BbgkoMdwnjQ==" spinCount="100000" sheet="1" objects="1" scenarios="1"/>
  <mergeCells count="18">
    <mergeCell ref="N23:N24"/>
    <mergeCell ref="O23:O24"/>
    <mergeCell ref="P23:P24"/>
    <mergeCell ref="Q23:Q24"/>
    <mergeCell ref="C23:C24"/>
    <mergeCell ref="A4:Q4"/>
    <mergeCell ref="A5:Q5"/>
    <mergeCell ref="A6:Q6"/>
    <mergeCell ref="A7:Q7"/>
    <mergeCell ref="E23:E24"/>
    <mergeCell ref="F23:F24"/>
    <mergeCell ref="G23:G24"/>
    <mergeCell ref="H23:H24"/>
    <mergeCell ref="I23:I24"/>
    <mergeCell ref="J23:J24"/>
    <mergeCell ref="K23:K24"/>
    <mergeCell ref="L23:L24"/>
    <mergeCell ref="M23:M24"/>
  </mergeCells>
  <pageMargins left="0.7" right="0.7" top="0.75" bottom="0.75" header="0.3" footer="0.3"/>
  <pageSetup scale="30" orientation="portrait" r:id="rId1"/>
  <colBreaks count="1" manualBreakCount="1">
    <brk id="17" max="1048575" man="1"/>
  </colBreaks>
  <ignoredErrors>
    <ignoredError sqref="I58:Q58 M52:Q52 A43:B43 I60:Q119 I59:M59 O59:Q59 C42:C43 A59:D119 K48:Q48 B58:D58 E58:H119 A48:G48 A37:A39 A40:C41 E12:F12 B37:D38 D40:D42 D36 B46:R46 A44:D44 M56:Q57 M49:Q49 R37:R44" unlockedFormula="1"/>
    <ignoredError sqref="A36:C36 G12:Q12 A10:C10 A11:Q11 B20:C20 A31:A33 A3:Q4 B21:D22 A12:D12 B24 B32:D33 R36 A6:Q7 B5:Q5 A20:A22 A26:B29 A13:B13 A23:A25 B31:C31 A14:B15 A17:B17 A16 B23" numberStoredAsText="1" unlockedFormula="1"/>
    <ignoredError sqref="R3:R7 R32:R33 R29 R28 R20:R22 R34 R14 R15 R31 R26 R27 R23:R25 R16:R17 R13 R11:R12 R10" numberStoredAsText="1"/>
    <ignoredError sqref="M31:P34 M36:P36 M35:O35 N30:O30"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8055-EA42-4694-95FA-72169F865DB9}">
  <sheetPr codeName="Hoja5"/>
  <dimension ref="A1:R104"/>
  <sheetViews>
    <sheetView showGridLines="0" zoomScale="80" zoomScaleNormal="80" zoomScaleSheetLayoutView="55" workbookViewId="0">
      <selection activeCell="B15" sqref="B15"/>
    </sheetView>
  </sheetViews>
  <sheetFormatPr baseColWidth="10" defaultColWidth="11" defaultRowHeight="14.4"/>
  <cols>
    <col min="1" max="1" width="33.109375" style="53" customWidth="1"/>
    <col min="2" max="2" width="78.88671875" style="45" customWidth="1"/>
    <col min="3" max="3" width="14.21875" style="45" bestFit="1" customWidth="1"/>
    <col min="4" max="4" width="25.6640625" style="45" customWidth="1"/>
    <col min="5" max="5" width="19.5546875" style="380" customWidth="1"/>
    <col min="6" max="6" width="19.44140625" style="380" customWidth="1"/>
    <col min="7" max="7" width="19.6640625" style="380" customWidth="1"/>
    <col min="8" max="8" width="22.33203125" style="380" bestFit="1" customWidth="1"/>
    <col min="9" max="9" width="70.77734375" style="45" customWidth="1"/>
    <col min="10" max="10" width="67.88671875" style="45" customWidth="1"/>
    <col min="11" max="11" width="14.44140625" style="46" customWidth="1"/>
    <col min="12" max="12" width="15.44140625" style="46" customWidth="1"/>
    <col min="13" max="13" width="14.6640625" style="46" customWidth="1"/>
    <col min="14" max="14" width="54.6640625" style="45" customWidth="1"/>
    <col min="15" max="15" width="19.21875" style="46" customWidth="1"/>
    <col min="16" max="16" width="16.44140625" style="46" customWidth="1"/>
    <col min="17" max="17" width="22.6640625" style="45" customWidth="1"/>
    <col min="18" max="16384" width="11" style="45"/>
  </cols>
  <sheetData>
    <row r="1" spans="1:18" ht="23.4" customHeight="1"/>
    <row r="2" spans="1:18" ht="23.4" customHeight="1"/>
    <row r="3" spans="1:18" ht="23.4" customHeight="1">
      <c r="A3" s="267"/>
      <c r="B3" s="270"/>
      <c r="C3" s="270"/>
      <c r="D3" s="270"/>
      <c r="E3" s="381"/>
      <c r="F3" s="381"/>
      <c r="G3" s="381"/>
      <c r="H3" s="381"/>
      <c r="I3" s="270"/>
      <c r="J3" s="270"/>
      <c r="K3" s="89"/>
      <c r="L3" s="89"/>
      <c r="M3" s="89"/>
      <c r="N3" s="270"/>
      <c r="O3" s="89"/>
      <c r="P3" s="89"/>
      <c r="Q3" s="270"/>
    </row>
    <row r="4" spans="1:18" ht="23.4" customHeight="1">
      <c r="A4" s="485" t="s">
        <v>181</v>
      </c>
      <c r="B4" s="485"/>
      <c r="C4" s="485"/>
      <c r="D4" s="485"/>
      <c r="E4" s="485"/>
      <c r="F4" s="485"/>
      <c r="G4" s="485"/>
      <c r="H4" s="485"/>
      <c r="I4" s="485"/>
      <c r="J4" s="485"/>
      <c r="K4" s="485"/>
      <c r="L4" s="485"/>
      <c r="M4" s="485"/>
      <c r="N4" s="485"/>
      <c r="O4" s="485"/>
      <c r="P4" s="485"/>
      <c r="Q4" s="485"/>
    </row>
    <row r="5" spans="1:18" ht="18.600000000000001" customHeight="1">
      <c r="A5" s="482" t="s">
        <v>17</v>
      </c>
      <c r="B5" s="482"/>
      <c r="C5" s="482"/>
      <c r="D5" s="482"/>
      <c r="E5" s="482"/>
      <c r="F5" s="482"/>
      <c r="G5" s="482"/>
      <c r="H5" s="482"/>
      <c r="I5" s="482"/>
      <c r="J5" s="482"/>
      <c r="K5" s="482"/>
      <c r="L5" s="482"/>
      <c r="M5" s="482"/>
      <c r="N5" s="482"/>
      <c r="O5" s="482"/>
      <c r="P5" s="482"/>
      <c r="Q5" s="482"/>
    </row>
    <row r="6" spans="1:18" ht="18.600000000000001" customHeight="1">
      <c r="A6" s="482" t="s">
        <v>19</v>
      </c>
      <c r="B6" s="482"/>
      <c r="C6" s="482"/>
      <c r="D6" s="482"/>
      <c r="E6" s="482"/>
      <c r="F6" s="482"/>
      <c r="G6" s="482"/>
      <c r="H6" s="482"/>
      <c r="I6" s="482"/>
      <c r="J6" s="482"/>
      <c r="K6" s="482"/>
      <c r="L6" s="482"/>
      <c r="M6" s="482"/>
      <c r="N6" s="482"/>
      <c r="O6" s="482"/>
      <c r="P6" s="482"/>
      <c r="Q6" s="482"/>
    </row>
    <row r="7" spans="1:18" ht="18.600000000000001" customHeight="1">
      <c r="A7" s="482">
        <v>45838</v>
      </c>
      <c r="B7" s="482"/>
      <c r="C7" s="482"/>
      <c r="D7" s="482"/>
      <c r="E7" s="482"/>
      <c r="F7" s="482"/>
      <c r="G7" s="482"/>
      <c r="H7" s="482"/>
      <c r="I7" s="482"/>
      <c r="J7" s="482"/>
      <c r="K7" s="482"/>
      <c r="L7" s="482"/>
      <c r="M7" s="482"/>
      <c r="N7" s="482"/>
      <c r="O7" s="482"/>
      <c r="P7" s="482"/>
      <c r="Q7" s="482"/>
    </row>
    <row r="8" spans="1:18" s="270" customFormat="1" ht="13.95" customHeight="1">
      <c r="A8" s="267"/>
      <c r="E8" s="380"/>
      <c r="F8" s="381"/>
      <c r="G8" s="381"/>
      <c r="H8" s="381"/>
      <c r="K8" s="89"/>
      <c r="L8" s="89"/>
      <c r="M8" s="89"/>
      <c r="O8" s="89"/>
      <c r="P8" s="89"/>
    </row>
    <row r="9" spans="1:18" ht="113.4" customHeight="1">
      <c r="A9" s="382" t="s">
        <v>20</v>
      </c>
      <c r="B9" s="61" t="s">
        <v>21</v>
      </c>
      <c r="C9" s="61" t="s">
        <v>182</v>
      </c>
      <c r="D9" s="61" t="s">
        <v>22</v>
      </c>
      <c r="E9" s="61" t="s">
        <v>183</v>
      </c>
      <c r="F9" s="61" t="s">
        <v>184</v>
      </c>
      <c r="G9" s="61" t="s">
        <v>185</v>
      </c>
      <c r="H9" s="61" t="s">
        <v>186</v>
      </c>
      <c r="I9" s="61" t="s">
        <v>187</v>
      </c>
      <c r="J9" s="61" t="s">
        <v>188</v>
      </c>
      <c r="K9" s="61" t="s">
        <v>189</v>
      </c>
      <c r="L9" s="61" t="s">
        <v>190</v>
      </c>
      <c r="M9" s="61" t="s">
        <v>191</v>
      </c>
      <c r="N9" s="61" t="s">
        <v>192</v>
      </c>
      <c r="O9" s="61" t="s">
        <v>193</v>
      </c>
      <c r="P9" s="61" t="s">
        <v>194</v>
      </c>
    </row>
    <row r="10" spans="1:18" ht="15.6" customHeight="1">
      <c r="A10" s="105"/>
      <c r="B10" s="383"/>
      <c r="C10" s="384"/>
      <c r="D10" s="384"/>
      <c r="E10" s="385"/>
      <c r="F10" s="386"/>
      <c r="G10" s="386"/>
      <c r="H10" s="386"/>
      <c r="I10" s="386"/>
      <c r="J10" s="387"/>
      <c r="K10" s="388"/>
      <c r="L10" s="388"/>
      <c r="M10" s="388"/>
      <c r="N10" s="388"/>
      <c r="O10" s="388"/>
      <c r="P10" s="389"/>
      <c r="Q10" s="390"/>
    </row>
    <row r="11" spans="1:18" ht="18.600000000000001" customHeight="1">
      <c r="A11" s="391" t="s">
        <v>33</v>
      </c>
      <c r="B11" s="177"/>
      <c r="C11" s="392"/>
      <c r="D11" s="392"/>
      <c r="E11" s="392"/>
      <c r="F11" s="392"/>
      <c r="G11" s="392"/>
      <c r="H11" s="392"/>
      <c r="I11" s="177"/>
      <c r="J11" s="177"/>
      <c r="K11" s="392"/>
      <c r="L11" s="392"/>
      <c r="M11" s="392"/>
      <c r="N11" s="177"/>
      <c r="O11" s="392"/>
      <c r="P11" s="389"/>
      <c r="Q11" s="390"/>
    </row>
    <row r="12" spans="1:18" ht="115.2">
      <c r="A12" s="393">
        <v>2198</v>
      </c>
      <c r="B12" s="146" t="s">
        <v>195</v>
      </c>
      <c r="C12" s="392" t="s">
        <v>33</v>
      </c>
      <c r="D12" s="392" t="s">
        <v>196</v>
      </c>
      <c r="E12" s="46" t="s">
        <v>197</v>
      </c>
      <c r="F12" s="46" t="s">
        <v>198</v>
      </c>
      <c r="G12" s="394" t="s">
        <v>132</v>
      </c>
      <c r="H12" s="395">
        <v>436909.39693576214</v>
      </c>
      <c r="I12" s="396" t="s">
        <v>199</v>
      </c>
      <c r="J12" s="396" t="s">
        <v>200</v>
      </c>
      <c r="K12" s="46" t="s">
        <v>201</v>
      </c>
      <c r="L12" s="46" t="s">
        <v>201</v>
      </c>
      <c r="M12" s="392">
        <v>0</v>
      </c>
      <c r="N12" s="396" t="s">
        <v>202</v>
      </c>
      <c r="O12" s="392" t="s">
        <v>203</v>
      </c>
      <c r="P12" s="389" t="s">
        <v>204</v>
      </c>
      <c r="Q12" s="390"/>
    </row>
    <row r="13" spans="1:18" ht="18.600000000000001" customHeight="1">
      <c r="A13" s="393"/>
      <c r="B13" s="392"/>
      <c r="C13" s="392"/>
      <c r="D13" s="392"/>
      <c r="E13" s="46"/>
      <c r="F13" s="46"/>
      <c r="G13" s="46"/>
      <c r="H13" s="392"/>
      <c r="I13" s="396"/>
      <c r="J13" s="396"/>
      <c r="M13" s="392"/>
      <c r="N13" s="396"/>
      <c r="O13" s="392"/>
      <c r="P13" s="389" t="s">
        <v>205</v>
      </c>
      <c r="Q13" s="390"/>
    </row>
    <row r="14" spans="1:18" ht="18.600000000000001" customHeight="1">
      <c r="A14" s="391" t="s">
        <v>55</v>
      </c>
      <c r="B14" s="397"/>
      <c r="C14" s="397"/>
      <c r="D14" s="397"/>
      <c r="E14" s="46"/>
      <c r="F14" s="46"/>
      <c r="G14" s="46"/>
      <c r="H14" s="397"/>
      <c r="I14" s="398"/>
      <c r="J14" s="398"/>
      <c r="M14" s="397"/>
      <c r="N14" s="398"/>
      <c r="O14" s="397"/>
      <c r="P14" s="399" t="s">
        <v>205</v>
      </c>
      <c r="Q14" s="400"/>
    </row>
    <row r="15" spans="1:18" ht="189.6" customHeight="1">
      <c r="A15" s="393" t="s">
        <v>60</v>
      </c>
      <c r="B15" s="146" t="s">
        <v>61</v>
      </c>
      <c r="C15" s="392" t="s">
        <v>55</v>
      </c>
      <c r="D15" s="392" t="s">
        <v>206</v>
      </c>
      <c r="E15" s="46" t="s">
        <v>197</v>
      </c>
      <c r="F15" s="46" t="s">
        <v>198</v>
      </c>
      <c r="G15" s="394" t="s">
        <v>132</v>
      </c>
      <c r="H15" s="401">
        <f>17280591.62-13552745.29</f>
        <v>3727846.3300000019</v>
      </c>
      <c r="I15" s="402" t="s">
        <v>241</v>
      </c>
      <c r="J15" s="402" t="s">
        <v>239</v>
      </c>
      <c r="K15" s="89" t="s">
        <v>201</v>
      </c>
      <c r="L15" s="89" t="s">
        <v>201</v>
      </c>
      <c r="M15" s="390">
        <v>0</v>
      </c>
      <c r="N15" s="402" t="s">
        <v>240</v>
      </c>
      <c r="O15" s="390" t="s">
        <v>217</v>
      </c>
      <c r="P15" s="403" t="s">
        <v>238</v>
      </c>
      <c r="Q15" s="400"/>
      <c r="R15" s="404"/>
    </row>
    <row r="16" spans="1:18" ht="216">
      <c r="A16" s="405" t="s">
        <v>65</v>
      </c>
      <c r="B16" s="146" t="s">
        <v>66</v>
      </c>
      <c r="C16" s="392" t="s">
        <v>55</v>
      </c>
      <c r="D16" s="392" t="s">
        <v>67</v>
      </c>
      <c r="E16" s="50" t="s">
        <v>197</v>
      </c>
      <c r="F16" s="46" t="s">
        <v>207</v>
      </c>
      <c r="G16" s="394" t="s">
        <v>132</v>
      </c>
      <c r="H16" s="406">
        <v>29668028.989999998</v>
      </c>
      <c r="I16" s="396" t="s">
        <v>268</v>
      </c>
      <c r="J16" s="396" t="s">
        <v>208</v>
      </c>
      <c r="K16" s="46" t="s">
        <v>201</v>
      </c>
      <c r="L16" s="46" t="s">
        <v>201</v>
      </c>
      <c r="M16" s="392">
        <v>0</v>
      </c>
      <c r="N16" s="396" t="s">
        <v>209</v>
      </c>
      <c r="O16" s="392" t="s">
        <v>210</v>
      </c>
      <c r="P16" s="389" t="s">
        <v>211</v>
      </c>
      <c r="Q16" s="400"/>
    </row>
    <row r="17" spans="1:17" ht="21.6" customHeight="1">
      <c r="A17" s="407"/>
      <c r="B17" s="392"/>
      <c r="C17" s="392"/>
      <c r="D17" s="392"/>
      <c r="E17" s="46"/>
      <c r="F17" s="46"/>
      <c r="G17" s="394"/>
      <c r="H17" s="401"/>
      <c r="I17" s="408"/>
      <c r="J17" s="396"/>
      <c r="M17" s="392"/>
      <c r="N17" s="396"/>
      <c r="O17" s="392"/>
      <c r="P17" s="389"/>
      <c r="Q17" s="390"/>
    </row>
    <row r="18" spans="1:17" ht="21.6" customHeight="1">
      <c r="A18" s="391" t="s">
        <v>76</v>
      </c>
      <c r="B18" s="392"/>
      <c r="C18" s="392"/>
      <c r="D18" s="392"/>
      <c r="E18" s="50"/>
      <c r="F18" s="50"/>
      <c r="G18" s="394"/>
      <c r="H18" s="401"/>
      <c r="I18" s="396"/>
      <c r="J18" s="396"/>
      <c r="M18" s="392"/>
      <c r="N18" s="396"/>
      <c r="O18" s="392"/>
      <c r="P18" s="389"/>
      <c r="Q18" s="390"/>
    </row>
    <row r="19" spans="1:17" ht="122.25" customHeight="1">
      <c r="A19" s="405" t="s">
        <v>77</v>
      </c>
      <c r="B19" s="177" t="s">
        <v>105</v>
      </c>
      <c r="C19" s="392" t="s">
        <v>76</v>
      </c>
      <c r="D19" s="392" t="s">
        <v>212</v>
      </c>
      <c r="E19" s="46" t="s">
        <v>197</v>
      </c>
      <c r="F19" s="46" t="s">
        <v>213</v>
      </c>
      <c r="G19" s="394" t="s">
        <v>214</v>
      </c>
      <c r="H19" s="409">
        <v>15000000</v>
      </c>
      <c r="I19" s="396" t="s">
        <v>266</v>
      </c>
      <c r="J19" s="396" t="s">
        <v>215</v>
      </c>
      <c r="K19" s="46" t="s">
        <v>201</v>
      </c>
      <c r="L19" s="46" t="s">
        <v>201</v>
      </c>
      <c r="M19" s="392" t="s">
        <v>201</v>
      </c>
      <c r="N19" s="396" t="s">
        <v>216</v>
      </c>
      <c r="O19" s="392" t="s">
        <v>217</v>
      </c>
      <c r="P19" s="389" t="s">
        <v>218</v>
      </c>
      <c r="Q19" s="390"/>
    </row>
    <row r="20" spans="1:17" ht="18.600000000000001" customHeight="1">
      <c r="A20" s="393"/>
      <c r="B20" s="146"/>
      <c r="C20" s="410"/>
      <c r="D20" s="410"/>
      <c r="E20" s="411"/>
      <c r="F20" s="411"/>
      <c r="G20" s="412"/>
      <c r="H20" s="410"/>
      <c r="I20" s="413"/>
      <c r="J20" s="413"/>
      <c r="M20" s="410"/>
      <c r="N20" s="177"/>
      <c r="O20" s="410"/>
      <c r="P20" s="414"/>
      <c r="Q20" s="390"/>
    </row>
    <row r="21" spans="1:17" ht="18.600000000000001" customHeight="1">
      <c r="A21" s="391"/>
      <c r="B21" s="415"/>
      <c r="C21" s="416"/>
      <c r="D21" s="416"/>
      <c r="E21" s="411" t="s">
        <v>205</v>
      </c>
      <c r="F21" s="411" t="s">
        <v>205</v>
      </c>
      <c r="G21" s="411" t="s">
        <v>205</v>
      </c>
      <c r="H21" s="410" t="s">
        <v>205</v>
      </c>
      <c r="I21" s="413" t="s">
        <v>205</v>
      </c>
      <c r="J21" s="413" t="s">
        <v>205</v>
      </c>
      <c r="M21" s="410" t="s">
        <v>205</v>
      </c>
      <c r="N21" s="177"/>
      <c r="O21" s="392"/>
      <c r="P21" s="389" t="s">
        <v>205</v>
      </c>
      <c r="Q21" s="390"/>
    </row>
    <row r="22" spans="1:17" ht="18.600000000000001" customHeight="1">
      <c r="A22" s="74"/>
      <c r="B22" s="146"/>
      <c r="C22" s="57"/>
      <c r="D22" s="57"/>
      <c r="E22" s="396"/>
      <c r="F22" s="411"/>
      <c r="G22" s="396"/>
      <c r="H22" s="409"/>
      <c r="I22" s="413"/>
      <c r="J22" s="413"/>
      <c r="M22" s="410"/>
      <c r="N22" s="177"/>
      <c r="O22" s="392"/>
      <c r="P22" s="389"/>
      <c r="Q22" s="417"/>
    </row>
    <row r="23" spans="1:17" ht="18.600000000000001" customHeight="1">
      <c r="A23" s="418"/>
      <c r="B23" s="419"/>
      <c r="C23" s="420"/>
      <c r="D23" s="420"/>
      <c r="E23" s="421"/>
      <c r="F23" s="421"/>
      <c r="G23" s="421"/>
      <c r="H23" s="420"/>
      <c r="I23" s="422"/>
      <c r="J23" s="422"/>
      <c r="K23" s="423"/>
      <c r="L23" s="423"/>
      <c r="M23" s="420"/>
      <c r="N23" s="424"/>
      <c r="O23" s="420"/>
      <c r="P23" s="425"/>
      <c r="Q23" s="417"/>
    </row>
    <row r="24" spans="1:17" s="270" customFormat="1" ht="13.2" customHeight="1">
      <c r="A24" s="426"/>
      <c r="B24" s="427"/>
      <c r="C24" s="411"/>
      <c r="D24" s="411"/>
      <c r="E24" s="411"/>
      <c r="F24" s="411"/>
      <c r="G24" s="411"/>
      <c r="H24" s="411"/>
      <c r="I24" s="427"/>
      <c r="J24" s="428"/>
      <c r="K24" s="411"/>
      <c r="L24" s="411"/>
      <c r="M24" s="411"/>
      <c r="N24" s="427"/>
      <c r="O24" s="411"/>
      <c r="P24" s="411"/>
    </row>
    <row r="25" spans="1:17" s="270" customFormat="1" ht="13.2" customHeight="1">
      <c r="A25" s="429" t="s">
        <v>219</v>
      </c>
      <c r="B25" s="427"/>
      <c r="C25" s="411"/>
      <c r="D25" s="411"/>
      <c r="E25" s="411"/>
      <c r="F25" s="411"/>
      <c r="G25" s="411"/>
      <c r="H25" s="411"/>
      <c r="I25" s="427"/>
      <c r="J25" s="428"/>
      <c r="K25" s="411"/>
      <c r="L25" s="411"/>
      <c r="M25" s="411"/>
      <c r="N25" s="427"/>
      <c r="O25" s="411"/>
      <c r="P25" s="411"/>
    </row>
    <row r="26" spans="1:17" s="270" customFormat="1" ht="13.2" customHeight="1">
      <c r="A26" s="426"/>
      <c r="B26" s="427"/>
      <c r="C26" s="411"/>
      <c r="D26" s="411"/>
      <c r="E26" s="411"/>
      <c r="F26" s="411"/>
      <c r="G26" s="411"/>
      <c r="H26" s="411"/>
      <c r="I26" s="427"/>
      <c r="J26" s="428"/>
      <c r="K26" s="46"/>
      <c r="L26" s="46"/>
      <c r="M26" s="411"/>
      <c r="N26" s="427"/>
      <c r="O26" s="411"/>
      <c r="P26" s="411"/>
    </row>
    <row r="27" spans="1:17" s="270" customFormat="1" ht="16.8" customHeight="1">
      <c r="A27" s="139" t="s">
        <v>89</v>
      </c>
      <c r="B27" s="427"/>
      <c r="C27" s="411"/>
      <c r="D27" s="411"/>
      <c r="E27" s="411"/>
      <c r="F27" s="411"/>
      <c r="G27" s="411"/>
      <c r="H27" s="411"/>
      <c r="I27" s="427"/>
      <c r="J27" s="427"/>
      <c r="K27" s="46"/>
      <c r="L27" s="46"/>
      <c r="M27" s="411"/>
      <c r="N27" s="427"/>
      <c r="O27" s="411"/>
      <c r="P27" s="411"/>
    </row>
    <row r="28" spans="1:17" s="270" customFormat="1" ht="21" customHeight="1">
      <c r="A28" s="142" t="s">
        <v>91</v>
      </c>
      <c r="B28" s="427"/>
      <c r="C28" s="411"/>
      <c r="D28" s="411"/>
      <c r="E28" s="411"/>
      <c r="F28" s="411"/>
      <c r="G28" s="411"/>
      <c r="H28" s="411"/>
      <c r="I28" s="427"/>
      <c r="J28" s="427"/>
      <c r="K28" s="46"/>
      <c r="L28" s="46"/>
      <c r="M28" s="411"/>
      <c r="N28" s="427"/>
      <c r="O28" s="411"/>
      <c r="P28" s="411"/>
    </row>
    <row r="29" spans="1:17" s="270" customFormat="1" ht="13.2" customHeight="1">
      <c r="A29" s="426"/>
      <c r="B29" s="427"/>
      <c r="C29" s="411"/>
      <c r="D29" s="411"/>
      <c r="E29" s="411"/>
      <c r="F29" s="411"/>
      <c r="G29" s="411"/>
      <c r="H29" s="411"/>
      <c r="I29" s="427"/>
      <c r="J29" s="427"/>
      <c r="K29" s="46"/>
      <c r="L29" s="46"/>
      <c r="M29" s="411"/>
      <c r="N29" s="427"/>
      <c r="O29" s="411"/>
      <c r="P29" s="411"/>
    </row>
    <row r="30" spans="1:17" s="270" customFormat="1">
      <c r="A30" s="426"/>
      <c r="B30" s="427"/>
      <c r="C30" s="411"/>
      <c r="D30" s="411"/>
      <c r="E30" s="411"/>
      <c r="F30" s="411"/>
      <c r="G30" s="411"/>
      <c r="H30" s="411"/>
      <c r="I30" s="427"/>
      <c r="J30" s="427"/>
      <c r="K30" s="46"/>
      <c r="L30" s="46"/>
      <c r="M30" s="411"/>
      <c r="N30" s="427"/>
      <c r="O30" s="411"/>
      <c r="P30" s="411"/>
    </row>
    <row r="31" spans="1:17" s="270" customFormat="1">
      <c r="A31" s="426"/>
      <c r="B31" s="427"/>
      <c r="C31" s="411"/>
      <c r="D31" s="411"/>
      <c r="E31" s="411"/>
      <c r="F31" s="411"/>
      <c r="G31" s="411"/>
      <c r="H31" s="411"/>
      <c r="I31" s="427"/>
      <c r="J31" s="427"/>
      <c r="K31" s="46"/>
      <c r="L31" s="46"/>
      <c r="M31" s="411"/>
      <c r="N31" s="427"/>
      <c r="O31" s="411"/>
      <c r="P31" s="411"/>
    </row>
    <row r="32" spans="1:17" s="270" customFormat="1">
      <c r="A32" s="426"/>
      <c r="B32" s="427"/>
      <c r="C32" s="411"/>
      <c r="D32" s="411"/>
      <c r="E32" s="411"/>
      <c r="F32" s="411"/>
      <c r="G32" s="411"/>
      <c r="H32" s="411"/>
      <c r="I32" s="427"/>
      <c r="J32" s="427"/>
      <c r="K32" s="46"/>
      <c r="L32" s="46"/>
      <c r="M32" s="411"/>
      <c r="N32" s="427"/>
      <c r="O32" s="411"/>
      <c r="P32" s="411"/>
    </row>
    <row r="33" spans="1:16" s="270" customFormat="1">
      <c r="A33" s="426"/>
      <c r="B33" s="427"/>
      <c r="C33" s="411"/>
      <c r="D33" s="411"/>
      <c r="E33" s="411"/>
      <c r="F33" s="411"/>
      <c r="G33" s="411"/>
      <c r="H33" s="411"/>
      <c r="I33" s="427"/>
      <c r="J33" s="427"/>
      <c r="K33" s="46"/>
      <c r="L33" s="46"/>
      <c r="M33" s="411"/>
      <c r="N33" s="427"/>
      <c r="O33" s="411"/>
      <c r="P33" s="411"/>
    </row>
    <row r="34" spans="1:16" s="270" customFormat="1">
      <c r="A34" s="426"/>
      <c r="B34" s="427"/>
      <c r="C34" s="411"/>
      <c r="D34" s="411"/>
      <c r="E34" s="411"/>
      <c r="F34" s="411"/>
      <c r="G34" s="411"/>
      <c r="H34" s="411"/>
      <c r="I34" s="427"/>
      <c r="J34" s="427"/>
      <c r="K34" s="46"/>
      <c r="L34" s="46"/>
      <c r="M34" s="411"/>
      <c r="N34" s="427"/>
      <c r="O34" s="411"/>
      <c r="P34" s="411"/>
    </row>
    <row r="35" spans="1:16" s="270" customFormat="1">
      <c r="A35" s="426"/>
      <c r="B35" s="427"/>
      <c r="C35" s="411"/>
      <c r="D35" s="411"/>
      <c r="E35" s="411"/>
      <c r="F35" s="411"/>
      <c r="G35" s="411"/>
      <c r="H35" s="411"/>
      <c r="I35" s="427"/>
      <c r="J35" s="427"/>
      <c r="K35" s="46"/>
      <c r="L35" s="46"/>
      <c r="M35" s="411"/>
      <c r="N35" s="427"/>
      <c r="O35" s="411"/>
      <c r="P35" s="411"/>
    </row>
    <row r="36" spans="1:16" s="270" customFormat="1">
      <c r="A36" s="426"/>
      <c r="B36" s="427"/>
      <c r="C36" s="411"/>
      <c r="D36" s="411"/>
      <c r="E36" s="411"/>
      <c r="F36" s="411"/>
      <c r="G36" s="411"/>
      <c r="H36" s="411"/>
      <c r="I36" s="427"/>
      <c r="J36" s="427"/>
      <c r="K36" s="46"/>
      <c r="L36" s="46"/>
      <c r="M36" s="411"/>
      <c r="N36" s="427"/>
      <c r="O36" s="411"/>
      <c r="P36" s="411"/>
    </row>
    <row r="37" spans="1:16" s="270" customFormat="1">
      <c r="A37" s="426"/>
      <c r="B37" s="427"/>
      <c r="C37" s="411"/>
      <c r="D37" s="411"/>
      <c r="E37" s="411"/>
      <c r="F37" s="411"/>
      <c r="G37" s="411"/>
      <c r="H37" s="411"/>
      <c r="I37" s="427"/>
      <c r="J37" s="427"/>
      <c r="K37" s="46"/>
      <c r="L37" s="46"/>
      <c r="M37" s="411"/>
      <c r="N37" s="427"/>
      <c r="O37" s="411"/>
      <c r="P37" s="411"/>
    </row>
    <row r="38" spans="1:16" s="270" customFormat="1">
      <c r="A38" s="426"/>
      <c r="B38" s="427"/>
      <c r="C38" s="411"/>
      <c r="D38" s="411"/>
      <c r="E38" s="411"/>
      <c r="F38" s="411"/>
      <c r="G38" s="411"/>
      <c r="H38" s="411"/>
      <c r="I38" s="427"/>
      <c r="J38" s="427"/>
      <c r="K38" s="46"/>
      <c r="L38" s="46"/>
      <c r="M38" s="411"/>
      <c r="N38" s="427"/>
      <c r="O38" s="411"/>
      <c r="P38" s="411"/>
    </row>
    <row r="39" spans="1:16" s="270" customFormat="1">
      <c r="A39" s="267"/>
      <c r="E39" s="381"/>
      <c r="F39" s="381"/>
      <c r="G39" s="381"/>
      <c r="H39" s="381"/>
      <c r="K39" s="89"/>
      <c r="L39" s="46"/>
      <c r="M39" s="46"/>
      <c r="O39" s="89"/>
      <c r="P39" s="89"/>
    </row>
    <row r="40" spans="1:16" s="270" customFormat="1">
      <c r="A40" s="267"/>
      <c r="E40" s="381"/>
      <c r="F40" s="381"/>
      <c r="G40" s="381"/>
      <c r="H40" s="381"/>
      <c r="K40" s="89"/>
      <c r="L40" s="46"/>
      <c r="M40" s="46"/>
      <c r="O40" s="89"/>
      <c r="P40" s="89"/>
    </row>
    <row r="41" spans="1:16" s="270" customFormat="1">
      <c r="A41" s="267"/>
      <c r="E41" s="381"/>
      <c r="F41" s="381"/>
      <c r="G41" s="381"/>
      <c r="H41" s="381"/>
      <c r="K41" s="89"/>
      <c r="L41" s="46"/>
      <c r="M41" s="46"/>
      <c r="O41" s="89"/>
      <c r="P41" s="89"/>
    </row>
    <row r="42" spans="1:16" s="270" customFormat="1">
      <c r="A42" s="267"/>
      <c r="E42" s="381"/>
      <c r="F42" s="381"/>
      <c r="G42" s="381"/>
      <c r="H42" s="381"/>
      <c r="K42" s="89"/>
      <c r="L42" s="46"/>
      <c r="M42" s="46"/>
      <c r="O42" s="89"/>
      <c r="P42" s="89"/>
    </row>
    <row r="43" spans="1:16" s="270" customFormat="1">
      <c r="A43" s="267"/>
      <c r="E43" s="381"/>
      <c r="F43" s="381"/>
      <c r="G43" s="381"/>
      <c r="H43" s="381"/>
      <c r="K43" s="89"/>
      <c r="L43" s="46"/>
      <c r="M43" s="46"/>
      <c r="O43" s="89"/>
      <c r="P43" s="89"/>
    </row>
    <row r="44" spans="1:16" s="270" customFormat="1">
      <c r="A44" s="267"/>
      <c r="E44" s="381"/>
      <c r="F44" s="381"/>
      <c r="G44" s="381"/>
      <c r="H44" s="381"/>
      <c r="K44" s="89"/>
      <c r="L44" s="46"/>
      <c r="M44" s="46"/>
      <c r="O44" s="89"/>
      <c r="P44" s="89"/>
    </row>
    <row r="45" spans="1:16" s="270" customFormat="1">
      <c r="A45" s="267"/>
      <c r="E45" s="381"/>
      <c r="F45" s="381"/>
      <c r="G45" s="381"/>
      <c r="H45" s="381"/>
      <c r="K45" s="89"/>
      <c r="L45" s="46"/>
      <c r="M45" s="46"/>
      <c r="O45" s="89"/>
      <c r="P45" s="89"/>
    </row>
    <row r="46" spans="1:16" s="270" customFormat="1">
      <c r="A46" s="267"/>
      <c r="E46" s="381"/>
      <c r="F46" s="381"/>
      <c r="G46" s="381"/>
      <c r="H46" s="381"/>
      <c r="K46" s="89"/>
      <c r="L46" s="46"/>
      <c r="M46" s="46"/>
      <c r="O46" s="89"/>
      <c r="P46" s="89"/>
    </row>
    <row r="47" spans="1:16" s="270" customFormat="1">
      <c r="A47" s="267"/>
      <c r="E47" s="381"/>
      <c r="F47" s="381"/>
      <c r="G47" s="381"/>
      <c r="H47" s="381"/>
      <c r="K47" s="89"/>
      <c r="L47" s="46"/>
      <c r="M47" s="46"/>
      <c r="O47" s="89"/>
      <c r="P47" s="89"/>
    </row>
    <row r="48" spans="1:16" s="270" customFormat="1">
      <c r="A48" s="267"/>
      <c r="E48" s="381"/>
      <c r="F48" s="381"/>
      <c r="G48" s="381"/>
      <c r="H48" s="381"/>
      <c r="K48" s="89"/>
      <c r="L48" s="89"/>
      <c r="M48" s="89"/>
      <c r="O48" s="89"/>
      <c r="P48" s="89"/>
    </row>
    <row r="49" spans="1:16" s="270" customFormat="1">
      <c r="A49" s="267"/>
      <c r="E49" s="381"/>
      <c r="F49" s="381"/>
      <c r="G49" s="381"/>
      <c r="H49" s="381"/>
      <c r="K49" s="89"/>
      <c r="L49" s="89"/>
      <c r="M49" s="89"/>
      <c r="O49" s="89"/>
      <c r="P49" s="89"/>
    </row>
    <row r="50" spans="1:16" s="270" customFormat="1">
      <c r="A50" s="267"/>
      <c r="E50" s="381"/>
      <c r="F50" s="381"/>
      <c r="G50" s="381"/>
      <c r="H50" s="381"/>
      <c r="K50" s="89"/>
      <c r="L50" s="89"/>
      <c r="M50" s="89"/>
      <c r="O50" s="89"/>
      <c r="P50" s="89"/>
    </row>
    <row r="51" spans="1:16" s="270" customFormat="1">
      <c r="A51" s="267"/>
      <c r="E51" s="381"/>
      <c r="F51" s="381"/>
      <c r="G51" s="381"/>
      <c r="H51" s="381"/>
      <c r="K51" s="89"/>
      <c r="L51" s="89"/>
      <c r="M51" s="89"/>
      <c r="O51" s="89"/>
      <c r="P51" s="89"/>
    </row>
    <row r="52" spans="1:16" s="270" customFormat="1">
      <c r="A52" s="267"/>
      <c r="E52" s="381"/>
      <c r="F52" s="381"/>
      <c r="G52" s="381"/>
      <c r="H52" s="381"/>
      <c r="K52" s="89"/>
      <c r="L52" s="89"/>
      <c r="M52" s="89"/>
      <c r="O52" s="89"/>
      <c r="P52" s="89"/>
    </row>
    <row r="53" spans="1:16" s="270" customFormat="1">
      <c r="A53" s="267"/>
      <c r="E53" s="381"/>
      <c r="F53" s="381"/>
      <c r="G53" s="381"/>
      <c r="H53" s="381"/>
      <c r="K53" s="89"/>
      <c r="L53" s="89"/>
      <c r="M53" s="89"/>
      <c r="O53" s="89"/>
      <c r="P53" s="89"/>
    </row>
    <row r="54" spans="1:16" s="270" customFormat="1">
      <c r="A54" s="267"/>
      <c r="E54" s="381"/>
      <c r="F54" s="381"/>
      <c r="G54" s="381"/>
      <c r="H54" s="381"/>
      <c r="K54" s="89"/>
      <c r="L54" s="89"/>
      <c r="M54" s="89"/>
      <c r="O54" s="89"/>
      <c r="P54" s="89"/>
    </row>
    <row r="55" spans="1:16" s="270" customFormat="1">
      <c r="A55" s="267"/>
      <c r="E55" s="381"/>
      <c r="F55" s="381"/>
      <c r="G55" s="381"/>
      <c r="H55" s="381"/>
      <c r="K55" s="89"/>
      <c r="L55" s="89"/>
      <c r="M55" s="89"/>
      <c r="O55" s="89"/>
      <c r="P55" s="89"/>
    </row>
    <row r="56" spans="1:16" s="270" customFormat="1">
      <c r="A56" s="267"/>
      <c r="E56" s="381"/>
      <c r="F56" s="381"/>
      <c r="G56" s="381"/>
      <c r="H56" s="381"/>
      <c r="K56" s="89"/>
      <c r="L56" s="89"/>
      <c r="M56" s="89"/>
      <c r="O56" s="89"/>
      <c r="P56" s="89"/>
    </row>
    <row r="57" spans="1:16" s="270" customFormat="1">
      <c r="A57" s="267"/>
      <c r="E57" s="381"/>
      <c r="F57" s="381"/>
      <c r="G57" s="381"/>
      <c r="H57" s="381"/>
      <c r="K57" s="89"/>
      <c r="L57" s="89"/>
      <c r="M57" s="89"/>
      <c r="O57" s="89"/>
      <c r="P57" s="89"/>
    </row>
    <row r="58" spans="1:16" s="270" customFormat="1">
      <c r="A58" s="267"/>
      <c r="E58" s="381"/>
      <c r="F58" s="381"/>
      <c r="G58" s="381"/>
      <c r="H58" s="381"/>
      <c r="K58" s="89"/>
      <c r="L58" s="89"/>
      <c r="M58" s="89"/>
      <c r="O58" s="89"/>
      <c r="P58" s="89"/>
    </row>
    <row r="59" spans="1:16" s="270" customFormat="1">
      <c r="A59" s="267"/>
      <c r="E59" s="381"/>
      <c r="F59" s="381"/>
      <c r="G59" s="381"/>
      <c r="H59" s="381"/>
      <c r="K59" s="89"/>
      <c r="L59" s="89"/>
      <c r="M59" s="89"/>
      <c r="O59" s="89"/>
      <c r="P59" s="89"/>
    </row>
    <row r="60" spans="1:16" s="270" customFormat="1">
      <c r="A60" s="267"/>
      <c r="E60" s="381"/>
      <c r="F60" s="381"/>
      <c r="G60" s="381"/>
      <c r="H60" s="381"/>
      <c r="K60" s="89"/>
      <c r="L60" s="89"/>
      <c r="M60" s="89"/>
      <c r="O60" s="89"/>
      <c r="P60" s="89"/>
    </row>
    <row r="61" spans="1:16" s="270" customFormat="1">
      <c r="A61" s="267"/>
      <c r="E61" s="381"/>
      <c r="F61" s="381"/>
      <c r="G61" s="381"/>
      <c r="H61" s="381"/>
      <c r="K61" s="89"/>
      <c r="L61" s="89"/>
      <c r="M61" s="89"/>
      <c r="O61" s="89"/>
      <c r="P61" s="89"/>
    </row>
    <row r="62" spans="1:16" s="270" customFormat="1">
      <c r="A62" s="267"/>
      <c r="E62" s="381"/>
      <c r="F62" s="381"/>
      <c r="G62" s="381"/>
      <c r="H62" s="381"/>
      <c r="K62" s="89"/>
      <c r="L62" s="89"/>
      <c r="M62" s="89"/>
      <c r="O62" s="89"/>
      <c r="P62" s="89"/>
    </row>
    <row r="63" spans="1:16" s="270" customFormat="1">
      <c r="A63" s="267"/>
      <c r="E63" s="381"/>
      <c r="F63" s="381"/>
      <c r="G63" s="381"/>
      <c r="H63" s="381"/>
      <c r="K63" s="89"/>
      <c r="L63" s="89"/>
      <c r="M63" s="89"/>
      <c r="O63" s="89"/>
      <c r="P63" s="89"/>
    </row>
    <row r="64" spans="1:16" s="270" customFormat="1">
      <c r="A64" s="267"/>
      <c r="E64" s="381"/>
      <c r="F64" s="381"/>
      <c r="G64" s="381"/>
      <c r="H64" s="381"/>
      <c r="K64" s="89"/>
      <c r="L64" s="89"/>
      <c r="M64" s="89"/>
      <c r="O64" s="89"/>
      <c r="P64" s="89"/>
    </row>
    <row r="65" spans="1:16" s="270" customFormat="1">
      <c r="A65" s="267"/>
      <c r="E65" s="381"/>
      <c r="F65" s="381"/>
      <c r="G65" s="381"/>
      <c r="H65" s="381"/>
      <c r="K65" s="89"/>
      <c r="L65" s="89"/>
      <c r="M65" s="89"/>
      <c r="O65" s="89"/>
      <c r="P65" s="89"/>
    </row>
    <row r="66" spans="1:16" s="270" customFormat="1">
      <c r="A66" s="267"/>
      <c r="E66" s="381"/>
      <c r="F66" s="381"/>
      <c r="G66" s="381"/>
      <c r="H66" s="381"/>
      <c r="K66" s="89"/>
      <c r="L66" s="89"/>
      <c r="M66" s="89"/>
      <c r="O66" s="89"/>
      <c r="P66" s="89"/>
    </row>
    <row r="67" spans="1:16" s="270" customFormat="1">
      <c r="A67" s="267"/>
      <c r="E67" s="381"/>
      <c r="F67" s="381"/>
      <c r="G67" s="381"/>
      <c r="H67" s="381"/>
      <c r="K67" s="89"/>
      <c r="L67" s="89"/>
      <c r="M67" s="89"/>
      <c r="O67" s="89"/>
      <c r="P67" s="89"/>
    </row>
    <row r="68" spans="1:16" s="270" customFormat="1">
      <c r="A68" s="267"/>
      <c r="E68" s="381"/>
      <c r="F68" s="381"/>
      <c r="G68" s="381"/>
      <c r="H68" s="381"/>
      <c r="K68" s="89"/>
      <c r="L68" s="89"/>
      <c r="M68" s="89"/>
      <c r="O68" s="89"/>
      <c r="P68" s="89"/>
    </row>
    <row r="69" spans="1:16" s="270" customFormat="1">
      <c r="A69" s="267"/>
      <c r="E69" s="381"/>
      <c r="F69" s="381"/>
      <c r="G69" s="381"/>
      <c r="H69" s="381"/>
      <c r="K69" s="89"/>
      <c r="L69" s="89"/>
      <c r="M69" s="89"/>
      <c r="O69" s="89"/>
      <c r="P69" s="89"/>
    </row>
    <row r="70" spans="1:16" s="270" customFormat="1">
      <c r="A70" s="267"/>
      <c r="E70" s="381"/>
      <c r="F70" s="381"/>
      <c r="G70" s="381"/>
      <c r="H70" s="381"/>
      <c r="K70" s="89"/>
      <c r="L70" s="89"/>
      <c r="M70" s="89"/>
      <c r="O70" s="89"/>
      <c r="P70" s="89"/>
    </row>
    <row r="71" spans="1:16" s="270" customFormat="1">
      <c r="A71" s="267"/>
      <c r="E71" s="381"/>
      <c r="F71" s="381"/>
      <c r="G71" s="381"/>
      <c r="H71" s="381"/>
      <c r="K71" s="89"/>
      <c r="L71" s="89"/>
      <c r="M71" s="89"/>
      <c r="O71" s="89"/>
      <c r="P71" s="89"/>
    </row>
    <row r="72" spans="1:16" s="270" customFormat="1">
      <c r="A72" s="267"/>
      <c r="E72" s="381"/>
      <c r="F72" s="381"/>
      <c r="G72" s="381"/>
      <c r="H72" s="381"/>
      <c r="K72" s="89"/>
      <c r="L72" s="89"/>
      <c r="M72" s="89"/>
      <c r="O72" s="89"/>
      <c r="P72" s="89"/>
    </row>
    <row r="73" spans="1:16" s="270" customFormat="1">
      <c r="A73" s="267"/>
      <c r="E73" s="381"/>
      <c r="F73" s="381"/>
      <c r="G73" s="381"/>
      <c r="H73" s="381"/>
      <c r="K73" s="89"/>
      <c r="L73" s="89"/>
      <c r="M73" s="89"/>
      <c r="O73" s="89"/>
      <c r="P73" s="89"/>
    </row>
    <row r="74" spans="1:16" s="270" customFormat="1">
      <c r="A74" s="267"/>
      <c r="E74" s="381"/>
      <c r="F74" s="381"/>
      <c r="G74" s="381"/>
      <c r="H74" s="381"/>
      <c r="K74" s="89"/>
      <c r="L74" s="89"/>
      <c r="M74" s="89"/>
      <c r="O74" s="89"/>
      <c r="P74" s="89"/>
    </row>
    <row r="75" spans="1:16" s="270" customFormat="1">
      <c r="A75" s="267"/>
      <c r="E75" s="381"/>
      <c r="F75" s="381"/>
      <c r="G75" s="381"/>
      <c r="H75" s="381"/>
      <c r="K75" s="89"/>
      <c r="L75" s="89"/>
      <c r="M75" s="89"/>
      <c r="O75" s="89"/>
      <c r="P75" s="89"/>
    </row>
    <row r="76" spans="1:16" s="270" customFormat="1">
      <c r="A76" s="267"/>
      <c r="E76" s="381"/>
      <c r="F76" s="381"/>
      <c r="G76" s="381"/>
      <c r="H76" s="381"/>
      <c r="K76" s="89"/>
      <c r="L76" s="89"/>
      <c r="M76" s="89"/>
      <c r="O76" s="89"/>
      <c r="P76" s="89"/>
    </row>
    <row r="77" spans="1:16" s="270" customFormat="1">
      <c r="A77" s="267"/>
      <c r="E77" s="381"/>
      <c r="F77" s="381"/>
      <c r="G77" s="381"/>
      <c r="H77" s="381"/>
      <c r="K77" s="89"/>
      <c r="L77" s="89"/>
      <c r="M77" s="89"/>
      <c r="O77" s="89"/>
      <c r="P77" s="89"/>
    </row>
    <row r="78" spans="1:16" s="270" customFormat="1">
      <c r="A78" s="267"/>
      <c r="E78" s="381"/>
      <c r="F78" s="381"/>
      <c r="G78" s="381"/>
      <c r="H78" s="381"/>
      <c r="K78" s="89"/>
      <c r="L78" s="89"/>
      <c r="M78" s="89"/>
      <c r="O78" s="89"/>
      <c r="P78" s="89"/>
    </row>
    <row r="79" spans="1:16" s="270" customFormat="1">
      <c r="A79" s="267"/>
      <c r="E79" s="381"/>
      <c r="F79" s="381"/>
      <c r="G79" s="381"/>
      <c r="H79" s="381"/>
      <c r="K79" s="89"/>
      <c r="L79" s="89"/>
      <c r="M79" s="89"/>
      <c r="O79" s="89"/>
      <c r="P79" s="89"/>
    </row>
    <row r="80" spans="1:16" s="270" customFormat="1">
      <c r="A80" s="267"/>
      <c r="E80" s="381"/>
      <c r="F80" s="381"/>
      <c r="G80" s="381"/>
      <c r="H80" s="381"/>
      <c r="K80" s="89"/>
      <c r="L80" s="89"/>
      <c r="M80" s="89"/>
      <c r="O80" s="89"/>
      <c r="P80" s="89"/>
    </row>
    <row r="81" spans="1:16" s="270" customFormat="1">
      <c r="A81" s="267"/>
      <c r="E81" s="381"/>
      <c r="F81" s="381"/>
      <c r="G81" s="381"/>
      <c r="H81" s="381"/>
      <c r="K81" s="89"/>
      <c r="L81" s="89"/>
      <c r="M81" s="89"/>
      <c r="O81" s="89"/>
      <c r="P81" s="89"/>
    </row>
    <row r="82" spans="1:16" s="270" customFormat="1">
      <c r="A82" s="267"/>
      <c r="E82" s="381"/>
      <c r="F82" s="381"/>
      <c r="G82" s="381"/>
      <c r="H82" s="381"/>
      <c r="K82" s="89"/>
      <c r="L82" s="89"/>
      <c r="M82" s="89"/>
      <c r="O82" s="89"/>
      <c r="P82" s="89"/>
    </row>
    <row r="83" spans="1:16" s="270" customFormat="1">
      <c r="A83" s="267"/>
      <c r="E83" s="381"/>
      <c r="F83" s="381"/>
      <c r="G83" s="381"/>
      <c r="H83" s="381"/>
      <c r="K83" s="89"/>
      <c r="L83" s="89"/>
      <c r="M83" s="89"/>
      <c r="O83" s="89"/>
      <c r="P83" s="89"/>
    </row>
    <row r="84" spans="1:16" s="270" customFormat="1">
      <c r="A84" s="267"/>
      <c r="E84" s="381"/>
      <c r="F84" s="381"/>
      <c r="G84" s="381"/>
      <c r="H84" s="381"/>
      <c r="K84" s="89"/>
      <c r="L84" s="89"/>
      <c r="M84" s="89"/>
      <c r="O84" s="89"/>
      <c r="P84" s="89"/>
    </row>
    <row r="85" spans="1:16" s="270" customFormat="1">
      <c r="A85" s="267"/>
      <c r="E85" s="381"/>
      <c r="F85" s="381"/>
      <c r="G85" s="381"/>
      <c r="H85" s="381"/>
      <c r="K85" s="89"/>
      <c r="L85" s="89"/>
      <c r="M85" s="89"/>
      <c r="O85" s="89"/>
      <c r="P85" s="89"/>
    </row>
    <row r="86" spans="1:16" s="270" customFormat="1">
      <c r="A86" s="267"/>
      <c r="E86" s="381"/>
      <c r="F86" s="381"/>
      <c r="G86" s="381"/>
      <c r="H86" s="381"/>
      <c r="K86" s="89"/>
      <c r="L86" s="89"/>
      <c r="M86" s="89"/>
      <c r="O86" s="89"/>
      <c r="P86" s="89"/>
    </row>
    <row r="87" spans="1:16" s="270" customFormat="1">
      <c r="A87" s="267"/>
      <c r="E87" s="381"/>
      <c r="F87" s="381"/>
      <c r="G87" s="381"/>
      <c r="H87" s="381"/>
      <c r="K87" s="89"/>
      <c r="L87" s="89"/>
      <c r="M87" s="89"/>
      <c r="O87" s="89"/>
      <c r="P87" s="89"/>
    </row>
    <row r="88" spans="1:16" s="270" customFormat="1">
      <c r="A88" s="267"/>
      <c r="E88" s="381"/>
      <c r="F88" s="381"/>
      <c r="G88" s="381"/>
      <c r="H88" s="381"/>
      <c r="K88" s="89"/>
      <c r="L88" s="89"/>
      <c r="M88" s="89"/>
      <c r="O88" s="89"/>
      <c r="P88" s="89"/>
    </row>
    <row r="89" spans="1:16" s="270" customFormat="1">
      <c r="A89" s="267"/>
      <c r="E89" s="381"/>
      <c r="F89" s="381"/>
      <c r="G89" s="381"/>
      <c r="H89" s="381"/>
      <c r="K89" s="89"/>
      <c r="L89" s="89"/>
      <c r="M89" s="89"/>
      <c r="O89" s="89"/>
      <c r="P89" s="89"/>
    </row>
    <row r="90" spans="1:16" s="270" customFormat="1">
      <c r="A90" s="267"/>
      <c r="E90" s="381"/>
      <c r="F90" s="381"/>
      <c r="G90" s="381"/>
      <c r="H90" s="381"/>
      <c r="K90" s="89"/>
      <c r="L90" s="89"/>
      <c r="M90" s="89"/>
      <c r="O90" s="89"/>
      <c r="P90" s="89"/>
    </row>
    <row r="91" spans="1:16" s="270" customFormat="1">
      <c r="A91" s="267"/>
      <c r="E91" s="381"/>
      <c r="F91" s="381"/>
      <c r="G91" s="381"/>
      <c r="H91" s="381"/>
      <c r="K91" s="89"/>
      <c r="L91" s="89"/>
      <c r="M91" s="89"/>
      <c r="O91" s="89"/>
      <c r="P91" s="89"/>
    </row>
    <row r="92" spans="1:16" s="270" customFormat="1">
      <c r="A92" s="267"/>
      <c r="E92" s="381"/>
      <c r="F92" s="381"/>
      <c r="G92" s="381"/>
      <c r="H92" s="381"/>
      <c r="K92" s="89"/>
      <c r="L92" s="89"/>
      <c r="M92" s="89"/>
      <c r="O92" s="89"/>
      <c r="P92" s="89"/>
    </row>
    <row r="93" spans="1:16" s="270" customFormat="1">
      <c r="A93" s="267"/>
      <c r="E93" s="381"/>
      <c r="F93" s="381"/>
      <c r="G93" s="381"/>
      <c r="H93" s="381"/>
      <c r="K93" s="89"/>
      <c r="L93" s="89"/>
      <c r="M93" s="89"/>
      <c r="O93" s="89"/>
      <c r="P93" s="89"/>
    </row>
    <row r="94" spans="1:16" s="270" customFormat="1">
      <c r="A94" s="267"/>
      <c r="E94" s="381"/>
      <c r="F94" s="381"/>
      <c r="G94" s="381"/>
      <c r="H94" s="381"/>
      <c r="K94" s="89"/>
      <c r="L94" s="89"/>
      <c r="M94" s="89"/>
      <c r="O94" s="89"/>
      <c r="P94" s="89"/>
    </row>
    <row r="95" spans="1:16" s="270" customFormat="1">
      <c r="A95" s="267"/>
      <c r="E95" s="381"/>
      <c r="F95" s="381"/>
      <c r="G95" s="381"/>
      <c r="H95" s="381"/>
      <c r="K95" s="89"/>
      <c r="L95" s="89"/>
      <c r="M95" s="89"/>
      <c r="O95" s="89"/>
      <c r="P95" s="89"/>
    </row>
    <row r="96" spans="1:16" s="270" customFormat="1">
      <c r="A96" s="267"/>
      <c r="E96" s="381"/>
      <c r="F96" s="381"/>
      <c r="G96" s="381"/>
      <c r="H96" s="381"/>
      <c r="K96" s="89"/>
      <c r="L96" s="89"/>
      <c r="M96" s="89"/>
      <c r="O96" s="89"/>
      <c r="P96" s="89"/>
    </row>
    <row r="97" spans="1:16" s="270" customFormat="1">
      <c r="A97" s="267"/>
      <c r="E97" s="381"/>
      <c r="F97" s="381"/>
      <c r="G97" s="381"/>
      <c r="H97" s="381"/>
      <c r="K97" s="89"/>
      <c r="L97" s="89"/>
      <c r="M97" s="89"/>
      <c r="O97" s="89"/>
      <c r="P97" s="89"/>
    </row>
    <row r="98" spans="1:16" s="270" customFormat="1">
      <c r="A98" s="267"/>
      <c r="E98" s="381"/>
      <c r="F98" s="381"/>
      <c r="G98" s="381"/>
      <c r="H98" s="381"/>
      <c r="K98" s="89"/>
      <c r="L98" s="89"/>
      <c r="M98" s="89"/>
      <c r="O98" s="89"/>
      <c r="P98" s="89"/>
    </row>
    <row r="99" spans="1:16" s="270" customFormat="1">
      <c r="A99" s="267"/>
      <c r="E99" s="381"/>
      <c r="F99" s="381"/>
      <c r="G99" s="381"/>
      <c r="H99" s="381"/>
      <c r="K99" s="89"/>
      <c r="L99" s="89"/>
      <c r="M99" s="89"/>
      <c r="O99" s="89"/>
      <c r="P99" s="89"/>
    </row>
    <row r="100" spans="1:16" s="270" customFormat="1">
      <c r="A100" s="267"/>
      <c r="E100" s="381"/>
      <c r="F100" s="381"/>
      <c r="G100" s="381"/>
      <c r="H100" s="381"/>
      <c r="K100" s="89"/>
      <c r="L100" s="89"/>
      <c r="M100" s="89"/>
      <c r="O100" s="89"/>
      <c r="P100" s="89"/>
    </row>
    <row r="101" spans="1:16" s="270" customFormat="1">
      <c r="A101" s="267"/>
      <c r="E101" s="381"/>
      <c r="F101" s="381"/>
      <c r="G101" s="381"/>
      <c r="H101" s="381"/>
      <c r="K101" s="89"/>
      <c r="L101" s="89"/>
      <c r="M101" s="89"/>
      <c r="O101" s="89"/>
      <c r="P101" s="89"/>
    </row>
    <row r="102" spans="1:16" s="270" customFormat="1">
      <c r="A102" s="267"/>
      <c r="E102" s="381"/>
      <c r="F102" s="381"/>
      <c r="G102" s="381"/>
      <c r="H102" s="381"/>
      <c r="K102" s="89"/>
      <c r="L102" s="89"/>
      <c r="M102" s="89"/>
      <c r="O102" s="89"/>
      <c r="P102" s="89"/>
    </row>
    <row r="103" spans="1:16" s="270" customFormat="1">
      <c r="A103" s="267"/>
      <c r="E103" s="381"/>
      <c r="F103" s="381"/>
      <c r="G103" s="381"/>
      <c r="H103" s="381"/>
      <c r="K103" s="89"/>
      <c r="L103" s="89"/>
      <c r="M103" s="89"/>
      <c r="O103" s="89"/>
      <c r="P103" s="89"/>
    </row>
    <row r="104" spans="1:16" s="270" customFormat="1">
      <c r="A104" s="267"/>
      <c r="E104" s="381"/>
      <c r="F104" s="381"/>
      <c r="G104" s="381"/>
      <c r="H104" s="381"/>
      <c r="K104" s="89"/>
      <c r="L104" s="89"/>
      <c r="M104" s="89"/>
      <c r="O104" s="89"/>
      <c r="P104" s="89"/>
    </row>
  </sheetData>
  <sheetProtection algorithmName="SHA-512" hashValue="nfavPQHf/GAXGdtLG0Tnt1KWlGbG0Df7CakC5DGs6O7eXq/e0O2CfwJG7Cc7q0BydgVeJMw2InX5BclERRwHHg==" saltValue="8S1/7uHux9xyQQ5V7DJWng==" spinCount="100000" sheet="1" objects="1" scenarios="1"/>
  <mergeCells count="4">
    <mergeCell ref="A4:Q4"/>
    <mergeCell ref="A5:Q5"/>
    <mergeCell ref="A6:Q6"/>
    <mergeCell ref="A7:Q7"/>
  </mergeCells>
  <dataValidations count="4">
    <dataValidation type="list" allowBlank="1" showInputMessage="1" showErrorMessage="1" sqref="F10" xr:uid="{57A283D5-BF90-42DD-BD34-5E7D6969771D}">
      <formula1>$C$43:$C$45</formula1>
    </dataValidation>
    <dataValidation type="list" allowBlank="1" showInputMessage="1" showErrorMessage="1" sqref="G10" xr:uid="{F59FFF57-045C-4611-A377-89F65BE2DDDB}">
      <formula1>$C$34:$C$36</formula1>
    </dataValidation>
    <dataValidation type="list" allowBlank="1" showInputMessage="1" showErrorMessage="1" sqref="H10" xr:uid="{5F746696-25C8-46B8-BC7B-C0D7D1787BD2}">
      <formula1>$C$38:$C$41</formula1>
    </dataValidation>
    <dataValidation type="list" allowBlank="1" showInputMessage="1" showErrorMessage="1" sqref="L10:M10" xr:uid="{847C04B7-8790-458C-A8BF-70AE57880199}">
      <formula1>$C$47:$C$49</formula1>
    </dataValidation>
  </dataValidations>
  <pageMargins left="0.7" right="0.7" top="0.75" bottom="0.75" header="0.3" footer="0.3"/>
  <pageSetup paperSize="9" scale="16" orientation="portrait" r:id="rId1"/>
  <rowBreaks count="1" manualBreakCount="1">
    <brk id="3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1FB59FC44D313499F2782CAF08B5DF4" ma:contentTypeVersion="13" ma:contentTypeDescription="Crear nuevo documento." ma:contentTypeScope="" ma:versionID="31bd508f26d3e1fa394ffe160661a6f2">
  <xsd:schema xmlns:xsd="http://www.w3.org/2001/XMLSchema" xmlns:xs="http://www.w3.org/2001/XMLSchema" xmlns:p="http://schemas.microsoft.com/office/2006/metadata/properties" xmlns:ns2="96e873a4-122f-43ec-943b-fa1cdb45e6da" xmlns:ns3="40e36ec7-59a2-4b08-b036-f52709bde58b" targetNamespace="http://schemas.microsoft.com/office/2006/metadata/properties" ma:root="true" ma:fieldsID="85f0714d405a61d63979e8795038c05e" ns2:_="" ns3:_="">
    <xsd:import namespace="96e873a4-122f-43ec-943b-fa1cdb45e6da"/>
    <xsd:import namespace="40e36ec7-59a2-4b08-b036-f52709bde5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873a4-122f-43ec-943b-fa1cdb45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e36ec7-59a2-4b08-b036-f52709bde5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189a7-65c2-4593-b7f4-e95340724b28}" ma:internalName="TaxCatchAll" ma:showField="CatchAllData" ma:web="40e36ec7-59a2-4b08-b036-f52709bde58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873a4-122f-43ec-943b-fa1cdb45e6da">
      <Terms xmlns="http://schemas.microsoft.com/office/infopath/2007/PartnerControls"/>
    </lcf76f155ced4ddcb4097134ff3c332f>
    <TaxCatchAll xmlns="40e36ec7-59a2-4b08-b036-f52709bde58b" xsi:nil="true"/>
  </documentManagement>
</p:properties>
</file>

<file path=customXml/itemProps1.xml><?xml version="1.0" encoding="utf-8"?>
<ds:datastoreItem xmlns:ds="http://schemas.openxmlformats.org/officeDocument/2006/customXml" ds:itemID="{F0564107-87A0-40CB-8A84-D9225B4FE081}">
  <ds:schemaRefs>
    <ds:schemaRef ds:uri="http://schemas.microsoft.com/sharepoint/v3/contenttype/forms"/>
  </ds:schemaRefs>
</ds:datastoreItem>
</file>

<file path=customXml/itemProps2.xml><?xml version="1.0" encoding="utf-8"?>
<ds:datastoreItem xmlns:ds="http://schemas.openxmlformats.org/officeDocument/2006/customXml" ds:itemID="{3ABD5D93-72E1-437E-9FEF-C0C81CA53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873a4-122f-43ec-943b-fa1cdb45e6da"/>
    <ds:schemaRef ds:uri="40e36ec7-59a2-4b08-b036-f52709bde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C34E8C-756F-4074-8715-81697614F121}">
  <ds:schemaRefs>
    <ds:schemaRef ds:uri="http://schemas.microsoft.com/office/2006/documentManagement/types"/>
    <ds:schemaRef ds:uri="http://purl.org/dc/elements/1.1/"/>
    <ds:schemaRef ds:uri="40e36ec7-59a2-4b08-b036-f52709bde58b"/>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96e873a4-122f-43ec-943b-fa1cdb45e6d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Índice</vt:lpstr>
      <vt:lpstr>Anexo 1</vt:lpstr>
      <vt:lpstr>Anexo 2</vt:lpstr>
      <vt:lpstr>Anexo 3</vt:lpstr>
      <vt:lpstr>Anexo 4</vt:lpstr>
      <vt:lpstr>Anexo 5</vt:lpstr>
      <vt:lpstr>Anexo 6</vt:lpstr>
      <vt:lpstr>Anexo 7</vt:lpstr>
      <vt:lpstr>'Anexo 1'!Área_de_impresión</vt:lpstr>
      <vt:lpstr>'Anexo 2'!Área_de_impresión</vt:lpstr>
      <vt:lpstr>'Anexo 3'!Área_de_impresión</vt:lpstr>
      <vt:lpstr>'Anexo 4'!Área_de_impresión</vt:lpstr>
      <vt:lpstr>'Anexo 5'!Área_de_impresión</vt:lpstr>
      <vt:lpstr>'Anexo 6'!Área_de_impresión</vt:lpstr>
      <vt:lpstr>'Anexo 7'!Área_de_impresión</vt:lpstr>
      <vt:lpstr>'Anexo 1'!Títulos_a_imprimir</vt:lpstr>
      <vt:lpstr>'Anexo 2'!Títulos_a_imprimir</vt:lpstr>
      <vt:lpstr>'Anexo 3'!Títulos_a_imprimir</vt:lpstr>
      <vt:lpstr>'Anexo 4'!Títulos_a_imprimir</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gamboanf@hacienda.go.cr</dc:creator>
  <cp:keywords/>
  <dc:description/>
  <cp:lastModifiedBy>Roberto Munoz Castro</cp:lastModifiedBy>
  <cp:revision/>
  <dcterms:created xsi:type="dcterms:W3CDTF">2004-05-21T17:50:07Z</dcterms:created>
  <dcterms:modified xsi:type="dcterms:W3CDTF">2025-09-16T20:27:25Z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0x01010091FB59FC44D313499F2782CAF08B5DF4</vt:lpwstr>
  </property>
  <property fmtid="{D5CDD505-2E9C-101B-9397-08002B2CF9AE}" pid="3" name="MediaServiceImageTags">
    <vt:lpwstr/>
  </property>
</Properties>
</file>