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mhaciendacr.sharepoint.com/sites/SecretariaTecnica/UASF/Documentos compartidos/05_INGRESOS Y GASTOS RECONOCIDO/2026/06 Junio 2026/"/>
    </mc:Choice>
  </mc:AlternateContent>
  <xr:revisionPtr revIDLastSave="386" documentId="8_{DE5E717D-AFCF-42EC-AC80-8E85E72819E3}" xr6:coauthVersionLast="47" xr6:coauthVersionMax="47" xr10:uidLastSave="{75995871-E762-4173-A891-FF40CD28E075}"/>
  <bookViews>
    <workbookView xWindow="-120" yWindow="-120" windowWidth="29040" windowHeight="15720" tabRatio="626" activeTab="1" xr2:uid="{00A9602C-B9C1-462D-BB0E-4C0AB2D9493A}"/>
  </bookViews>
  <sheets>
    <sheet name="SIMPLE" sheetId="1" r:id="rId1"/>
    <sheet name="ACUMULADO" sheetId="10" r:id="rId2"/>
    <sheet name="detalle de ingresos" sheetId="12" r:id="rId3"/>
  </sheets>
  <definedNames>
    <definedName name="\a">#REF!</definedName>
    <definedName name="ANITA">#REF!</definedName>
    <definedName name="_xlnm.Print_Area" localSheetId="1">ACUMULADO!$A$1:$AI$85</definedName>
    <definedName name="_xlnm.Print_Area" localSheetId="0">SIMPLE!$A$1:$AJ$84</definedName>
    <definedName name="BERNA">#REF!</definedName>
    <definedName name="INGRE">#REF!</definedName>
    <definedName name="J">#REF!</definedName>
    <definedName name="NOTAS">#REF!</definedName>
    <definedName name="PASA">#REF!</definedName>
    <definedName name="REES">#REF!</definedName>
    <definedName name="RESU">#REF!</definedName>
    <definedName name="tabl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4" i="12" l="1"/>
  <c r="M64" i="12"/>
  <c r="N62" i="12"/>
  <c r="N63" i="12"/>
  <c r="M63" i="12"/>
  <c r="F63" i="12"/>
  <c r="G63" i="12"/>
  <c r="M62" i="12"/>
  <c r="G62" i="12"/>
  <c r="F62" i="12"/>
  <c r="N61" i="12"/>
  <c r="M61" i="12"/>
  <c r="F61" i="12"/>
  <c r="G61" i="12"/>
  <c r="M59" i="12"/>
  <c r="N59" i="12"/>
  <c r="G59" i="12"/>
  <c r="F59" i="12"/>
  <c r="N58" i="12"/>
  <c r="M58" i="12"/>
  <c r="F58" i="12"/>
  <c r="G58" i="12"/>
  <c r="M57" i="12"/>
  <c r="N57" i="12"/>
  <c r="G57" i="12"/>
  <c r="F57" i="12"/>
  <c r="N56" i="12"/>
  <c r="M56" i="12"/>
  <c r="F56" i="12"/>
  <c r="G56" i="12"/>
  <c r="M55" i="12"/>
  <c r="N55" i="12"/>
  <c r="G55" i="12"/>
  <c r="F55" i="12"/>
  <c r="N54" i="12"/>
  <c r="M54" i="12"/>
  <c r="F54" i="12"/>
  <c r="G54" i="12"/>
  <c r="M53" i="12"/>
  <c r="N53" i="12"/>
  <c r="G53" i="12"/>
  <c r="F53" i="12"/>
  <c r="N52" i="12"/>
  <c r="M52" i="12"/>
  <c r="F52" i="12"/>
  <c r="G52" i="12"/>
  <c r="M51" i="12"/>
  <c r="L43" i="12"/>
  <c r="N43" i="12" s="1"/>
  <c r="G51" i="12"/>
  <c r="F51" i="12"/>
  <c r="M50" i="12"/>
  <c r="N50" i="12"/>
  <c r="F50" i="12"/>
  <c r="G50" i="12"/>
  <c r="M49" i="12"/>
  <c r="N49" i="12"/>
  <c r="G49" i="12"/>
  <c r="F49" i="12"/>
  <c r="M48" i="12"/>
  <c r="N48" i="12"/>
  <c r="F48" i="12"/>
  <c r="G48" i="12"/>
  <c r="M47" i="12"/>
  <c r="N47" i="12"/>
  <c r="G47" i="12"/>
  <c r="F47" i="12"/>
  <c r="M46" i="12"/>
  <c r="N46" i="12"/>
  <c r="F46" i="12"/>
  <c r="E43" i="12"/>
  <c r="G43" i="12" s="1"/>
  <c r="M45" i="12"/>
  <c r="N45" i="12"/>
  <c r="G45" i="12"/>
  <c r="F45" i="12"/>
  <c r="M44" i="12"/>
  <c r="N44" i="12"/>
  <c r="F44" i="12"/>
  <c r="G44" i="12"/>
  <c r="M43" i="12"/>
  <c r="F43" i="12"/>
  <c r="M41" i="12"/>
  <c r="N41" i="12"/>
  <c r="F41" i="12"/>
  <c r="G41" i="12"/>
  <c r="M40" i="12"/>
  <c r="L39" i="12"/>
  <c r="N39" i="12" s="1"/>
  <c r="G40" i="12"/>
  <c r="F40" i="12"/>
  <c r="M39" i="12"/>
  <c r="F39" i="12"/>
  <c r="E39" i="12"/>
  <c r="G39" i="12" s="1"/>
  <c r="M37" i="12"/>
  <c r="N37" i="12"/>
  <c r="G37" i="12"/>
  <c r="F37" i="12"/>
  <c r="M36" i="12"/>
  <c r="N36" i="12"/>
  <c r="F36" i="12"/>
  <c r="E35" i="12"/>
  <c r="G35" i="12" s="1"/>
  <c r="M35" i="12"/>
  <c r="F35" i="12"/>
  <c r="M33" i="12"/>
  <c r="N33" i="12"/>
  <c r="F33" i="12"/>
  <c r="G33" i="12"/>
  <c r="M32" i="12"/>
  <c r="N32" i="12"/>
  <c r="G32" i="12"/>
  <c r="F32" i="12"/>
  <c r="M31" i="12"/>
  <c r="N31" i="12"/>
  <c r="F31" i="12"/>
  <c r="E30" i="12"/>
  <c r="G30" i="12" s="1"/>
  <c r="M30" i="12"/>
  <c r="L30" i="12"/>
  <c r="N30" i="12" s="1"/>
  <c r="F30" i="12"/>
  <c r="M28" i="12"/>
  <c r="N28" i="12"/>
  <c r="F28" i="12"/>
  <c r="G28" i="12"/>
  <c r="M27" i="12"/>
  <c r="L26" i="12"/>
  <c r="N26" i="12" s="1"/>
  <c r="G27" i="12"/>
  <c r="F27" i="12"/>
  <c r="M26" i="12"/>
  <c r="F26" i="12"/>
  <c r="E26" i="12"/>
  <c r="G26" i="12" s="1"/>
  <c r="M24" i="12"/>
  <c r="N24" i="12"/>
  <c r="G24" i="12"/>
  <c r="F24" i="12"/>
  <c r="M23" i="12"/>
  <c r="N23" i="12"/>
  <c r="F23" i="12"/>
  <c r="G23" i="12"/>
  <c r="M22" i="12"/>
  <c r="L21" i="12"/>
  <c r="N21" i="12" s="1"/>
  <c r="G22" i="12"/>
  <c r="F22" i="12"/>
  <c r="M21" i="12"/>
  <c r="F21" i="12"/>
  <c r="E21" i="12"/>
  <c r="G21" i="12" s="1"/>
  <c r="L14" i="12"/>
  <c r="N18" i="12"/>
  <c r="M18" i="12"/>
  <c r="G18" i="12"/>
  <c r="F18" i="12"/>
  <c r="N17" i="12"/>
  <c r="M17" i="12"/>
  <c r="F17" i="12"/>
  <c r="G17" i="12"/>
  <c r="N16" i="12"/>
  <c r="M16" i="12"/>
  <c r="G16" i="12"/>
  <c r="F16" i="12"/>
  <c r="N15" i="12"/>
  <c r="M15" i="12"/>
  <c r="F15" i="12"/>
  <c r="E14" i="12"/>
  <c r="M14" i="12"/>
  <c r="F14" i="12"/>
  <c r="M12" i="12"/>
  <c r="F12" i="12"/>
  <c r="M10" i="12"/>
  <c r="F10" i="12"/>
  <c r="M9" i="12"/>
  <c r="F9" i="12"/>
  <c r="W65" i="1"/>
  <c r="W65" i="10"/>
  <c r="W59" i="10"/>
  <c r="W56" i="10" s="1"/>
  <c r="W74" i="10"/>
  <c r="W50" i="10"/>
  <c r="W46" i="10"/>
  <c r="W42" i="10"/>
  <c r="W24" i="10"/>
  <c r="W21" i="10"/>
  <c r="W14" i="10"/>
  <c r="W17" i="10"/>
  <c r="AQ67" i="10"/>
  <c r="AQ66" i="10"/>
  <c r="AQ63" i="10"/>
  <c r="AQ62" i="10"/>
  <c r="AQ61" i="10"/>
  <c r="AQ60" i="10"/>
  <c r="AQ58" i="10"/>
  <c r="AQ54" i="10"/>
  <c r="AQ53" i="10"/>
  <c r="AQ52" i="10"/>
  <c r="AQ51" i="10"/>
  <c r="AQ48" i="10"/>
  <c r="AQ47" i="10"/>
  <c r="AQ45" i="10"/>
  <c r="AQ44" i="10"/>
  <c r="AQ43" i="10"/>
  <c r="AQ34" i="10"/>
  <c r="AQ32" i="10"/>
  <c r="AQ31" i="10"/>
  <c r="AQ30" i="10"/>
  <c r="AQ29" i="10"/>
  <c r="AQ27" i="10"/>
  <c r="AQ26" i="10"/>
  <c r="AQ25" i="10"/>
  <c r="AQ23" i="10"/>
  <c r="AQ22" i="10"/>
  <c r="AQ20" i="10"/>
  <c r="AQ19" i="10"/>
  <c r="AQ18" i="10"/>
  <c r="AQ16" i="10"/>
  <c r="AQ15" i="10"/>
  <c r="AQ13" i="10"/>
  <c r="AQ68" i="1"/>
  <c r="AQ67" i="1"/>
  <c r="AQ66" i="1"/>
  <c r="AQ65" i="1"/>
  <c r="AQ63" i="1"/>
  <c r="AQ62" i="1"/>
  <c r="AQ61" i="1"/>
  <c r="AQ60" i="1"/>
  <c r="AQ58" i="1"/>
  <c r="AQ54" i="1"/>
  <c r="AQ53" i="1"/>
  <c r="AQ52" i="1"/>
  <c r="AQ51" i="1"/>
  <c r="AQ48" i="1"/>
  <c r="AQ47" i="1"/>
  <c r="AQ45" i="1"/>
  <c r="AQ44" i="1"/>
  <c r="AQ43" i="1"/>
  <c r="AQ34" i="1"/>
  <c r="AQ32" i="1"/>
  <c r="AQ31" i="1"/>
  <c r="AQ30" i="1"/>
  <c r="AQ29" i="1"/>
  <c r="AQ27" i="1"/>
  <c r="AQ26" i="1"/>
  <c r="AQ25" i="1"/>
  <c r="AQ23" i="1"/>
  <c r="AQ22" i="1"/>
  <c r="AQ20" i="1"/>
  <c r="AQ19" i="1"/>
  <c r="AQ18" i="1"/>
  <c r="AQ16" i="1"/>
  <c r="AQ15" i="1"/>
  <c r="AQ13" i="1"/>
  <c r="W74" i="1"/>
  <c r="W59" i="1"/>
  <c r="W56" i="1" s="1"/>
  <c r="AQ56" i="1" s="1"/>
  <c r="W50" i="1"/>
  <c r="AQ50" i="1" s="1"/>
  <c r="W46" i="1"/>
  <c r="AQ46" i="1" s="1"/>
  <c r="W42" i="1"/>
  <c r="AQ42" i="1" s="1"/>
  <c r="W24" i="1"/>
  <c r="AQ24" i="1" s="1"/>
  <c r="W21" i="1"/>
  <c r="AQ21" i="1" s="1"/>
  <c r="W17" i="1"/>
  <c r="AQ17" i="1" s="1"/>
  <c r="W14" i="1"/>
  <c r="AQ14" i="1" s="1"/>
  <c r="V74" i="10"/>
  <c r="V74" i="1"/>
  <c r="V14" i="1"/>
  <c r="V65" i="1"/>
  <c r="V65" i="10"/>
  <c r="V59" i="10"/>
  <c r="V56" i="10" s="1"/>
  <c r="V50" i="10"/>
  <c r="AP50" i="10" s="1"/>
  <c r="V46" i="10"/>
  <c r="V42" i="10"/>
  <c r="V24" i="10"/>
  <c r="V21" i="10"/>
  <c r="V17" i="10"/>
  <c r="V14" i="10"/>
  <c r="V59" i="1"/>
  <c r="V56" i="1"/>
  <c r="AP56" i="1" s="1"/>
  <c r="V50" i="1"/>
  <c r="V46" i="1"/>
  <c r="AP46" i="1"/>
  <c r="V42" i="1"/>
  <c r="AP42" i="1" s="1"/>
  <c r="V24" i="1"/>
  <c r="V21" i="1"/>
  <c r="V17" i="1"/>
  <c r="AP17" i="1" s="1"/>
  <c r="AP68" i="1"/>
  <c r="AP67" i="1"/>
  <c r="AP66" i="1"/>
  <c r="AP65" i="1"/>
  <c r="AP63" i="1"/>
  <c r="AP62" i="1"/>
  <c r="AP61" i="1"/>
  <c r="AP60" i="1"/>
  <c r="AP58" i="1"/>
  <c r="AP54" i="1"/>
  <c r="AP53" i="1"/>
  <c r="AP52" i="1"/>
  <c r="AP51" i="1"/>
  <c r="AP48" i="1"/>
  <c r="AP47" i="1"/>
  <c r="AP45" i="1"/>
  <c r="AP44" i="1"/>
  <c r="AP43" i="1"/>
  <c r="AP32" i="1"/>
  <c r="AP31" i="1"/>
  <c r="AP30" i="1"/>
  <c r="AP29" i="1"/>
  <c r="AP27" i="1"/>
  <c r="AP26" i="1"/>
  <c r="AP25" i="1"/>
  <c r="AP23" i="1"/>
  <c r="AP22" i="1"/>
  <c r="AP20" i="1"/>
  <c r="AP19" i="1"/>
  <c r="AP18" i="1"/>
  <c r="AP16" i="1"/>
  <c r="AP15" i="1"/>
  <c r="AP13" i="1"/>
  <c r="AP67" i="10"/>
  <c r="AP66" i="10"/>
  <c r="AP63" i="10"/>
  <c r="AP62" i="10"/>
  <c r="AP61" i="10"/>
  <c r="AP60" i="10"/>
  <c r="AP58" i="10"/>
  <c r="AP54" i="10"/>
  <c r="AP53" i="10"/>
  <c r="AP52" i="10"/>
  <c r="AP51" i="10"/>
  <c r="AP48" i="10"/>
  <c r="AP47" i="10"/>
  <c r="AP45" i="10"/>
  <c r="AP44" i="10"/>
  <c r="AP43" i="10"/>
  <c r="AP34" i="10"/>
  <c r="AP32" i="10"/>
  <c r="AP31" i="10"/>
  <c r="AP30" i="10"/>
  <c r="AP29" i="10"/>
  <c r="AP27" i="10"/>
  <c r="AP26" i="10"/>
  <c r="AP25" i="10"/>
  <c r="AP23" i="10"/>
  <c r="AP22" i="10"/>
  <c r="AP20" i="10"/>
  <c r="AP19" i="10"/>
  <c r="AP18" i="10"/>
  <c r="AP16" i="10"/>
  <c r="AP15" i="10"/>
  <c r="AP13" i="10"/>
  <c r="U74" i="1"/>
  <c r="U74" i="10"/>
  <c r="AM54" i="1"/>
  <c r="AN54" i="1"/>
  <c r="AO54" i="1"/>
  <c r="U24" i="10"/>
  <c r="AO29" i="10"/>
  <c r="AN29" i="10"/>
  <c r="AO29" i="1"/>
  <c r="AN29" i="1"/>
  <c r="U59" i="10"/>
  <c r="U56" i="10" s="1"/>
  <c r="AO63" i="1"/>
  <c r="AO67" i="10"/>
  <c r="AO66" i="10"/>
  <c r="AO63" i="10"/>
  <c r="AO62" i="10"/>
  <c r="AO61" i="10"/>
  <c r="AO60" i="10"/>
  <c r="AO58" i="10"/>
  <c r="AO54" i="10"/>
  <c r="AO53" i="10"/>
  <c r="AO52" i="10"/>
  <c r="AO51" i="10"/>
  <c r="AO48" i="10"/>
  <c r="AO47" i="10"/>
  <c r="AO45" i="10"/>
  <c r="AO44" i="10"/>
  <c r="AO43" i="10"/>
  <c r="AO34" i="10"/>
  <c r="AO32" i="10"/>
  <c r="AO31" i="10"/>
  <c r="AO30" i="10"/>
  <c r="AO27" i="10"/>
  <c r="AO26" i="10"/>
  <c r="AO25" i="10"/>
  <c r="AO23" i="10"/>
  <c r="AO22" i="10"/>
  <c r="AO20" i="10"/>
  <c r="AO19" i="10"/>
  <c r="AO18" i="10"/>
  <c r="AO16" i="10"/>
  <c r="AO15" i="10"/>
  <c r="AO13" i="10"/>
  <c r="U65" i="10"/>
  <c r="AO65" i="10" s="1"/>
  <c r="U50" i="10"/>
  <c r="U46" i="10"/>
  <c r="U42" i="10"/>
  <c r="U21" i="10"/>
  <c r="U17" i="10"/>
  <c r="U14" i="10"/>
  <c r="AO68" i="1"/>
  <c r="AO67" i="1"/>
  <c r="AO66" i="1"/>
  <c r="AO65" i="1"/>
  <c r="AO62" i="1"/>
  <c r="AO61" i="1"/>
  <c r="AO60" i="1"/>
  <c r="AO58" i="1"/>
  <c r="AO53" i="1"/>
  <c r="AO52" i="1"/>
  <c r="AO51" i="1"/>
  <c r="AO48" i="1"/>
  <c r="AO47" i="1"/>
  <c r="AO45" i="1"/>
  <c r="AO44" i="1"/>
  <c r="AO43" i="1"/>
  <c r="AO32" i="1"/>
  <c r="AO31" i="1"/>
  <c r="AO30" i="1"/>
  <c r="AO27" i="1"/>
  <c r="AO26" i="1"/>
  <c r="AO25" i="1"/>
  <c r="AO23" i="1"/>
  <c r="AO22" i="1"/>
  <c r="AO20" i="1"/>
  <c r="AO19" i="1"/>
  <c r="AO18" i="1"/>
  <c r="AO16" i="1"/>
  <c r="AO15" i="1"/>
  <c r="AO13" i="1"/>
  <c r="U59" i="1"/>
  <c r="U56" i="1"/>
  <c r="U50" i="1"/>
  <c r="U40" i="1" s="1"/>
  <c r="U46" i="1"/>
  <c r="U42" i="1"/>
  <c r="AO42" i="1" s="1"/>
  <c r="U24" i="1"/>
  <c r="AP24" i="1" s="1"/>
  <c r="U21" i="1"/>
  <c r="AP21" i="1" s="1"/>
  <c r="U17" i="1"/>
  <c r="AO17" i="1" s="1"/>
  <c r="U14" i="1"/>
  <c r="AP14" i="1" s="1"/>
  <c r="T75" i="10"/>
  <c r="T74" i="10" s="1"/>
  <c r="T74" i="1"/>
  <c r="T24" i="10"/>
  <c r="C11" i="10"/>
  <c r="C9" i="10" s="1"/>
  <c r="D14" i="10"/>
  <c r="E14" i="10"/>
  <c r="F14" i="10"/>
  <c r="G14" i="10"/>
  <c r="AA14" i="10" s="1"/>
  <c r="H14" i="10"/>
  <c r="I14" i="10"/>
  <c r="J14" i="10"/>
  <c r="K14" i="10"/>
  <c r="L14" i="10"/>
  <c r="M14" i="10"/>
  <c r="M12" i="10" s="1"/>
  <c r="M11" i="10" s="1"/>
  <c r="M9" i="10" s="1"/>
  <c r="D17" i="10"/>
  <c r="E17" i="10"/>
  <c r="F17" i="10"/>
  <c r="G17" i="10"/>
  <c r="H17" i="10"/>
  <c r="I17" i="10"/>
  <c r="AC17" i="10" s="1"/>
  <c r="J17" i="10"/>
  <c r="K17" i="10"/>
  <c r="L17" i="10"/>
  <c r="M17" i="10"/>
  <c r="D21" i="10"/>
  <c r="E21" i="10"/>
  <c r="E12" i="10" s="1"/>
  <c r="E11" i="10" s="1"/>
  <c r="F21" i="10"/>
  <c r="G21" i="10"/>
  <c r="H21" i="10"/>
  <c r="I21" i="10"/>
  <c r="J21" i="10"/>
  <c r="K21" i="10"/>
  <c r="L21" i="10"/>
  <c r="M21" i="10"/>
  <c r="D24" i="10"/>
  <c r="X24" i="10" s="1"/>
  <c r="E24" i="10"/>
  <c r="F24" i="10"/>
  <c r="G24" i="10"/>
  <c r="AA24" i="10" s="1"/>
  <c r="H24" i="10"/>
  <c r="I24" i="10"/>
  <c r="J24" i="10"/>
  <c r="K24" i="10"/>
  <c r="L24" i="10"/>
  <c r="M24" i="10"/>
  <c r="M34" i="10"/>
  <c r="AH34" i="10" s="1"/>
  <c r="C42" i="10"/>
  <c r="D42" i="10"/>
  <c r="E42" i="10"/>
  <c r="F42" i="10"/>
  <c r="Z42" i="10" s="1"/>
  <c r="G42" i="10"/>
  <c r="H42" i="10"/>
  <c r="I42" i="10"/>
  <c r="J42" i="10"/>
  <c r="K42" i="10"/>
  <c r="L42" i="10"/>
  <c r="M42" i="10"/>
  <c r="C46" i="10"/>
  <c r="D46" i="10"/>
  <c r="E46" i="10"/>
  <c r="Y46" i="10" s="1"/>
  <c r="F46" i="10"/>
  <c r="G46" i="10"/>
  <c r="H46" i="10"/>
  <c r="I46" i="10"/>
  <c r="J46" i="10"/>
  <c r="K46" i="10"/>
  <c r="L46" i="10"/>
  <c r="M46" i="10"/>
  <c r="AG46" i="10"/>
  <c r="C50" i="10"/>
  <c r="D50" i="10"/>
  <c r="D40" i="10" s="1"/>
  <c r="E50" i="10"/>
  <c r="F50" i="10"/>
  <c r="G50" i="10"/>
  <c r="H50" i="10"/>
  <c r="I50" i="10"/>
  <c r="J50" i="10"/>
  <c r="K50" i="10"/>
  <c r="L50" i="10"/>
  <c r="M50" i="10"/>
  <c r="M40" i="10" s="1"/>
  <c r="I59" i="10"/>
  <c r="I56" i="10"/>
  <c r="J59" i="10"/>
  <c r="K59" i="10"/>
  <c r="K56" i="10" s="1"/>
  <c r="L59" i="10"/>
  <c r="L56" i="10" s="1"/>
  <c r="C61" i="10"/>
  <c r="C59" i="10" s="1"/>
  <c r="C56" i="10" s="1"/>
  <c r="D61" i="10"/>
  <c r="D59" i="10"/>
  <c r="E61" i="10"/>
  <c r="E59" i="10" s="1"/>
  <c r="F61" i="10"/>
  <c r="F59" i="10" s="1"/>
  <c r="G61" i="10"/>
  <c r="G59" i="10" s="1"/>
  <c r="H61" i="10"/>
  <c r="H59" i="10" s="1"/>
  <c r="H56" i="10" s="1"/>
  <c r="M61" i="10"/>
  <c r="M63" i="10"/>
  <c r="AG63" i="10" s="1"/>
  <c r="G65" i="10"/>
  <c r="AA65" i="10" s="1"/>
  <c r="H65" i="10"/>
  <c r="I65" i="10"/>
  <c r="AC65" i="10" s="1"/>
  <c r="J65" i="10"/>
  <c r="K65" i="10"/>
  <c r="L65" i="10"/>
  <c r="M65" i="10"/>
  <c r="F74" i="10"/>
  <c r="G74" i="10"/>
  <c r="H74" i="10"/>
  <c r="J74" i="10"/>
  <c r="L74" i="10"/>
  <c r="M74" i="10"/>
  <c r="I75" i="10"/>
  <c r="I74" i="10"/>
  <c r="K75" i="10"/>
  <c r="K74" i="10" s="1"/>
  <c r="T65" i="10"/>
  <c r="T59" i="10"/>
  <c r="T50" i="10"/>
  <c r="T46" i="10"/>
  <c r="T42" i="10"/>
  <c r="T21" i="10"/>
  <c r="T17" i="10"/>
  <c r="T14" i="10"/>
  <c r="AN14" i="10" s="1"/>
  <c r="AN67" i="10"/>
  <c r="AN66" i="10"/>
  <c r="AN63" i="10"/>
  <c r="AN62" i="10"/>
  <c r="AN61" i="10"/>
  <c r="AN60" i="10"/>
  <c r="AN58" i="10"/>
  <c r="AN54" i="10"/>
  <c r="AN53" i="10"/>
  <c r="AN52" i="10"/>
  <c r="AN51" i="10"/>
  <c r="AN48" i="10"/>
  <c r="AN47" i="10"/>
  <c r="AN45" i="10"/>
  <c r="AN44" i="10"/>
  <c r="AN43" i="10"/>
  <c r="AN34" i="10"/>
  <c r="AN32" i="10"/>
  <c r="AN31" i="10"/>
  <c r="AN30" i="10"/>
  <c r="AN27" i="10"/>
  <c r="AN26" i="10"/>
  <c r="AN25" i="10"/>
  <c r="AN23" i="10"/>
  <c r="AN22" i="10"/>
  <c r="AN20" i="10"/>
  <c r="AN19" i="10"/>
  <c r="AN18" i="10"/>
  <c r="AN16" i="10"/>
  <c r="AN15" i="10"/>
  <c r="AN13" i="10"/>
  <c r="AN68" i="1"/>
  <c r="AN67" i="1"/>
  <c r="AN66" i="1"/>
  <c r="AN65" i="1"/>
  <c r="AN63" i="1"/>
  <c r="AN62" i="1"/>
  <c r="AN61" i="1"/>
  <c r="AN60" i="1"/>
  <c r="AN58" i="1"/>
  <c r="AN53" i="1"/>
  <c r="AN52" i="1"/>
  <c r="AN51" i="1"/>
  <c r="AN48" i="1"/>
  <c r="AN47" i="1"/>
  <c r="AN45" i="1"/>
  <c r="AN44" i="1"/>
  <c r="AN43" i="1"/>
  <c r="AN32" i="1"/>
  <c r="AN31" i="1"/>
  <c r="AN30" i="1"/>
  <c r="AN27" i="1"/>
  <c r="AN26" i="1"/>
  <c r="AN25" i="1"/>
  <c r="AN23" i="1"/>
  <c r="AN22" i="1"/>
  <c r="AN20" i="1"/>
  <c r="AN19" i="1"/>
  <c r="AN18" i="1"/>
  <c r="AN16" i="1"/>
  <c r="AN15" i="1"/>
  <c r="AN13" i="1"/>
  <c r="T59" i="1"/>
  <c r="AO59" i="1" s="1"/>
  <c r="T50" i="1"/>
  <c r="T40" i="1" s="1"/>
  <c r="T46" i="1"/>
  <c r="T42" i="1"/>
  <c r="AN42" i="1" s="1"/>
  <c r="T24" i="1"/>
  <c r="AN24" i="1" s="1"/>
  <c r="T21" i="1"/>
  <c r="T17" i="1"/>
  <c r="T14" i="1"/>
  <c r="T12" i="1" s="1"/>
  <c r="S74" i="10"/>
  <c r="S74" i="1"/>
  <c r="AM58" i="10"/>
  <c r="AL58" i="10"/>
  <c r="AM68" i="1"/>
  <c r="AM67" i="1"/>
  <c r="AM66" i="1"/>
  <c r="AM63" i="1"/>
  <c r="AM62" i="1"/>
  <c r="AM61" i="1"/>
  <c r="AM60" i="1"/>
  <c r="AM58" i="1"/>
  <c r="AM53" i="1"/>
  <c r="AM52" i="1"/>
  <c r="AM51" i="1"/>
  <c r="AM48" i="1"/>
  <c r="AM47" i="1"/>
  <c r="AM45" i="1"/>
  <c r="AM44" i="1"/>
  <c r="AM43" i="1"/>
  <c r="AM32" i="1"/>
  <c r="AM31" i="1"/>
  <c r="AM30" i="1"/>
  <c r="AM27" i="1"/>
  <c r="AM26" i="1"/>
  <c r="AM25" i="1"/>
  <c r="AM23" i="1"/>
  <c r="AM22" i="1"/>
  <c r="AM20" i="1"/>
  <c r="AM19" i="1"/>
  <c r="AM18" i="1"/>
  <c r="AM16" i="1"/>
  <c r="AM15" i="1"/>
  <c r="AM13" i="1"/>
  <c r="S59" i="1"/>
  <c r="S56" i="1"/>
  <c r="AM56" i="1" s="1"/>
  <c r="S50" i="1"/>
  <c r="AN50" i="1"/>
  <c r="S46" i="1"/>
  <c r="S40" i="1" s="1"/>
  <c r="S42" i="1"/>
  <c r="AM42" i="1"/>
  <c r="S24" i="1"/>
  <c r="S21" i="1"/>
  <c r="S17" i="1"/>
  <c r="S14" i="1"/>
  <c r="AM67" i="10"/>
  <c r="AM66" i="10"/>
  <c r="AM63" i="10"/>
  <c r="AM62" i="10"/>
  <c r="AM61" i="10"/>
  <c r="AM60" i="10"/>
  <c r="AM54" i="10"/>
  <c r="AM53" i="10"/>
  <c r="AM52" i="10"/>
  <c r="AM51" i="10"/>
  <c r="AM48" i="10"/>
  <c r="AM47" i="10"/>
  <c r="AM45" i="10"/>
  <c r="AM44" i="10"/>
  <c r="AM43" i="10"/>
  <c r="AM34" i="10"/>
  <c r="AM32" i="10"/>
  <c r="AM31" i="10"/>
  <c r="AM30" i="10"/>
  <c r="AM27" i="10"/>
  <c r="AM26" i="10"/>
  <c r="AM25" i="10"/>
  <c r="AM23" i="10"/>
  <c r="AM22" i="10"/>
  <c r="AM20" i="10"/>
  <c r="AM19" i="10"/>
  <c r="AM18" i="10"/>
  <c r="AM16" i="10"/>
  <c r="AM15" i="10"/>
  <c r="AM13" i="10"/>
  <c r="S65" i="10"/>
  <c r="S59" i="10"/>
  <c r="S50" i="10"/>
  <c r="S46" i="10"/>
  <c r="S42" i="10"/>
  <c r="S24" i="10"/>
  <c r="AN24" i="10" s="1"/>
  <c r="S21" i="10"/>
  <c r="S17" i="10"/>
  <c r="S14" i="10"/>
  <c r="R24" i="1"/>
  <c r="R65" i="1"/>
  <c r="AL65" i="1" s="1"/>
  <c r="AL67" i="10"/>
  <c r="AL66" i="10"/>
  <c r="AL63" i="10"/>
  <c r="AL62" i="10"/>
  <c r="AL61" i="10"/>
  <c r="AL60" i="10"/>
  <c r="AL54" i="10"/>
  <c r="AL53" i="10"/>
  <c r="AL52" i="10"/>
  <c r="AL51" i="10"/>
  <c r="AL48" i="10"/>
  <c r="AL47" i="10"/>
  <c r="AL45" i="10"/>
  <c r="AL44" i="10"/>
  <c r="AL43" i="10"/>
  <c r="AL34" i="10"/>
  <c r="AL32" i="10"/>
  <c r="AL31" i="10"/>
  <c r="AL30" i="10"/>
  <c r="AL27" i="10"/>
  <c r="AL26" i="10"/>
  <c r="AL25" i="10"/>
  <c r="AL23" i="10"/>
  <c r="AL22" i="10"/>
  <c r="AL20" i="10"/>
  <c r="AL19" i="10"/>
  <c r="AL18" i="10"/>
  <c r="AL16" i="10"/>
  <c r="AL15" i="10"/>
  <c r="AL13" i="10"/>
  <c r="R74" i="10"/>
  <c r="R65" i="10"/>
  <c r="R59" i="10"/>
  <c r="R56" i="10" s="1"/>
  <c r="R50" i="10"/>
  <c r="R46" i="10"/>
  <c r="R42" i="10"/>
  <c r="R24" i="10"/>
  <c r="R21" i="10"/>
  <c r="R17" i="10"/>
  <c r="AM17" i="10" s="1"/>
  <c r="R14" i="10"/>
  <c r="AL68" i="1"/>
  <c r="AL67" i="1"/>
  <c r="AL66" i="1"/>
  <c r="AL63" i="1"/>
  <c r="AL62" i="1"/>
  <c r="AL61" i="1"/>
  <c r="AL60" i="1"/>
  <c r="AL58" i="1"/>
  <c r="AL54" i="1"/>
  <c r="AL53" i="1"/>
  <c r="AL52" i="1"/>
  <c r="AL51" i="1"/>
  <c r="AL48" i="1"/>
  <c r="AL47" i="1"/>
  <c r="AL45" i="1"/>
  <c r="AL44" i="1"/>
  <c r="AL43" i="1"/>
  <c r="AL32" i="1"/>
  <c r="AL31" i="1"/>
  <c r="AL30" i="1"/>
  <c r="AL27" i="1"/>
  <c r="AL26" i="1"/>
  <c r="AL25" i="1"/>
  <c r="AL23" i="1"/>
  <c r="AL22" i="1"/>
  <c r="AL20" i="1"/>
  <c r="AL19" i="1"/>
  <c r="AL18" i="1"/>
  <c r="AL16" i="1"/>
  <c r="AL15" i="1"/>
  <c r="AL13" i="1"/>
  <c r="R74" i="1"/>
  <c r="R59" i="1"/>
  <c r="R56" i="1"/>
  <c r="R50" i="1"/>
  <c r="AL50" i="1" s="1"/>
  <c r="R46" i="1"/>
  <c r="R42" i="1"/>
  <c r="AL42" i="1" s="1"/>
  <c r="R21" i="1"/>
  <c r="R17" i="1"/>
  <c r="R12" i="1" s="1"/>
  <c r="R14" i="1"/>
  <c r="AK62" i="10"/>
  <c r="AK67" i="10"/>
  <c r="AJ67" i="10"/>
  <c r="AI67" i="10"/>
  <c r="AH67" i="10"/>
  <c r="AG67" i="10"/>
  <c r="AF67" i="10"/>
  <c r="AE67" i="10"/>
  <c r="AD67" i="10"/>
  <c r="AC67" i="10"/>
  <c r="AB67" i="10"/>
  <c r="AA67" i="10"/>
  <c r="Z67" i="10"/>
  <c r="Y67" i="10"/>
  <c r="AK66" i="10"/>
  <c r="AJ66" i="10"/>
  <c r="AI66" i="10"/>
  <c r="AH66" i="10"/>
  <c r="AG66" i="10"/>
  <c r="AF66" i="10"/>
  <c r="AE66" i="10"/>
  <c r="AD66" i="10"/>
  <c r="AC66" i="10"/>
  <c r="AB66" i="10"/>
  <c r="AA66" i="10"/>
  <c r="Z66" i="10"/>
  <c r="Y66" i="10"/>
  <c r="Z65" i="10"/>
  <c r="Y65" i="10"/>
  <c r="AK63" i="10"/>
  <c r="AJ63" i="10"/>
  <c r="AI63" i="10"/>
  <c r="AF63" i="10"/>
  <c r="AE63" i="10"/>
  <c r="AD63" i="10"/>
  <c r="AC63" i="10"/>
  <c r="AB63" i="10"/>
  <c r="AA63" i="10"/>
  <c r="Z63" i="10"/>
  <c r="Y63" i="10"/>
  <c r="AJ62" i="10"/>
  <c r="AI62" i="10"/>
  <c r="AH62" i="10"/>
  <c r="AG62" i="10"/>
  <c r="AF62" i="10"/>
  <c r="AE62" i="10"/>
  <c r="AD62" i="10"/>
  <c r="AC62" i="10"/>
  <c r="AB62" i="10"/>
  <c r="AA62" i="10"/>
  <c r="Z62" i="10"/>
  <c r="Y62" i="10"/>
  <c r="AK61" i="10"/>
  <c r="AJ61" i="10"/>
  <c r="AI61" i="10"/>
  <c r="AF61" i="10"/>
  <c r="AE61" i="10"/>
  <c r="AD61" i="10"/>
  <c r="AK60" i="10"/>
  <c r="AJ60" i="10"/>
  <c r="AI60" i="10"/>
  <c r="AH60" i="10"/>
  <c r="AG60" i="10"/>
  <c r="AF60" i="10"/>
  <c r="AE60" i="10"/>
  <c r="AD60" i="10"/>
  <c r="AC60" i="10"/>
  <c r="AB60" i="10"/>
  <c r="AA60" i="10"/>
  <c r="Z60" i="10"/>
  <c r="Y60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AK54" i="10"/>
  <c r="AJ54" i="10"/>
  <c r="AI54" i="10"/>
  <c r="AH54" i="10"/>
  <c r="AG54" i="10"/>
  <c r="AF54" i="10"/>
  <c r="AE54" i="10"/>
  <c r="AD54" i="10"/>
  <c r="AC54" i="10"/>
  <c r="AB54" i="10"/>
  <c r="AA54" i="10"/>
  <c r="Z54" i="10"/>
  <c r="Y54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AK51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AK48" i="10"/>
  <c r="AJ48" i="10"/>
  <c r="AI48" i="10"/>
  <c r="AH48" i="10"/>
  <c r="AG48" i="10"/>
  <c r="AF48" i="10"/>
  <c r="AE48" i="10"/>
  <c r="AD48" i="10"/>
  <c r="AC48" i="10"/>
  <c r="AB48" i="10"/>
  <c r="AA48" i="10"/>
  <c r="Z48" i="10"/>
  <c r="Y48" i="10"/>
  <c r="AK47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AK45" i="10"/>
  <c r="AJ45" i="10"/>
  <c r="AI45" i="10"/>
  <c r="AH45" i="10"/>
  <c r="AG45" i="10"/>
  <c r="AF45" i="10"/>
  <c r="AE45" i="10"/>
  <c r="AD45" i="10"/>
  <c r="AC45" i="10"/>
  <c r="AB45" i="10"/>
  <c r="AA45" i="10"/>
  <c r="Z45" i="10"/>
  <c r="Y45" i="10"/>
  <c r="AK44" i="10"/>
  <c r="AJ44" i="10"/>
  <c r="AI44" i="10"/>
  <c r="AH44" i="10"/>
  <c r="AG44" i="10"/>
  <c r="AF44" i="10"/>
  <c r="AE44" i="10"/>
  <c r="AD44" i="10"/>
  <c r="AC44" i="10"/>
  <c r="AB44" i="10"/>
  <c r="AA44" i="10"/>
  <c r="Z44" i="10"/>
  <c r="Y44" i="10"/>
  <c r="AK43" i="10"/>
  <c r="AJ43" i="10"/>
  <c r="AI43" i="10"/>
  <c r="AH43" i="10"/>
  <c r="AG43" i="10"/>
  <c r="AF43" i="10"/>
  <c r="AE43" i="10"/>
  <c r="AD43" i="10"/>
  <c r="AC43" i="10"/>
  <c r="AB43" i="10"/>
  <c r="AA43" i="10"/>
  <c r="Z43" i="10"/>
  <c r="Y43" i="10"/>
  <c r="AK34" i="10"/>
  <c r="AJ34" i="10"/>
  <c r="AI34" i="10"/>
  <c r="AF34" i="10"/>
  <c r="AE34" i="10"/>
  <c r="AD34" i="10"/>
  <c r="AC34" i="10"/>
  <c r="AB34" i="10"/>
  <c r="AA34" i="10"/>
  <c r="Z34" i="10"/>
  <c r="Y34" i="10"/>
  <c r="AK32" i="10"/>
  <c r="AJ32" i="10"/>
  <c r="AI32" i="10"/>
  <c r="AH32" i="10"/>
  <c r="AG32" i="10"/>
  <c r="AF32" i="10"/>
  <c r="AE32" i="10"/>
  <c r="AD32" i="10"/>
  <c r="AC32" i="10"/>
  <c r="AB32" i="10"/>
  <c r="AA32" i="10"/>
  <c r="Z32" i="10"/>
  <c r="Y32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AK30" i="10"/>
  <c r="AJ30" i="10"/>
  <c r="AI30" i="10"/>
  <c r="AH30" i="10"/>
  <c r="AG30" i="10"/>
  <c r="AF30" i="10"/>
  <c r="AE30" i="10"/>
  <c r="AD30" i="10"/>
  <c r="AC30" i="10"/>
  <c r="AB30" i="10"/>
  <c r="AA30" i="10"/>
  <c r="Z30" i="10"/>
  <c r="Y30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AK19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AK18" i="10"/>
  <c r="AJ18" i="10"/>
  <c r="AI18" i="10"/>
  <c r="AH18" i="10"/>
  <c r="AG18" i="10"/>
  <c r="AF18" i="10"/>
  <c r="AE18" i="10"/>
  <c r="AD18" i="10"/>
  <c r="AC18" i="10"/>
  <c r="AB18" i="10"/>
  <c r="AA18" i="10"/>
  <c r="Z18" i="10"/>
  <c r="Y18" i="10"/>
  <c r="AK16" i="10"/>
  <c r="AJ16" i="10"/>
  <c r="AI16" i="10"/>
  <c r="AH16" i="10"/>
  <c r="AG16" i="10"/>
  <c r="AF16" i="10"/>
  <c r="AE16" i="10"/>
  <c r="AD16" i="10"/>
  <c r="AC16" i="10"/>
  <c r="AB16" i="10"/>
  <c r="AA16" i="10"/>
  <c r="Z16" i="10"/>
  <c r="Y16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67" i="10"/>
  <c r="X66" i="10"/>
  <c r="X65" i="10"/>
  <c r="X63" i="10"/>
  <c r="X62" i="10"/>
  <c r="X60" i="10"/>
  <c r="X58" i="10"/>
  <c r="X54" i="10"/>
  <c r="X53" i="10"/>
  <c r="X52" i="10"/>
  <c r="X51" i="10"/>
  <c r="X48" i="10"/>
  <c r="X47" i="10"/>
  <c r="X45" i="10"/>
  <c r="X44" i="10"/>
  <c r="X43" i="10"/>
  <c r="X34" i="10"/>
  <c r="X32" i="10"/>
  <c r="X31" i="10"/>
  <c r="X30" i="10"/>
  <c r="X27" i="10"/>
  <c r="X26" i="10"/>
  <c r="X25" i="10"/>
  <c r="X23" i="10"/>
  <c r="X22" i="10"/>
  <c r="X20" i="10"/>
  <c r="X19" i="10"/>
  <c r="X18" i="10"/>
  <c r="X16" i="10"/>
  <c r="X15" i="10"/>
  <c r="X13" i="10"/>
  <c r="O75" i="10"/>
  <c r="O74" i="10" s="1"/>
  <c r="O65" i="10"/>
  <c r="AI65" i="10" s="1"/>
  <c r="O59" i="10"/>
  <c r="O56" i="10" s="1"/>
  <c r="O50" i="10"/>
  <c r="O46" i="10"/>
  <c r="O42" i="10"/>
  <c r="O24" i="10"/>
  <c r="O21" i="10"/>
  <c r="AJ21" i="10" s="1"/>
  <c r="O17" i="10"/>
  <c r="O14" i="10"/>
  <c r="AI14" i="10" s="1"/>
  <c r="N74" i="10"/>
  <c r="N65" i="10"/>
  <c r="AH65" i="10" s="1"/>
  <c r="N59" i="10"/>
  <c r="N56" i="10" s="1"/>
  <c r="N50" i="10"/>
  <c r="AH50" i="10" s="1"/>
  <c r="N46" i="10"/>
  <c r="N42" i="10"/>
  <c r="N24" i="10"/>
  <c r="N21" i="10"/>
  <c r="N17" i="10"/>
  <c r="AH17" i="10" s="1"/>
  <c r="N14" i="10"/>
  <c r="AD42" i="10"/>
  <c r="AC24" i="10"/>
  <c r="AC21" i="10"/>
  <c r="AA17" i="10"/>
  <c r="AA61" i="10"/>
  <c r="Z14" i="10"/>
  <c r="X17" i="10"/>
  <c r="AH66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AK66" i="1"/>
  <c r="AJ66" i="1"/>
  <c r="AI66" i="1"/>
  <c r="AG66" i="1"/>
  <c r="AF66" i="1"/>
  <c r="AE66" i="1"/>
  <c r="AD66" i="1"/>
  <c r="AC66" i="1"/>
  <c r="AB66" i="1"/>
  <c r="AA66" i="1"/>
  <c r="Z66" i="1"/>
  <c r="Y66" i="1"/>
  <c r="AH65" i="1"/>
  <c r="AG65" i="1"/>
  <c r="AA65" i="1"/>
  <c r="Z65" i="1"/>
  <c r="Y65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68" i="1"/>
  <c r="X67" i="1"/>
  <c r="X66" i="1"/>
  <c r="X65" i="1"/>
  <c r="X63" i="1"/>
  <c r="X62" i="1"/>
  <c r="X61" i="1"/>
  <c r="X60" i="1"/>
  <c r="X58" i="1"/>
  <c r="X54" i="1"/>
  <c r="X53" i="1"/>
  <c r="X52" i="1"/>
  <c r="X51" i="1"/>
  <c r="X48" i="1"/>
  <c r="X47" i="1"/>
  <c r="X45" i="1"/>
  <c r="X44" i="1"/>
  <c r="X43" i="1"/>
  <c r="X32" i="1"/>
  <c r="X31" i="1"/>
  <c r="X30" i="1"/>
  <c r="X27" i="1"/>
  <c r="X26" i="1"/>
  <c r="X25" i="1"/>
  <c r="X23" i="1"/>
  <c r="X22" i="1"/>
  <c r="X20" i="1"/>
  <c r="X19" i="1"/>
  <c r="X18" i="1"/>
  <c r="X16" i="1"/>
  <c r="X15" i="1"/>
  <c r="X13" i="1"/>
  <c r="O75" i="1"/>
  <c r="O74" i="1" s="1"/>
  <c r="O65" i="1"/>
  <c r="AI65" i="1" s="1"/>
  <c r="O59" i="1"/>
  <c r="O56" i="1"/>
  <c r="AI56" i="1" s="1"/>
  <c r="O50" i="1"/>
  <c r="O46" i="1"/>
  <c r="O40" i="1" s="1"/>
  <c r="O42" i="1"/>
  <c r="AI42" i="1" s="1"/>
  <c r="O24" i="1"/>
  <c r="AJ24" i="1" s="1"/>
  <c r="O21" i="1"/>
  <c r="O17" i="1"/>
  <c r="AI17" i="1" s="1"/>
  <c r="O14" i="1"/>
  <c r="O12" i="1" s="1"/>
  <c r="N74" i="1"/>
  <c r="N59" i="1"/>
  <c r="N56" i="1"/>
  <c r="N50" i="1"/>
  <c r="N46" i="1"/>
  <c r="N42" i="1"/>
  <c r="AH42" i="1" s="1"/>
  <c r="N24" i="1"/>
  <c r="AH24" i="1"/>
  <c r="N21" i="1"/>
  <c r="N12" i="1" s="1"/>
  <c r="N17" i="1"/>
  <c r="N14" i="1"/>
  <c r="M74" i="1"/>
  <c r="M59" i="1"/>
  <c r="M56" i="1" s="1"/>
  <c r="M50" i="1"/>
  <c r="AH50" i="1" s="1"/>
  <c r="M46" i="1"/>
  <c r="M42" i="1"/>
  <c r="M24" i="1"/>
  <c r="M21" i="1"/>
  <c r="AG21" i="1" s="1"/>
  <c r="M17" i="1"/>
  <c r="M14" i="1"/>
  <c r="L74" i="1"/>
  <c r="L59" i="1"/>
  <c r="L56" i="1"/>
  <c r="L50" i="1"/>
  <c r="AF50" i="1" s="1"/>
  <c r="L46" i="1"/>
  <c r="L42" i="1"/>
  <c r="AF42" i="1" s="1"/>
  <c r="AG42" i="1"/>
  <c r="L24" i="1"/>
  <c r="L12" i="1" s="1"/>
  <c r="L21" i="1"/>
  <c r="L17" i="1"/>
  <c r="L14" i="1"/>
  <c r="AG14" i="1" s="1"/>
  <c r="K75" i="1"/>
  <c r="K74" i="1"/>
  <c r="K65" i="1"/>
  <c r="K59" i="1"/>
  <c r="AF59" i="1" s="1"/>
  <c r="K56" i="1"/>
  <c r="K50" i="1"/>
  <c r="AE50" i="1"/>
  <c r="K46" i="1"/>
  <c r="K40" i="1" s="1"/>
  <c r="K42" i="1"/>
  <c r="AE42" i="1" s="1"/>
  <c r="K24" i="1"/>
  <c r="K21" i="1"/>
  <c r="K17" i="1"/>
  <c r="AF17" i="1"/>
  <c r="K14" i="1"/>
  <c r="J74" i="1"/>
  <c r="J65" i="1"/>
  <c r="AD65" i="1"/>
  <c r="J59" i="1"/>
  <c r="J56" i="1" s="1"/>
  <c r="AD56" i="1" s="1"/>
  <c r="J50" i="1"/>
  <c r="J46" i="1"/>
  <c r="J40" i="1" s="1"/>
  <c r="J42" i="1"/>
  <c r="AD42" i="1" s="1"/>
  <c r="J24" i="1"/>
  <c r="AD24" i="1"/>
  <c r="J21" i="1"/>
  <c r="AD21" i="1"/>
  <c r="J17" i="1"/>
  <c r="J12" i="1" s="1"/>
  <c r="J14" i="1"/>
  <c r="H74" i="1"/>
  <c r="H65" i="1"/>
  <c r="AB65" i="1"/>
  <c r="H59" i="1"/>
  <c r="H50" i="1"/>
  <c r="AC50" i="1" s="1"/>
  <c r="H46" i="1"/>
  <c r="H40" i="1" s="1"/>
  <c r="AC46" i="1"/>
  <c r="H42" i="1"/>
  <c r="AC42" i="1"/>
  <c r="H24" i="1"/>
  <c r="AB24" i="1" s="1"/>
  <c r="H21" i="1"/>
  <c r="H17" i="1"/>
  <c r="AC17" i="1" s="1"/>
  <c r="H14" i="1"/>
  <c r="AC14" i="1" s="1"/>
  <c r="G74" i="1"/>
  <c r="G59" i="1"/>
  <c r="G56" i="1"/>
  <c r="G50" i="1"/>
  <c r="AA50" i="1" s="1"/>
  <c r="G46" i="1"/>
  <c r="AA46" i="1" s="1"/>
  <c r="G40" i="1"/>
  <c r="AA40" i="1" s="1"/>
  <c r="G42" i="1"/>
  <c r="AA42" i="1" s="1"/>
  <c r="G24" i="1"/>
  <c r="G21" i="1"/>
  <c r="G17" i="1"/>
  <c r="G14" i="1"/>
  <c r="G12" i="1" s="1"/>
  <c r="F74" i="1"/>
  <c r="F59" i="1"/>
  <c r="F56" i="1" s="1"/>
  <c r="F50" i="1"/>
  <c r="F46" i="1"/>
  <c r="F42" i="1"/>
  <c r="Z42" i="1" s="1"/>
  <c r="F24" i="1"/>
  <c r="AA24" i="1" s="1"/>
  <c r="F21" i="1"/>
  <c r="AA21" i="1"/>
  <c r="F17" i="1"/>
  <c r="F14" i="1"/>
  <c r="Z14" i="1" s="1"/>
  <c r="E59" i="1"/>
  <c r="E56" i="1"/>
  <c r="Y56" i="1" s="1"/>
  <c r="E50" i="1"/>
  <c r="E46" i="1"/>
  <c r="Y46" i="1" s="1"/>
  <c r="E42" i="1"/>
  <c r="Y42" i="1" s="1"/>
  <c r="E24" i="1"/>
  <c r="E21" i="1"/>
  <c r="E17" i="1"/>
  <c r="E12" i="1" s="1"/>
  <c r="Y17" i="1"/>
  <c r="E14" i="1"/>
  <c r="D59" i="1"/>
  <c r="D56" i="1"/>
  <c r="X56" i="1" s="1"/>
  <c r="D50" i="1"/>
  <c r="Y50" i="1" s="1"/>
  <c r="D46" i="1"/>
  <c r="D40" i="1" s="1"/>
  <c r="D42" i="1"/>
  <c r="X42" i="1" s="1"/>
  <c r="D24" i="1"/>
  <c r="X24" i="1"/>
  <c r="D21" i="1"/>
  <c r="X21" i="1"/>
  <c r="D17" i="1"/>
  <c r="X17" i="1"/>
  <c r="D14" i="1"/>
  <c r="C59" i="1"/>
  <c r="C56" i="1"/>
  <c r="C50" i="1"/>
  <c r="X50" i="1"/>
  <c r="C46" i="1"/>
  <c r="C42" i="1"/>
  <c r="C11" i="1"/>
  <c r="C9" i="1"/>
  <c r="P14" i="1"/>
  <c r="AJ14" i="1" s="1"/>
  <c r="P59" i="10"/>
  <c r="P56" i="10" s="1"/>
  <c r="P74" i="10"/>
  <c r="P65" i="10"/>
  <c r="P50" i="10"/>
  <c r="AJ50" i="10" s="1"/>
  <c r="P46" i="10"/>
  <c r="P42" i="10"/>
  <c r="AJ42" i="10" s="1"/>
  <c r="P24" i="10"/>
  <c r="AJ24" i="10" s="1"/>
  <c r="P21" i="10"/>
  <c r="P17" i="10"/>
  <c r="AK17" i="10" s="1"/>
  <c r="P14" i="10"/>
  <c r="X34" i="1"/>
  <c r="Y34" i="1"/>
  <c r="AA34" i="1" s="1"/>
  <c r="P74" i="1"/>
  <c r="P65" i="1"/>
  <c r="AJ65" i="1" s="1"/>
  <c r="P59" i="1"/>
  <c r="P56" i="1" s="1"/>
  <c r="AJ56" i="1" s="1"/>
  <c r="P50" i="1"/>
  <c r="P40" i="1" s="1"/>
  <c r="P46" i="1"/>
  <c r="P42" i="1"/>
  <c r="AJ42" i="1" s="1"/>
  <c r="P24" i="1"/>
  <c r="P21" i="1"/>
  <c r="AJ21" i="1"/>
  <c r="P17" i="1"/>
  <c r="AJ17" i="1" s="1"/>
  <c r="Q74" i="10"/>
  <c r="Q65" i="10"/>
  <c r="AL65" i="10" s="1"/>
  <c r="Q59" i="10"/>
  <c r="AL59" i="10" s="1"/>
  <c r="Q50" i="10"/>
  <c r="AL50" i="10" s="1"/>
  <c r="Q46" i="10"/>
  <c r="Q42" i="10"/>
  <c r="Q24" i="10"/>
  <c r="AL24" i="10" s="1"/>
  <c r="Q21" i="10"/>
  <c r="AK21" i="10" s="1"/>
  <c r="Q17" i="10"/>
  <c r="Q14" i="10"/>
  <c r="AK14" i="10" s="1"/>
  <c r="Q74" i="1"/>
  <c r="Q65" i="1"/>
  <c r="AK65" i="1" s="1"/>
  <c r="Q59" i="1"/>
  <c r="AK59" i="1" s="1"/>
  <c r="Q50" i="1"/>
  <c r="Q46" i="1"/>
  <c r="Q42" i="1"/>
  <c r="AK42" i="1" s="1"/>
  <c r="Q24" i="1"/>
  <c r="AK24" i="1" s="1"/>
  <c r="AL24" i="1"/>
  <c r="Q21" i="1"/>
  <c r="AL21" i="1" s="1"/>
  <c r="Q17" i="1"/>
  <c r="Q12" i="1" s="1"/>
  <c r="Q14" i="1"/>
  <c r="AL14" i="1"/>
  <c r="AG61" i="10"/>
  <c r="AH61" i="10"/>
  <c r="Y14" i="10"/>
  <c r="X14" i="10"/>
  <c r="AA21" i="10"/>
  <c r="AC61" i="10"/>
  <c r="AD50" i="1"/>
  <c r="S56" i="10"/>
  <c r="AF42" i="10"/>
  <c r="AB21" i="10"/>
  <c r="AF65" i="1"/>
  <c r="AC24" i="1"/>
  <c r="AJ50" i="1"/>
  <c r="AC65" i="1"/>
  <c r="AC59" i="1"/>
  <c r="T56" i="10"/>
  <c r="AN56" i="10" s="1"/>
  <c r="Y24" i="1"/>
  <c r="AE21" i="1"/>
  <c r="F12" i="10"/>
  <c r="F11" i="10" s="1"/>
  <c r="Y17" i="10"/>
  <c r="Z17" i="10"/>
  <c r="AM59" i="10"/>
  <c r="X21" i="10"/>
  <c r="AM17" i="1"/>
  <c r="AE24" i="1"/>
  <c r="AE65" i="1"/>
  <c r="AM21" i="1"/>
  <c r="AN17" i="1"/>
  <c r="AH46" i="1"/>
  <c r="Y21" i="1"/>
  <c r="Z50" i="1"/>
  <c r="S12" i="1"/>
  <c r="S11" i="1" s="1"/>
  <c r="AK50" i="1"/>
  <c r="Q40" i="1"/>
  <c r="Q36" i="1" s="1"/>
  <c r="AB21" i="1"/>
  <c r="AG24" i="1"/>
  <c r="AI59" i="1"/>
  <c r="AN21" i="1"/>
  <c r="Y59" i="1"/>
  <c r="AF21" i="1"/>
  <c r="X59" i="1"/>
  <c r="H56" i="1"/>
  <c r="AC56" i="1"/>
  <c r="AB59" i="1"/>
  <c r="AD46" i="1"/>
  <c r="AA17" i="1"/>
  <c r="F40" i="1"/>
  <c r="N40" i="1"/>
  <c r="N36" i="1" s="1"/>
  <c r="AC21" i="1"/>
  <c r="AD14" i="1"/>
  <c r="AM14" i="1"/>
  <c r="AM65" i="1"/>
  <c r="AM24" i="1"/>
  <c r="X14" i="1"/>
  <c r="AI50" i="1"/>
  <c r="Q56" i="1"/>
  <c r="AK56" i="1" s="1"/>
  <c r="AO50" i="1"/>
  <c r="Z17" i="1"/>
  <c r="L40" i="1"/>
  <c r="AB56" i="1"/>
  <c r="AH59" i="1"/>
  <c r="AH14" i="1"/>
  <c r="AO21" i="1"/>
  <c r="Y14" i="1"/>
  <c r="Z24" i="1"/>
  <c r="AB42" i="1"/>
  <c r="AG50" i="1"/>
  <c r="C40" i="1"/>
  <c r="C36" i="1" s="1"/>
  <c r="Z59" i="1"/>
  <c r="Z21" i="1"/>
  <c r="AO46" i="1"/>
  <c r="K12" i="1"/>
  <c r="AE12" i="1" s="1"/>
  <c r="AP59" i="1"/>
  <c r="AK46" i="1"/>
  <c r="M40" i="1"/>
  <c r="AG40" i="1" s="1"/>
  <c r="AG46" i="1"/>
  <c r="AI21" i="1"/>
  <c r="Z46" i="1"/>
  <c r="AK21" i="1"/>
  <c r="AM59" i="1"/>
  <c r="AL46" i="1"/>
  <c r="AK14" i="1"/>
  <c r="AB50" i="1"/>
  <c r="AN46" i="1"/>
  <c r="AL59" i="1"/>
  <c r="AM46" i="1"/>
  <c r="D12" i="1"/>
  <c r="D11" i="1" s="1"/>
  <c r="AH17" i="1"/>
  <c r="AG17" i="1"/>
  <c r="AM50" i="1"/>
  <c r="AI46" i="1"/>
  <c r="Z34" i="1"/>
  <c r="AB34" i="1" s="1"/>
  <c r="AI14" i="1"/>
  <c r="P12" i="1"/>
  <c r="P11" i="1" s="1"/>
  <c r="AI24" i="1"/>
  <c r="AN59" i="1"/>
  <c r="AE14" i="1"/>
  <c r="AJ46" i="1"/>
  <c r="X42" i="10"/>
  <c r="AF14" i="10"/>
  <c r="C40" i="10"/>
  <c r="AB14" i="10"/>
  <c r="U40" i="10"/>
  <c r="AG65" i="10"/>
  <c r="AG14" i="10"/>
  <c r="J56" i="10"/>
  <c r="AD50" i="10"/>
  <c r="M59" i="10"/>
  <c r="AG59" i="10" s="1"/>
  <c r="AF46" i="10"/>
  <c r="K40" i="10"/>
  <c r="AE40" i="10" s="1"/>
  <c r="S40" i="10"/>
  <c r="AO17" i="10"/>
  <c r="AM24" i="10"/>
  <c r="AG21" i="10"/>
  <c r="Z24" i="10"/>
  <c r="AG42" i="10"/>
  <c r="AO59" i="10"/>
  <c r="AN21" i="10"/>
  <c r="AH21" i="10"/>
  <c r="X46" i="10"/>
  <c r="AM65" i="10"/>
  <c r="AF65" i="10"/>
  <c r="AF17" i="10"/>
  <c r="AL46" i="10"/>
  <c r="AI46" i="10"/>
  <c r="AN65" i="10"/>
  <c r="L40" i="10"/>
  <c r="L36" i="10" s="1"/>
  <c r="AG24" i="10"/>
  <c r="AG34" i="10"/>
  <c r="J40" i="10"/>
  <c r="AF24" i="10"/>
  <c r="AD46" i="10"/>
  <c r="AO50" i="10"/>
  <c r="AE65" i="10"/>
  <c r="AH46" i="10"/>
  <c r="AO21" i="10"/>
  <c r="L12" i="10"/>
  <c r="L11" i="10" s="1"/>
  <c r="AH24" i="10"/>
  <c r="AM50" i="10"/>
  <c r="D12" i="10"/>
  <c r="X12" i="10" s="1"/>
  <c r="D56" i="10"/>
  <c r="I40" i="10"/>
  <c r="AF59" i="10"/>
  <c r="AC46" i="10"/>
  <c r="N12" i="10"/>
  <c r="AD65" i="10"/>
  <c r="L36" i="1"/>
  <c r="L38" i="1" s="1"/>
  <c r="M56" i="10"/>
  <c r="AG56" i="10" s="1"/>
  <c r="V40" i="1"/>
  <c r="AP40" i="1" s="1"/>
  <c r="V40" i="10"/>
  <c r="AP40" i="10" s="1"/>
  <c r="V12" i="1"/>
  <c r="V11" i="1"/>
  <c r="V9" i="1" s="1"/>
  <c r="Z21" i="10" l="1"/>
  <c r="R40" i="10"/>
  <c r="AM40" i="10" s="1"/>
  <c r="AN17" i="10"/>
  <c r="AH63" i="10"/>
  <c r="AA50" i="10"/>
  <c r="F40" i="10"/>
  <c r="Y42" i="10"/>
  <c r="AH14" i="10"/>
  <c r="AE59" i="10"/>
  <c r="AG17" i="10"/>
  <c r="N40" i="10"/>
  <c r="N36" i="10" s="1"/>
  <c r="AL42" i="10"/>
  <c r="AI17" i="10"/>
  <c r="C36" i="10"/>
  <c r="C38" i="10" s="1"/>
  <c r="C69" i="10" s="1"/>
  <c r="G12" i="10"/>
  <c r="G11" i="10" s="1"/>
  <c r="AA11" i="10" s="1"/>
  <c r="AI24" i="10"/>
  <c r="O40" i="10"/>
  <c r="AI40" i="10" s="1"/>
  <c r="AN50" i="10"/>
  <c r="AH12" i="10"/>
  <c r="AO14" i="10"/>
  <c r="AJ59" i="10"/>
  <c r="X61" i="10"/>
  <c r="AB24" i="10"/>
  <c r="AJ65" i="10"/>
  <c r="AI42" i="10"/>
  <c r="AI50" i="10"/>
  <c r="AM42" i="10"/>
  <c r="AF21" i="10"/>
  <c r="AP65" i="10"/>
  <c r="AD40" i="10"/>
  <c r="Y21" i="10"/>
  <c r="Q56" i="10"/>
  <c r="AL56" i="10" s="1"/>
  <c r="AE42" i="10"/>
  <c r="X56" i="10"/>
  <c r="O12" i="10"/>
  <c r="O11" i="10" s="1"/>
  <c r="O9" i="10" s="1"/>
  <c r="AJ56" i="10"/>
  <c r="AE50" i="10"/>
  <c r="AE46" i="10"/>
  <c r="AD24" i="10"/>
  <c r="AP21" i="10"/>
  <c r="X59" i="10"/>
  <c r="Q12" i="10"/>
  <c r="AC42" i="10"/>
  <c r="AJ14" i="10"/>
  <c r="AB65" i="10"/>
  <c r="AB50" i="10"/>
  <c r="H40" i="10"/>
  <c r="AA42" i="10"/>
  <c r="L9" i="10"/>
  <c r="AG9" i="10" s="1"/>
  <c r="AG11" i="10"/>
  <c r="AC40" i="10"/>
  <c r="H36" i="10"/>
  <c r="H38" i="10" s="1"/>
  <c r="AL21" i="10"/>
  <c r="I12" i="10"/>
  <c r="AP42" i="10"/>
  <c r="Y12" i="10"/>
  <c r="J36" i="10"/>
  <c r="AM46" i="10"/>
  <c r="AC50" i="10"/>
  <c r="J12" i="10"/>
  <c r="H12" i="10"/>
  <c r="AB12" i="10" s="1"/>
  <c r="AP46" i="10"/>
  <c r="AQ17" i="10"/>
  <c r="D11" i="10"/>
  <c r="Y11" i="10" s="1"/>
  <c r="AQ14" i="10"/>
  <c r="Z12" i="10"/>
  <c r="AI21" i="10"/>
  <c r="AF50" i="10"/>
  <c r="AK24" i="10"/>
  <c r="AA46" i="10"/>
  <c r="AD21" i="10"/>
  <c r="AB17" i="10"/>
  <c r="AQ21" i="10"/>
  <c r="P12" i="10"/>
  <c r="AK59" i="10"/>
  <c r="AB61" i="10"/>
  <c r="P40" i="10"/>
  <c r="AO42" i="10"/>
  <c r="AF56" i="10"/>
  <c r="Z46" i="10"/>
  <c r="AB42" i="10"/>
  <c r="AP59" i="10"/>
  <c r="AH42" i="10"/>
  <c r="Q11" i="10"/>
  <c r="T40" i="10"/>
  <c r="AN40" i="10" s="1"/>
  <c r="E40" i="10"/>
  <c r="Y40" i="10" s="1"/>
  <c r="AQ42" i="10"/>
  <c r="AJ17" i="10"/>
  <c r="I36" i="10"/>
  <c r="AC36" i="10" s="1"/>
  <c r="AP14" i="10"/>
  <c r="AQ50" i="10"/>
  <c r="T12" i="10"/>
  <c r="T11" i="10" s="1"/>
  <c r="T9" i="10" s="1"/>
  <c r="AC59" i="10"/>
  <c r="Y24" i="10"/>
  <c r="V12" i="10"/>
  <c r="V36" i="10"/>
  <c r="V38" i="10" s="1"/>
  <c r="AK65" i="10"/>
  <c r="AL14" i="10"/>
  <c r="Y59" i="10"/>
  <c r="AQ56" i="10"/>
  <c r="AI12" i="10"/>
  <c r="AN59" i="10"/>
  <c r="Z61" i="10"/>
  <c r="AE14" i="10"/>
  <c r="AP24" i="10"/>
  <c r="AQ65" i="10"/>
  <c r="L12" i="12"/>
  <c r="N14" i="12"/>
  <c r="G14" i="12"/>
  <c r="E12" i="12"/>
  <c r="L35" i="12"/>
  <c r="N35" i="12" s="1"/>
  <c r="N22" i="12"/>
  <c r="N27" i="12"/>
  <c r="N40" i="12"/>
  <c r="N51" i="12"/>
  <c r="G15" i="12"/>
  <c r="G31" i="12"/>
  <c r="G36" i="12"/>
  <c r="G46" i="12"/>
  <c r="AQ59" i="1"/>
  <c r="W40" i="1"/>
  <c r="AQ59" i="10"/>
  <c r="W40" i="10"/>
  <c r="W12" i="1"/>
  <c r="W12" i="10"/>
  <c r="W11" i="10" s="1"/>
  <c r="W9" i="10" s="1"/>
  <c r="AQ46" i="10"/>
  <c r="AQ24" i="10"/>
  <c r="L38" i="10"/>
  <c r="F9" i="10"/>
  <c r="Z11" i="10"/>
  <c r="I11" i="10"/>
  <c r="AC12" i="10"/>
  <c r="J11" i="10"/>
  <c r="AD12" i="10"/>
  <c r="AE56" i="10"/>
  <c r="K36" i="10"/>
  <c r="AP56" i="10"/>
  <c r="U36" i="10"/>
  <c r="AO56" i="10"/>
  <c r="X40" i="10"/>
  <c r="D36" i="10"/>
  <c r="N38" i="10"/>
  <c r="AK56" i="10"/>
  <c r="AA59" i="10"/>
  <c r="G56" i="10"/>
  <c r="AB59" i="10"/>
  <c r="Z59" i="10"/>
  <c r="F56" i="10"/>
  <c r="F36" i="10" s="1"/>
  <c r="V11" i="10"/>
  <c r="AP36" i="10"/>
  <c r="AI56" i="10"/>
  <c r="AH56" i="10"/>
  <c r="AG40" i="10"/>
  <c r="M36" i="10"/>
  <c r="AH36" i="10" s="1"/>
  <c r="AH40" i="10"/>
  <c r="AM56" i="10"/>
  <c r="E9" i="10"/>
  <c r="M71" i="10"/>
  <c r="AG12" i="10"/>
  <c r="AH59" i="10"/>
  <c r="Z50" i="10"/>
  <c r="U12" i="10"/>
  <c r="AM21" i="10"/>
  <c r="Q40" i="10"/>
  <c r="AI59" i="10"/>
  <c r="G40" i="10"/>
  <c r="AB46" i="10"/>
  <c r="N11" i="10"/>
  <c r="AE24" i="10"/>
  <c r="K12" i="10"/>
  <c r="AK42" i="10"/>
  <c r="R36" i="10"/>
  <c r="R12" i="10"/>
  <c r="S36" i="10"/>
  <c r="AN46" i="10"/>
  <c r="E56" i="10"/>
  <c r="Y56" i="10" s="1"/>
  <c r="AP17" i="10"/>
  <c r="AD56" i="10"/>
  <c r="AN42" i="10"/>
  <c r="AC56" i="10"/>
  <c r="S12" i="10"/>
  <c r="AK50" i="10"/>
  <c r="AO24" i="10"/>
  <c r="AJ46" i="10"/>
  <c r="Y61" i="10"/>
  <c r="AC14" i="10"/>
  <c r="AE21" i="10"/>
  <c r="Y50" i="10"/>
  <c r="J38" i="10"/>
  <c r="AK46" i="10"/>
  <c r="AD17" i="10"/>
  <c r="AD14" i="10"/>
  <c r="X50" i="10"/>
  <c r="AD59" i="10"/>
  <c r="AO46" i="10"/>
  <c r="AL17" i="10"/>
  <c r="AF40" i="10"/>
  <c r="AM14" i="10"/>
  <c r="AG50" i="10"/>
  <c r="AE17" i="10"/>
  <c r="X40" i="1"/>
  <c r="D36" i="1"/>
  <c r="G11" i="1"/>
  <c r="J11" i="1"/>
  <c r="AD12" i="1"/>
  <c r="N11" i="1"/>
  <c r="AJ40" i="1"/>
  <c r="P36" i="1"/>
  <c r="AK40" i="1"/>
  <c r="P9" i="1"/>
  <c r="N38" i="1"/>
  <c r="AC34" i="1"/>
  <c r="AI40" i="1"/>
  <c r="O36" i="1"/>
  <c r="Z56" i="1"/>
  <c r="F36" i="1"/>
  <c r="AD34" i="1"/>
  <c r="C71" i="1"/>
  <c r="C38" i="1"/>
  <c r="AN40" i="1"/>
  <c r="AE56" i="1"/>
  <c r="Q38" i="1"/>
  <c r="AK36" i="1"/>
  <c r="AK12" i="1"/>
  <c r="Q11" i="1"/>
  <c r="AO40" i="1"/>
  <c r="U36" i="1"/>
  <c r="Y12" i="1"/>
  <c r="E11" i="1"/>
  <c r="AC40" i="1"/>
  <c r="AB40" i="1"/>
  <c r="H36" i="1"/>
  <c r="AF12" i="1"/>
  <c r="L11" i="1"/>
  <c r="D9" i="1"/>
  <c r="X11" i="1"/>
  <c r="AI12" i="1"/>
  <c r="AJ12" i="1"/>
  <c r="O11" i="1"/>
  <c r="AM11" i="1"/>
  <c r="S9" i="1"/>
  <c r="AD40" i="1"/>
  <c r="J36" i="1"/>
  <c r="AF40" i="1"/>
  <c r="AE40" i="1"/>
  <c r="K36" i="1"/>
  <c r="AH56" i="1"/>
  <c r="S36" i="1"/>
  <c r="AG56" i="1"/>
  <c r="M36" i="1"/>
  <c r="AH36" i="1" s="1"/>
  <c r="AN12" i="1"/>
  <c r="T11" i="1"/>
  <c r="C69" i="1"/>
  <c r="AA56" i="1"/>
  <c r="AL12" i="1"/>
  <c r="R11" i="1"/>
  <c r="M12" i="1"/>
  <c r="AH12" i="1" s="1"/>
  <c r="K11" i="1"/>
  <c r="AO24" i="1"/>
  <c r="G36" i="1"/>
  <c r="AJ59" i="1"/>
  <c r="F12" i="1"/>
  <c r="X46" i="1"/>
  <c r="AE46" i="1"/>
  <c r="X12" i="1"/>
  <c r="AM12" i="1"/>
  <c r="AE59" i="1"/>
  <c r="V36" i="1"/>
  <c r="V71" i="1" s="1"/>
  <c r="AE17" i="1"/>
  <c r="AA14" i="1"/>
  <c r="AL17" i="1"/>
  <c r="AD17" i="1"/>
  <c r="AD59" i="1"/>
  <c r="AO14" i="1"/>
  <c r="AL56" i="1"/>
  <c r="AK17" i="1"/>
  <c r="E40" i="1"/>
  <c r="AF46" i="1"/>
  <c r="U12" i="1"/>
  <c r="AP50" i="1"/>
  <c r="H12" i="1"/>
  <c r="AA59" i="1"/>
  <c r="AF36" i="1"/>
  <c r="AH40" i="1"/>
  <c r="AF56" i="1"/>
  <c r="AN14" i="1"/>
  <c r="AF24" i="1"/>
  <c r="R40" i="1"/>
  <c r="AM40" i="1" s="1"/>
  <c r="T56" i="1"/>
  <c r="T36" i="1" s="1"/>
  <c r="AB46" i="1"/>
  <c r="AH21" i="1"/>
  <c r="AB17" i="1"/>
  <c r="AF14" i="1"/>
  <c r="AB14" i="1"/>
  <c r="AG59" i="1"/>
  <c r="AL40" i="10" l="1"/>
  <c r="E36" i="10"/>
  <c r="E71" i="10" s="1"/>
  <c r="AA12" i="10"/>
  <c r="G9" i="10"/>
  <c r="AA9" i="10" s="1"/>
  <c r="I38" i="10"/>
  <c r="AD38" i="10" s="1"/>
  <c r="Z40" i="10"/>
  <c r="AJ40" i="10"/>
  <c r="O36" i="10"/>
  <c r="O71" i="10" s="1"/>
  <c r="C71" i="10"/>
  <c r="H11" i="10"/>
  <c r="H9" i="10" s="1"/>
  <c r="L71" i="10"/>
  <c r="L69" i="10"/>
  <c r="L70" i="10" s="1"/>
  <c r="P36" i="10"/>
  <c r="AJ36" i="10" s="1"/>
  <c r="AO40" i="10"/>
  <c r="AD36" i="10"/>
  <c r="T36" i="10"/>
  <c r="T38" i="10" s="1"/>
  <c r="X11" i="10"/>
  <c r="D9" i="10"/>
  <c r="X9" i="10" s="1"/>
  <c r="AJ12" i="10"/>
  <c r="P11" i="10"/>
  <c r="Q9" i="10"/>
  <c r="AK11" i="10"/>
  <c r="AK12" i="10"/>
  <c r="Z56" i="10"/>
  <c r="E10" i="12"/>
  <c r="G12" i="12"/>
  <c r="L10" i="12"/>
  <c r="N12" i="12"/>
  <c r="AQ40" i="1"/>
  <c r="W36" i="1"/>
  <c r="AQ40" i="10"/>
  <c r="W36" i="10"/>
  <c r="W38" i="10" s="1"/>
  <c r="AQ38" i="10" s="1"/>
  <c r="W38" i="1"/>
  <c r="AQ38" i="1" s="1"/>
  <c r="AQ12" i="1"/>
  <c r="W11" i="1"/>
  <c r="AQ12" i="10"/>
  <c r="AQ11" i="10"/>
  <c r="U11" i="10"/>
  <c r="AP11" i="10" s="1"/>
  <c r="AO12" i="10"/>
  <c r="Y9" i="10"/>
  <c r="O72" i="10"/>
  <c r="AD11" i="10"/>
  <c r="J9" i="10"/>
  <c r="V9" i="10"/>
  <c r="AQ9" i="10" s="1"/>
  <c r="I9" i="10"/>
  <c r="AC11" i="10"/>
  <c r="S11" i="10"/>
  <c r="AM12" i="10"/>
  <c r="AN12" i="10"/>
  <c r="AE12" i="10"/>
  <c r="K11" i="10"/>
  <c r="AH11" i="10"/>
  <c r="N9" i="10"/>
  <c r="AB11" i="10"/>
  <c r="AP12" i="10"/>
  <c r="O38" i="10"/>
  <c r="AI36" i="10"/>
  <c r="AE36" i="10"/>
  <c r="K38" i="10"/>
  <c r="AE38" i="10" s="1"/>
  <c r="D71" i="10"/>
  <c r="X71" i="10" s="1"/>
  <c r="D38" i="10"/>
  <c r="X36" i="10"/>
  <c r="Q36" i="10"/>
  <c r="AL36" i="10" s="1"/>
  <c r="AK40" i="10"/>
  <c r="R11" i="10"/>
  <c r="AL12" i="10"/>
  <c r="F38" i="10"/>
  <c r="R38" i="10"/>
  <c r="Y36" i="10"/>
  <c r="E38" i="10"/>
  <c r="E69" i="10" s="1"/>
  <c r="AI11" i="10"/>
  <c r="AF12" i="10"/>
  <c r="M72" i="10"/>
  <c r="AG71" i="10"/>
  <c r="Z9" i="10"/>
  <c r="F71" i="10"/>
  <c r="G36" i="10"/>
  <c r="AA40" i="10"/>
  <c r="AB40" i="10"/>
  <c r="L72" i="10"/>
  <c r="AN36" i="10"/>
  <c r="T71" i="10"/>
  <c r="M38" i="10"/>
  <c r="AH38" i="10" s="1"/>
  <c r="AG36" i="10"/>
  <c r="AM36" i="10"/>
  <c r="S38" i="10"/>
  <c r="AB56" i="10"/>
  <c r="AA56" i="10"/>
  <c r="U38" i="10"/>
  <c r="AF36" i="10"/>
  <c r="AN36" i="1"/>
  <c r="T38" i="1"/>
  <c r="V72" i="1"/>
  <c r="Z12" i="1"/>
  <c r="F11" i="1"/>
  <c r="F38" i="1"/>
  <c r="N9" i="1"/>
  <c r="G38" i="1"/>
  <c r="AA38" i="1" s="1"/>
  <c r="AA36" i="1"/>
  <c r="Y40" i="1"/>
  <c r="Z40" i="1"/>
  <c r="E36" i="1"/>
  <c r="AN11" i="1"/>
  <c r="T9" i="1"/>
  <c r="D71" i="1"/>
  <c r="X71" i="1" s="1"/>
  <c r="X9" i="1"/>
  <c r="AD11" i="1"/>
  <c r="J9" i="1"/>
  <c r="U38" i="1"/>
  <c r="AO36" i="1"/>
  <c r="S38" i="1"/>
  <c r="AM36" i="1"/>
  <c r="AE34" i="1"/>
  <c r="AF34" i="1" s="1"/>
  <c r="AL40" i="1"/>
  <c r="R36" i="1"/>
  <c r="AI11" i="1"/>
  <c r="O9" i="1"/>
  <c r="Q9" i="1"/>
  <c r="AK11" i="1"/>
  <c r="K9" i="1"/>
  <c r="AE11" i="1"/>
  <c r="L9" i="1"/>
  <c r="AF11" i="1"/>
  <c r="AP36" i="1"/>
  <c r="V38" i="1"/>
  <c r="AL11" i="1"/>
  <c r="R9" i="1"/>
  <c r="AO56" i="1"/>
  <c r="AN56" i="1"/>
  <c r="P71" i="1"/>
  <c r="AJ9" i="1"/>
  <c r="P69" i="1"/>
  <c r="AG36" i="1"/>
  <c r="M38" i="1"/>
  <c r="AG38" i="1" s="1"/>
  <c r="O38" i="1"/>
  <c r="AI38" i="1" s="1"/>
  <c r="AI36" i="1"/>
  <c r="AB12" i="1"/>
  <c r="AC12" i="1"/>
  <c r="H11" i="1"/>
  <c r="AG12" i="1"/>
  <c r="M11" i="1"/>
  <c r="K38" i="1"/>
  <c r="AE36" i="1"/>
  <c r="AO12" i="1"/>
  <c r="U11" i="1"/>
  <c r="AP12" i="1"/>
  <c r="H38" i="1"/>
  <c r="AB36" i="1"/>
  <c r="AC36" i="1"/>
  <c r="AD36" i="1"/>
  <c r="J38" i="1"/>
  <c r="AD38" i="1" s="1"/>
  <c r="AJ11" i="1"/>
  <c r="AA12" i="1"/>
  <c r="G9" i="1"/>
  <c r="AA11" i="1"/>
  <c r="E9" i="1"/>
  <c r="Y11" i="1"/>
  <c r="S69" i="1"/>
  <c r="AM9" i="1"/>
  <c r="S71" i="1"/>
  <c r="X36" i="1"/>
  <c r="D38" i="1"/>
  <c r="X38" i="1" s="1"/>
  <c r="P38" i="1"/>
  <c r="AJ36" i="1"/>
  <c r="AC38" i="10" l="1"/>
  <c r="AO36" i="10"/>
  <c r="Z36" i="10"/>
  <c r="AM38" i="10"/>
  <c r="AF38" i="10"/>
  <c r="P9" i="10"/>
  <c r="AJ11" i="10"/>
  <c r="AO38" i="10"/>
  <c r="P38" i="10"/>
  <c r="N10" i="12"/>
  <c r="L9" i="12"/>
  <c r="N9" i="12" s="1"/>
  <c r="G10" i="12"/>
  <c r="E9" i="12"/>
  <c r="G9" i="12" s="1"/>
  <c r="AQ36" i="1"/>
  <c r="W69" i="10"/>
  <c r="W70" i="10" s="1"/>
  <c r="W71" i="10"/>
  <c r="W72" i="10" s="1"/>
  <c r="AQ36" i="10"/>
  <c r="W9" i="1"/>
  <c r="AQ11" i="1"/>
  <c r="E70" i="10"/>
  <c r="AL11" i="10"/>
  <c r="R9" i="10"/>
  <c r="AB9" i="10"/>
  <c r="H69" i="10"/>
  <c r="H71" i="10"/>
  <c r="X38" i="10"/>
  <c r="D69" i="10"/>
  <c r="X69" i="10" s="1"/>
  <c r="AJ38" i="10"/>
  <c r="AL38" i="10"/>
  <c r="AC9" i="10"/>
  <c r="I71" i="10"/>
  <c r="I69" i="10"/>
  <c r="AD9" i="10"/>
  <c r="J69" i="10"/>
  <c r="J71" i="10"/>
  <c r="Y38" i="10"/>
  <c r="AG38" i="10"/>
  <c r="M69" i="10"/>
  <c r="AN11" i="10"/>
  <c r="AM11" i="10"/>
  <c r="S9" i="10"/>
  <c r="Y71" i="10"/>
  <c r="E72" i="10"/>
  <c r="Z71" i="10"/>
  <c r="F72" i="10"/>
  <c r="V71" i="10"/>
  <c r="V69" i="10"/>
  <c r="AH9" i="10"/>
  <c r="N71" i="10"/>
  <c r="N69" i="10"/>
  <c r="AI9" i="10"/>
  <c r="K9" i="10"/>
  <c r="AE11" i="10"/>
  <c r="AF11" i="10"/>
  <c r="AN38" i="10"/>
  <c r="T69" i="10"/>
  <c r="G38" i="10"/>
  <c r="AA36" i="10"/>
  <c r="AB36" i="10"/>
  <c r="G71" i="10"/>
  <c r="Z38" i="10"/>
  <c r="AI38" i="10"/>
  <c r="O69" i="10"/>
  <c r="AP38" i="10"/>
  <c r="Q71" i="10"/>
  <c r="AK36" i="10"/>
  <c r="Q38" i="10"/>
  <c r="T72" i="10"/>
  <c r="F69" i="10"/>
  <c r="U9" i="10"/>
  <c r="AO11" i="10"/>
  <c r="T71" i="1"/>
  <c r="AN9" i="1"/>
  <c r="T69" i="1"/>
  <c r="AP38" i="1"/>
  <c r="V69" i="1"/>
  <c r="S70" i="1"/>
  <c r="Y36" i="1"/>
  <c r="E38" i="1"/>
  <c r="Y38" i="1" s="1"/>
  <c r="U9" i="1"/>
  <c r="AO11" i="1"/>
  <c r="AP11" i="1"/>
  <c r="K69" i="1"/>
  <c r="K71" i="1"/>
  <c r="AE9" i="1"/>
  <c r="AE38" i="1"/>
  <c r="AF38" i="1"/>
  <c r="P72" i="1"/>
  <c r="J69" i="1"/>
  <c r="J71" i="1"/>
  <c r="AD9" i="1"/>
  <c r="N71" i="1"/>
  <c r="AH9" i="1"/>
  <c r="N69" i="1"/>
  <c r="AB38" i="1"/>
  <c r="AC38" i="1"/>
  <c r="AN38" i="1"/>
  <c r="AO38" i="1"/>
  <c r="M9" i="1"/>
  <c r="AG11" i="1"/>
  <c r="Q71" i="1"/>
  <c r="AK9" i="1"/>
  <c r="Q69" i="1"/>
  <c r="AH11" i="1"/>
  <c r="AG34" i="1"/>
  <c r="AJ69" i="1"/>
  <c r="P70" i="1"/>
  <c r="G69" i="1"/>
  <c r="G71" i="1"/>
  <c r="AI9" i="1"/>
  <c r="O69" i="1"/>
  <c r="O71" i="1"/>
  <c r="Z36" i="1"/>
  <c r="S72" i="1"/>
  <c r="AM71" i="1"/>
  <c r="AM38" i="1"/>
  <c r="E71" i="1"/>
  <c r="E69" i="1"/>
  <c r="Y9" i="1"/>
  <c r="AF9" i="1"/>
  <c r="L69" i="1"/>
  <c r="L71" i="1"/>
  <c r="AJ38" i="1"/>
  <c r="H9" i="1"/>
  <c r="AB11" i="1"/>
  <c r="AC11" i="1"/>
  <c r="AK38" i="1"/>
  <c r="Z38" i="1"/>
  <c r="AH38" i="1"/>
  <c r="R69" i="1"/>
  <c r="AL9" i="1"/>
  <c r="R71" i="1"/>
  <c r="R38" i="1"/>
  <c r="AL38" i="1" s="1"/>
  <c r="AL36" i="1"/>
  <c r="D69" i="1"/>
  <c r="X69" i="1" s="1"/>
  <c r="Z11" i="1"/>
  <c r="F9" i="1"/>
  <c r="P69" i="10" l="1"/>
  <c r="AJ69" i="10" s="1"/>
  <c r="AK9" i="10"/>
  <c r="AJ9" i="10"/>
  <c r="P71" i="10"/>
  <c r="AQ71" i="10"/>
  <c r="AQ69" i="10"/>
  <c r="AQ9" i="1"/>
  <c r="W69" i="1"/>
  <c r="W71" i="1"/>
  <c r="AE9" i="10"/>
  <c r="K69" i="10"/>
  <c r="K71" i="10"/>
  <c r="AF9" i="10"/>
  <c r="O70" i="10"/>
  <c r="AI69" i="10"/>
  <c r="F70" i="10"/>
  <c r="Z69" i="10"/>
  <c r="H70" i="10"/>
  <c r="N70" i="10"/>
  <c r="AH69" i="10"/>
  <c r="N72" i="10"/>
  <c r="AH71" i="10"/>
  <c r="AI71" i="10"/>
  <c r="V70" i="10"/>
  <c r="AP69" i="10"/>
  <c r="AA38" i="10"/>
  <c r="AB38" i="10"/>
  <c r="G69" i="10"/>
  <c r="AB69" i="10" s="1"/>
  <c r="V72" i="10"/>
  <c r="J70" i="10"/>
  <c r="AD69" i="10"/>
  <c r="I70" i="10"/>
  <c r="AC69" i="10"/>
  <c r="S69" i="10"/>
  <c r="AN9" i="10"/>
  <c r="S71" i="10"/>
  <c r="AM9" i="10"/>
  <c r="M70" i="10"/>
  <c r="AG69" i="10"/>
  <c r="AA71" i="10"/>
  <c r="G72" i="10"/>
  <c r="U71" i="10"/>
  <c r="AP71" i="10" s="1"/>
  <c r="U69" i="10"/>
  <c r="AO9" i="10"/>
  <c r="H72" i="10"/>
  <c r="AB71" i="10"/>
  <c r="J72" i="10"/>
  <c r="AD71" i="10"/>
  <c r="R69" i="10"/>
  <c r="R71" i="10"/>
  <c r="AL9" i="10"/>
  <c r="AK38" i="10"/>
  <c r="Q69" i="10"/>
  <c r="AC71" i="10"/>
  <c r="I72" i="10"/>
  <c r="AP9" i="10"/>
  <c r="T70" i="10"/>
  <c r="AN69" i="10"/>
  <c r="Q72" i="10"/>
  <c r="Y69" i="10"/>
  <c r="E70" i="1"/>
  <c r="Y69" i="1"/>
  <c r="E72" i="1"/>
  <c r="Y71" i="1"/>
  <c r="Q70" i="1"/>
  <c r="AK69" i="1"/>
  <c r="U69" i="1"/>
  <c r="U71" i="1"/>
  <c r="AO9" i="1"/>
  <c r="AP9" i="1"/>
  <c r="J72" i="1"/>
  <c r="AD71" i="1"/>
  <c r="AI71" i="1"/>
  <c r="O72" i="1"/>
  <c r="Q72" i="1"/>
  <c r="AK71" i="1"/>
  <c r="AD69" i="1"/>
  <c r="J70" i="1"/>
  <c r="AL69" i="1"/>
  <c r="R70" i="1"/>
  <c r="AE69" i="1"/>
  <c r="K70" i="1"/>
  <c r="AH34" i="1"/>
  <c r="AI34" i="1" s="1"/>
  <c r="F71" i="1"/>
  <c r="F69" i="1"/>
  <c r="Z9" i="1"/>
  <c r="AI69" i="1"/>
  <c r="O70" i="1"/>
  <c r="AM69" i="1"/>
  <c r="AF69" i="1"/>
  <c r="L70" i="1"/>
  <c r="V70" i="1"/>
  <c r="AP69" i="1"/>
  <c r="AE71" i="1"/>
  <c r="K72" i="1"/>
  <c r="AH69" i="1"/>
  <c r="N70" i="1"/>
  <c r="AN71" i="1"/>
  <c r="T72" i="1"/>
  <c r="AH71" i="1"/>
  <c r="N72" i="1"/>
  <c r="H69" i="1"/>
  <c r="AC9" i="1"/>
  <c r="H71" i="1"/>
  <c r="AB9" i="1"/>
  <c r="AF71" i="1"/>
  <c r="L72" i="1"/>
  <c r="AG9" i="1"/>
  <c r="M71" i="1"/>
  <c r="M69" i="1"/>
  <c r="AJ71" i="1"/>
  <c r="AA9" i="1"/>
  <c r="AL71" i="1"/>
  <c r="R72" i="1"/>
  <c r="G72" i="1"/>
  <c r="AA69" i="1"/>
  <c r="G70" i="1"/>
  <c r="T70" i="1"/>
  <c r="AN69" i="1"/>
  <c r="P70" i="10" l="1"/>
  <c r="P72" i="10"/>
  <c r="AJ71" i="10"/>
  <c r="AK71" i="10"/>
  <c r="AQ71" i="1"/>
  <c r="W72" i="1"/>
  <c r="W70" i="1"/>
  <c r="AQ69" i="1"/>
  <c r="S72" i="10"/>
  <c r="AM71" i="10"/>
  <c r="AN71" i="10"/>
  <c r="R70" i="10"/>
  <c r="AL69" i="10"/>
  <c r="K72" i="10"/>
  <c r="AE71" i="10"/>
  <c r="AF71" i="10"/>
  <c r="AK69" i="10"/>
  <c r="Q70" i="10"/>
  <c r="R72" i="10"/>
  <c r="AL71" i="10"/>
  <c r="AA69" i="10"/>
  <c r="G70" i="10"/>
  <c r="S70" i="10"/>
  <c r="AM69" i="10"/>
  <c r="AO69" i="10"/>
  <c r="U70" i="10"/>
  <c r="AE69" i="10"/>
  <c r="K70" i="10"/>
  <c r="AF69" i="10"/>
  <c r="AO71" i="10"/>
  <c r="U72" i="10"/>
  <c r="AC69" i="1"/>
  <c r="AB69" i="1"/>
  <c r="H70" i="1"/>
  <c r="F72" i="1"/>
  <c r="Z71" i="1"/>
  <c r="AB71" i="1"/>
  <c r="H72" i="1"/>
  <c r="AC71" i="1"/>
  <c r="AA71" i="1"/>
  <c r="U70" i="1"/>
  <c r="AO69" i="1"/>
  <c r="AG69" i="1"/>
  <c r="M70" i="1"/>
  <c r="AJ34" i="1"/>
  <c r="U72" i="1"/>
  <c r="AO71" i="1"/>
  <c r="AP71" i="1"/>
  <c r="AG71" i="1"/>
  <c r="M72" i="1"/>
  <c r="Z69" i="1"/>
  <c r="F70" i="1"/>
  <c r="AK34" i="1" l="1"/>
  <c r="AL34" i="1" l="1"/>
  <c r="AM34" i="1" l="1"/>
  <c r="AN34" i="1" l="1"/>
  <c r="AO34" i="1" s="1"/>
  <c r="AP34" i="1" l="1"/>
</calcChain>
</file>

<file path=xl/sharedStrings.xml><?xml version="1.0" encoding="utf-8"?>
<sst xmlns="http://schemas.openxmlformats.org/spreadsheetml/2006/main" count="300" uniqueCount="140">
  <si>
    <t>CONCEPTO</t>
  </si>
  <si>
    <t>GASTOS CORRIENTES</t>
  </si>
  <si>
    <t xml:space="preserve">    Sueldos y Salarios</t>
  </si>
  <si>
    <t xml:space="preserve">         Deuda Interna</t>
  </si>
  <si>
    <t xml:space="preserve">         Deuda externa</t>
  </si>
  <si>
    <t xml:space="preserve">    Transferencias</t>
  </si>
  <si>
    <t xml:space="preserve">         Sector Privado </t>
  </si>
  <si>
    <t xml:space="preserve">         Sector Publico</t>
  </si>
  <si>
    <t xml:space="preserve">         Sector Externo</t>
  </si>
  <si>
    <t>GASTOS DE CAPITAL</t>
  </si>
  <si>
    <t xml:space="preserve">INGRESOS TOTALES </t>
  </si>
  <si>
    <t xml:space="preserve"> II- Ingresos de Capital:</t>
  </si>
  <si>
    <t>I-3  Ingresos no Tributarios</t>
  </si>
  <si>
    <t xml:space="preserve">    Inversion </t>
  </si>
  <si>
    <t>Transferencias capital con recurso externo</t>
  </si>
  <si>
    <t>Gasto Total sin Intereses</t>
  </si>
  <si>
    <t xml:space="preserve">    Intereses    </t>
  </si>
  <si>
    <t>1 - 3</t>
  </si>
  <si>
    <t>1 - 2</t>
  </si>
  <si>
    <t>VARIACION</t>
  </si>
  <si>
    <t>SUP/ DÉFICIT  FINANCIERO.</t>
  </si>
  <si>
    <t>DEF/SUPERÁVIT PRIMARIO</t>
  </si>
  <si>
    <t>Impuesto a los ingresos y utilidades</t>
  </si>
  <si>
    <t>Sobre importaciones</t>
  </si>
  <si>
    <t>Sobre exportaciones</t>
  </si>
  <si>
    <t>Ventas</t>
  </si>
  <si>
    <t>Interno</t>
  </si>
  <si>
    <t>Aduanas</t>
  </si>
  <si>
    <t>Consumo</t>
  </si>
  <si>
    <t>I-1  Ingresos Tributarios</t>
  </si>
  <si>
    <t>I-   Ingresos Corrientes</t>
  </si>
  <si>
    <t>Otros ingresos tributarios</t>
  </si>
  <si>
    <t>I-2 Contribuciones Sociales</t>
  </si>
  <si>
    <t>I-4  Transferencias</t>
  </si>
  <si>
    <t>Arancel:</t>
  </si>
  <si>
    <t>1% Valor Aduanero:</t>
  </si>
  <si>
    <t xml:space="preserve"> Por Caja Banano Exportada</t>
  </si>
  <si>
    <t>Der.de Exp.ad/valorem</t>
  </si>
  <si>
    <t>Transferencias con recurso externo</t>
  </si>
  <si>
    <t>FINANCIAMIENTO</t>
  </si>
  <si>
    <t>Remuneraciones</t>
  </si>
  <si>
    <t xml:space="preserve">   Interno Neto</t>
  </si>
  <si>
    <t xml:space="preserve">   Externo Neto</t>
  </si>
  <si>
    <t xml:space="preserve">Ingreso y Gasto Reconocido Gobierno Central </t>
  </si>
  <si>
    <t>en millones de colones</t>
  </si>
  <si>
    <r>
      <rPr>
        <b/>
        <sz val="10"/>
        <rFont val="Arial"/>
        <family val="2"/>
      </rPr>
      <t xml:space="preserve">Fuente:  </t>
    </r>
    <r>
      <rPr>
        <sz val="10"/>
        <rFont val="Arial"/>
        <family val="2"/>
      </rPr>
      <t>Cuadro elaborado en la Secretaría Técnica de la Autoridad Presupuestaria, con información suministrada por la Contabilidad Nacional y la Dirección de Crédito Público.</t>
    </r>
  </si>
  <si>
    <t xml:space="preserve">Mes de junio </t>
  </si>
  <si>
    <t xml:space="preserve">Acumulado al mes de junio </t>
  </si>
  <si>
    <t xml:space="preserve"> Impuesto Exportaciones Vía Terrestre</t>
  </si>
  <si>
    <t>% PIB</t>
  </si>
  <si>
    <t>Concesión Neta de Préstamos</t>
  </si>
  <si>
    <t xml:space="preserve">Concesión </t>
  </si>
  <si>
    <t xml:space="preserve">Recuperación </t>
  </si>
  <si>
    <t>GASTOS TOTALES Y CONCESIÓN NETA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</si>
  <si>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</si>
  <si>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</si>
  <si>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</si>
  <si>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</si>
  <si>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</si>
  <si>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</si>
  <si>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</si>
  <si>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</si>
  <si>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</si>
  <si>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</si>
  <si>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</si>
  <si>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</si>
  <si>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</si>
  <si>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</si>
  <si>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</si>
  <si>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</si>
  <si>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Otros Ingresos tributarios diversos internos</t>
  </si>
  <si>
    <t>Otros Ingresos tributarios diversos aduanas</t>
  </si>
  <si>
    <t>22/23</t>
  </si>
  <si>
    <t>23/24</t>
  </si>
  <si>
    <t>24/25</t>
  </si>
  <si>
    <r>
      <t>PIB</t>
    </r>
    <r>
      <rPr>
        <b/>
        <vertAlign val="superscript"/>
        <sz val="8"/>
        <rFont val="Arial"/>
        <family val="2"/>
      </rPr>
      <t>1/</t>
    </r>
  </si>
  <si>
    <r>
      <t xml:space="preserve">    Transferencias</t>
    </r>
    <r>
      <rPr>
        <vertAlign val="superscript"/>
        <sz val="10"/>
        <rFont val="Arial"/>
        <family val="2"/>
      </rPr>
      <t xml:space="preserve"> </t>
    </r>
  </si>
  <si>
    <r>
      <t xml:space="preserve">    Cargas Sociales</t>
    </r>
    <r>
      <rPr>
        <vertAlign val="superscript"/>
        <sz val="10"/>
        <rFont val="Arial"/>
        <family val="2"/>
      </rPr>
      <t>2/</t>
    </r>
  </si>
  <si>
    <r>
      <rPr>
        <vertAlign val="superscript"/>
        <sz val="10"/>
        <rFont val="Arial"/>
        <family val="2"/>
      </rPr>
      <t>2/</t>
    </r>
    <r>
      <rPr>
        <sz val="10"/>
        <rFont val="Arial"/>
        <family val="2"/>
      </rPr>
      <t xml:space="preserve">  A partir de enero 2020 los egresos de las cargas sociales de los programas 327-328- 329 del Ministerio de Obras Públicas y Transportes (MOPT), se capitalizan, por lo que se incluyen en el rubro de inversión.</t>
    </r>
  </si>
  <si>
    <r>
      <rPr>
        <vertAlign val="superscript"/>
        <sz val="10"/>
        <rFont val="Arial"/>
        <family val="2"/>
      </rPr>
      <t>3/</t>
    </r>
    <r>
      <rPr>
        <sz val="10"/>
        <rFont val="Arial"/>
        <family val="2"/>
      </rPr>
      <t xml:space="preserve"> Los egresos de bienes y servicios del programa 797 de Ministerio de Comercio Exterior a partir de enero 2020 se capitalizan y se incluyen en el rubro de inversión</t>
    </r>
  </si>
  <si>
    <r>
      <t>PIB</t>
    </r>
    <r>
      <rPr>
        <b/>
        <vertAlign val="superscript"/>
        <sz val="8"/>
        <rFont val="Arial"/>
        <family val="2"/>
      </rPr>
      <t xml:space="preserve"> 1/</t>
    </r>
  </si>
  <si>
    <r>
      <t xml:space="preserve">    Bienes y Servicios</t>
    </r>
    <r>
      <rPr>
        <vertAlign val="superscript"/>
        <sz val="10"/>
        <rFont val="Arial"/>
        <family val="2"/>
      </rPr>
      <t>3/</t>
    </r>
  </si>
  <si>
    <t>Cifras del mes de junio 2020-2026</t>
  </si>
  <si>
    <t>Cifras al mes de junio 2020 - 2026</t>
  </si>
  <si>
    <t>25/26</t>
  </si>
  <si>
    <r>
      <rPr>
        <vertAlign val="superscript"/>
        <sz val="10"/>
        <rFont val="Arial"/>
        <family val="2"/>
      </rPr>
      <t>1/</t>
    </r>
    <r>
      <rPr>
        <sz val="10"/>
        <rFont val="Arial"/>
        <family val="2"/>
      </rPr>
      <t xml:space="preserve"> Según el PIB publicado por el Banco Central  cifras preliminares 2023-2026, proyección 2026-2027 utilizada en el informe de Política Monetaria  de abril 2026, aprobado por la Junta Directiva en el artículo 5 del acta de la sesión 6320-2026, el 28 de abril de 2026 </t>
    </r>
  </si>
  <si>
    <r>
      <t>Transferencias ctes con recurso externo</t>
    </r>
    <r>
      <rPr>
        <vertAlign val="superscript"/>
        <sz val="10"/>
        <rFont val="Arial"/>
        <family val="2"/>
      </rPr>
      <t xml:space="preserve"> </t>
    </r>
  </si>
  <si>
    <t xml:space="preserve"> </t>
  </si>
  <si>
    <t>GOBIERNO CENTRAL DE COSTA RICA</t>
  </si>
  <si>
    <t>PRINCIPALES INGRESOS</t>
  </si>
  <si>
    <t>COMPARATIVOS MES JUNIO</t>
  </si>
  <si>
    <t>COMPARATIVOS ACUMULADO AL MES DE JUNIO</t>
  </si>
  <si>
    <t>(en millones de colones)</t>
  </si>
  <si>
    <t>Variacion</t>
  </si>
  <si>
    <t>INGRESOS TOTALES:</t>
  </si>
  <si>
    <t>Ingresos Corrientes:</t>
  </si>
  <si>
    <t>I-1 Ingresos Tributarios :</t>
  </si>
  <si>
    <t>I-1.1   Impuesto a los ingresos y utilidades</t>
  </si>
  <si>
    <t xml:space="preserve">       - Ingresos y Utilidades a Personas Físicas</t>
  </si>
  <si>
    <t xml:space="preserve">       - Ingresos y Utilidades a Personas Jurídicas</t>
  </si>
  <si>
    <t xml:space="preserve">       - Dividendos e Intereses s/ Títulos valores</t>
  </si>
  <si>
    <t xml:space="preserve">       - Remesas al Exterior</t>
  </si>
  <si>
    <t xml:space="preserve">       - Bancos y Entidades Financ no domiciliadas</t>
  </si>
  <si>
    <t xml:space="preserve">I-1.2   Impuestos a la propiedad </t>
  </si>
  <si>
    <t xml:space="preserve">            Propiedad de vehículos</t>
  </si>
  <si>
    <t xml:space="preserve">            Imp Solidario Vivienda</t>
  </si>
  <si>
    <t xml:space="preserve">            Imp. Sociedades Anónimas</t>
  </si>
  <si>
    <t>I-1.3  Sobre Importaciones :</t>
  </si>
  <si>
    <t xml:space="preserve">           I-1.3.1  Arancel:</t>
  </si>
  <si>
    <t xml:space="preserve">           I-1.3.2 1% Valor Aduanero:</t>
  </si>
  <si>
    <t>I-1.4  Sobre Exportaciones :</t>
  </si>
  <si>
    <t xml:space="preserve">           I-1.4.1  Por Caja Banano Exportada</t>
  </si>
  <si>
    <t xml:space="preserve">           I-1.4.2  Der.de Exp.ad/valorem</t>
  </si>
  <si>
    <t xml:space="preserve">           I-1.4.3  Imp Exp vía terrestre</t>
  </si>
  <si>
    <t xml:space="preserve">I-1.5  Ventas: </t>
  </si>
  <si>
    <t xml:space="preserve">           I-1.5.1  Interno</t>
  </si>
  <si>
    <t xml:space="preserve">           I-1.5.2  Aduanas:</t>
  </si>
  <si>
    <t xml:space="preserve">I-1.6  Consumo: </t>
  </si>
  <si>
    <t xml:space="preserve">           I-1.6.1  Interno</t>
  </si>
  <si>
    <t xml:space="preserve">           I-1.6.2  Aduanas:</t>
  </si>
  <si>
    <t>I-1.7  Otros Indirectos :</t>
  </si>
  <si>
    <t xml:space="preserve">    Impuesto unico combustibles</t>
  </si>
  <si>
    <t xml:space="preserve">        -Interno</t>
  </si>
  <si>
    <t xml:space="preserve">       - Importaciones</t>
  </si>
  <si>
    <t xml:space="preserve">    Impuesto bebidas no alcohólicas</t>
  </si>
  <si>
    <t xml:space="preserve">    Impuesto jabón de tocador</t>
  </si>
  <si>
    <t xml:space="preserve">    Impuesto bebidas alcohólicas</t>
  </si>
  <si>
    <t xml:space="preserve">    Imp.Prod.Tabaco </t>
  </si>
  <si>
    <t xml:space="preserve">    Traspaso vehículos usados</t>
  </si>
  <si>
    <t xml:space="preserve">    Traspaso bienes inmuebles</t>
  </si>
  <si>
    <t xml:space="preserve">    Timbre Fiscal</t>
  </si>
  <si>
    <t xml:space="preserve">    Derechos de Salida del Territorio Nacional</t>
  </si>
  <si>
    <t xml:space="preserve">    Derechos Consulares</t>
  </si>
  <si>
    <t xml:space="preserve">    Impuestos Ley de Migración y Extranjeria </t>
  </si>
  <si>
    <t xml:space="preserve">    Otros Ingresos Tributarios</t>
  </si>
  <si>
    <t xml:space="preserve">    Otros Ingresos tributarios diversos internos</t>
  </si>
  <si>
    <t xml:space="preserve">    Otros Ingresos tributarios diversos aduanas</t>
  </si>
  <si>
    <t>I-4 Transferencias</t>
  </si>
  <si>
    <t>II- Ingresos de Capital:</t>
  </si>
  <si>
    <t>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</si>
</sst>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P_t_s_-;\-* #,##0.00\ _P_t_s_-;_-* &quot;-&quot;??\ _P_t_s_-;_-@_-"/>
    <numFmt numFmtId="165" formatCode="#,##0.0\ _p_t_a"/>
    <numFmt numFmtId="166" formatCode="0.0"/>
    <numFmt numFmtId="167" formatCode="#,##0.0"/>
    <numFmt numFmtId="168" formatCode="#,##0.0_);\(#,##0.0\)"/>
    <numFmt numFmtId="169" formatCode="0.0%"/>
  </numFmts>
  <fonts count="2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color indexed="49"/>
      <name val="Arial"/>
      <family val="2"/>
    </font>
    <font>
      <sz val="8"/>
      <color indexed="12"/>
      <name val="Arial"/>
      <family val="2"/>
    </font>
    <font>
      <b/>
      <u/>
      <sz val="10"/>
      <name val="Arial"/>
      <family val="2"/>
    </font>
    <font>
      <b/>
      <u val="double"/>
      <sz val="10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u val="double"/>
      <sz val="8"/>
      <name val="Arial"/>
      <family val="2"/>
    </font>
    <font>
      <b/>
      <sz val="9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vertAlign val="superscript"/>
      <sz val="12"/>
      <name val="Arial"/>
      <family val="2"/>
    </font>
    <font>
      <sz val="8"/>
      <name val="Tahoma"/>
      <family val="2"/>
    </font>
    <font>
      <vertAlign val="superscript"/>
      <sz val="10"/>
      <name val="Arial"/>
      <family val="2"/>
    </font>
    <font>
      <b/>
      <sz val="8"/>
      <color indexed="12"/>
      <name val="Arial"/>
      <family val="2"/>
    </font>
    <font>
      <u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  <font>
      <b/>
      <sz val="8"/>
      <color rgb="FF0000FF"/>
      <name val="Arial"/>
      <family val="2"/>
    </font>
    <font>
      <b/>
      <sz val="8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3" fillId="0" borderId="0"/>
    <xf numFmtId="0" fontId="1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/>
    <xf numFmtId="167" fontId="4" fillId="0" borderId="0" xfId="0" applyNumberFormat="1" applyFont="1" applyAlignment="1">
      <alignment horizontal="left" wrapText="1"/>
    </xf>
    <xf numFmtId="167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7" fontId="4" fillId="0" borderId="0" xfId="0" applyNumberFormat="1" applyFont="1"/>
    <xf numFmtId="167" fontId="3" fillId="0" borderId="0" xfId="0" applyNumberFormat="1" applyFont="1"/>
    <xf numFmtId="0" fontId="4" fillId="0" borderId="0" xfId="0" applyFont="1"/>
    <xf numFmtId="165" fontId="3" fillId="0" borderId="0" xfId="0" applyNumberFormat="1" applyFont="1"/>
    <xf numFmtId="164" fontId="3" fillId="0" borderId="0" xfId="2" applyFont="1"/>
    <xf numFmtId="0" fontId="3" fillId="0" borderId="1" xfId="0" applyFont="1" applyBorder="1"/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6" fillId="0" borderId="0" xfId="0" applyFont="1"/>
    <xf numFmtId="165" fontId="6" fillId="0" borderId="0" xfId="0" applyNumberFormat="1" applyFont="1"/>
    <xf numFmtId="0" fontId="3" fillId="0" borderId="0" xfId="0" applyFont="1" applyAlignment="1">
      <alignment horizontal="left" indent="2"/>
    </xf>
    <xf numFmtId="165" fontId="8" fillId="0" borderId="0" xfId="0" applyNumberFormat="1" applyFont="1"/>
    <xf numFmtId="167" fontId="7" fillId="0" borderId="0" xfId="0" applyNumberFormat="1" applyFont="1"/>
    <xf numFmtId="167" fontId="9" fillId="0" borderId="0" xfId="0" applyNumberFormat="1" applyFont="1"/>
    <xf numFmtId="167" fontId="10" fillId="0" borderId="0" xfId="0" applyNumberFormat="1" applyFont="1"/>
    <xf numFmtId="167" fontId="3" fillId="0" borderId="0" xfId="0" applyNumberFormat="1" applyFont="1" applyAlignment="1">
      <alignment horizontal="left" indent="1"/>
    </xf>
    <xf numFmtId="167" fontId="3" fillId="0" borderId="0" xfId="0" applyNumberFormat="1" applyFont="1" applyAlignment="1">
      <alignment horizontal="left" indent="2"/>
    </xf>
    <xf numFmtId="167" fontId="3" fillId="0" borderId="0" xfId="0" applyNumberFormat="1" applyFont="1" applyAlignment="1">
      <alignment horizontal="left" indent="3"/>
    </xf>
    <xf numFmtId="0" fontId="3" fillId="0" borderId="0" xfId="0" applyFont="1" applyAlignment="1">
      <alignment horizontal="left" indent="1"/>
    </xf>
    <xf numFmtId="167" fontId="11" fillId="0" borderId="0" xfId="0" applyNumberFormat="1" applyFont="1"/>
    <xf numFmtId="169" fontId="6" fillId="0" borderId="0" xfId="8" applyNumberFormat="1" applyFont="1" applyBorder="1"/>
    <xf numFmtId="169" fontId="3" fillId="0" borderId="0" xfId="8" applyNumberFormat="1" applyFont="1" applyBorder="1"/>
    <xf numFmtId="169" fontId="2" fillId="0" borderId="0" xfId="8" applyNumberFormat="1" applyFont="1" applyBorder="1"/>
    <xf numFmtId="0" fontId="12" fillId="0" borderId="0" xfId="0" applyFont="1"/>
    <xf numFmtId="169" fontId="5" fillId="0" borderId="0" xfId="8" applyNumberFormat="1" applyFont="1" applyBorder="1"/>
    <xf numFmtId="167" fontId="10" fillId="0" borderId="0" xfId="7" applyNumberFormat="1" applyFont="1" applyAlignment="1">
      <alignment horizontal="left" wrapText="1"/>
    </xf>
    <xf numFmtId="0" fontId="4" fillId="0" borderId="0" xfId="7" applyFont="1" applyAlignment="1">
      <alignment horizontal="left" vertical="center" wrapText="1"/>
    </xf>
    <xf numFmtId="167" fontId="10" fillId="0" borderId="0" xfId="3" applyNumberFormat="1" applyFont="1"/>
    <xf numFmtId="167" fontId="3" fillId="0" borderId="0" xfId="3" applyNumberFormat="1" applyFont="1"/>
    <xf numFmtId="167" fontId="4" fillId="0" borderId="0" xfId="3" applyNumberFormat="1" applyFont="1"/>
    <xf numFmtId="167" fontId="9" fillId="0" borderId="0" xfId="3" applyNumberFormat="1" applyFont="1"/>
    <xf numFmtId="167" fontId="3" fillId="0" borderId="0" xfId="3" applyNumberFormat="1" applyFont="1" applyAlignment="1">
      <alignment horizontal="right"/>
    </xf>
    <xf numFmtId="169" fontId="14" fillId="0" borderId="0" xfId="8" applyNumberFormat="1" applyFont="1" applyBorder="1"/>
    <xf numFmtId="167" fontId="10" fillId="0" borderId="0" xfId="7" applyNumberFormat="1" applyFont="1"/>
    <xf numFmtId="167" fontId="3" fillId="0" borderId="0" xfId="7" applyNumberFormat="1" applyFont="1"/>
    <xf numFmtId="167" fontId="3" fillId="0" borderId="0" xfId="5" applyNumberFormat="1"/>
    <xf numFmtId="0" fontId="3" fillId="0" borderId="0" xfId="5"/>
    <xf numFmtId="169" fontId="24" fillId="0" borderId="0" xfId="8" applyNumberFormat="1" applyFont="1" applyBorder="1"/>
    <xf numFmtId="169" fontId="4" fillId="0" borderId="0" xfId="8" applyNumberFormat="1" applyFont="1" applyFill="1" applyBorder="1" applyAlignment="1">
      <alignment horizontal="right" wrapText="1"/>
    </xf>
    <xf numFmtId="10" fontId="15" fillId="0" borderId="0" xfId="8" applyNumberFormat="1" applyFont="1" applyFill="1" applyBorder="1" applyAlignment="1">
      <alignment horizontal="right" wrapText="1"/>
    </xf>
    <xf numFmtId="169" fontId="25" fillId="0" borderId="0" xfId="8" applyNumberFormat="1" applyFont="1" applyBorder="1"/>
    <xf numFmtId="167" fontId="16" fillId="0" borderId="0" xfId="0" applyNumberFormat="1" applyFont="1" applyAlignment="1">
      <alignment horizontal="right" wrapText="1"/>
    </xf>
    <xf numFmtId="167" fontId="2" fillId="0" borderId="0" xfId="7" applyNumberFormat="1" applyFont="1"/>
    <xf numFmtId="167" fontId="17" fillId="0" borderId="0" xfId="0" applyNumberFormat="1" applyFont="1" applyAlignment="1">
      <alignment horizontal="right"/>
    </xf>
    <xf numFmtId="169" fontId="18" fillId="0" borderId="0" xfId="8" applyNumberFormat="1" applyFont="1" applyFill="1" applyBorder="1" applyAlignment="1">
      <alignment horizontal="right" wrapText="1"/>
    </xf>
    <xf numFmtId="169" fontId="25" fillId="2" borderId="0" xfId="8" applyNumberFormat="1" applyFont="1" applyFill="1" applyBorder="1"/>
    <xf numFmtId="167" fontId="4" fillId="0" borderId="0" xfId="5" applyNumberFormat="1" applyFont="1"/>
    <xf numFmtId="167" fontId="3" fillId="0" borderId="0" xfId="0" applyNumberFormat="1" applyFont="1" applyAlignment="1">
      <alignment horizontal="left" wrapText="1"/>
    </xf>
    <xf numFmtId="0" fontId="2" fillId="0" borderId="0" xfId="5" applyFont="1"/>
    <xf numFmtId="167" fontId="2" fillId="0" borderId="0" xfId="5" applyNumberFormat="1" applyFont="1"/>
    <xf numFmtId="0" fontId="5" fillId="0" borderId="0" xfId="5" applyFont="1"/>
    <xf numFmtId="167" fontId="5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left" indent="1"/>
    </xf>
    <xf numFmtId="167" fontId="2" fillId="0" borderId="0" xfId="0" applyNumberFormat="1" applyFont="1" applyAlignment="1">
      <alignment horizontal="left" indent="2"/>
    </xf>
    <xf numFmtId="167" fontId="5" fillId="0" borderId="0" xfId="0" applyNumberFormat="1" applyFont="1" applyAlignment="1">
      <alignment horizontal="left" indent="2"/>
    </xf>
    <xf numFmtId="167" fontId="5" fillId="0" borderId="0" xfId="5" applyNumberFormat="1" applyFont="1"/>
    <xf numFmtId="167" fontId="2" fillId="0" borderId="0" xfId="0" applyNumberFormat="1" applyFont="1" applyAlignment="1">
      <alignment horizontal="left" indent="3"/>
    </xf>
    <xf numFmtId="0" fontId="2" fillId="0" borderId="0" xfId="0" applyFont="1"/>
    <xf numFmtId="165" fontId="26" fillId="0" borderId="0" xfId="0" applyNumberFormat="1" applyFont="1"/>
    <xf numFmtId="169" fontId="5" fillId="0" borderId="3" xfId="8" applyNumberFormat="1" applyFont="1" applyFill="1" applyBorder="1" applyAlignment="1">
      <alignment horizontal="right"/>
    </xf>
    <xf numFmtId="169" fontId="5" fillId="0" borderId="4" xfId="8" applyNumberFormat="1" applyFont="1" applyFill="1" applyBorder="1" applyAlignment="1">
      <alignment horizontal="right"/>
    </xf>
    <xf numFmtId="169" fontId="21" fillId="0" borderId="3" xfId="8" applyNumberFormat="1" applyFont="1" applyFill="1" applyBorder="1"/>
    <xf numFmtId="169" fontId="21" fillId="0" borderId="4" xfId="8" applyNumberFormat="1" applyFont="1" applyFill="1" applyBorder="1"/>
    <xf numFmtId="169" fontId="5" fillId="0" borderId="5" xfId="8" applyNumberFormat="1" applyFont="1" applyFill="1" applyBorder="1"/>
    <xf numFmtId="169" fontId="5" fillId="0" borderId="6" xfId="8" applyNumberFormat="1" applyFont="1" applyFill="1" applyBorder="1"/>
    <xf numFmtId="169" fontId="5" fillId="0" borderId="7" xfId="8" applyNumberFormat="1" applyFont="1" applyFill="1" applyBorder="1"/>
    <xf numFmtId="167" fontId="6" fillId="3" borderId="7" xfId="6" applyNumberFormat="1" applyFont="1" applyFill="1" applyBorder="1"/>
    <xf numFmtId="169" fontId="6" fillId="4" borderId="8" xfId="8" applyNumberFormat="1" applyFont="1" applyFill="1" applyBorder="1"/>
    <xf numFmtId="169" fontId="6" fillId="4" borderId="7" xfId="8" applyNumberFormat="1" applyFont="1" applyFill="1" applyBorder="1"/>
    <xf numFmtId="167" fontId="5" fillId="0" borderId="9" xfId="10" applyNumberFormat="1" applyFont="1" applyFill="1" applyBorder="1"/>
    <xf numFmtId="169" fontId="5" fillId="0" borderId="10" xfId="8" applyNumberFormat="1" applyFont="1" applyFill="1" applyBorder="1" applyAlignment="1"/>
    <xf numFmtId="169" fontId="5" fillId="0" borderId="9" xfId="8" applyNumberFormat="1" applyFont="1" applyFill="1" applyBorder="1" applyAlignment="1"/>
    <xf numFmtId="169" fontId="6" fillId="0" borderId="10" xfId="8" applyNumberFormat="1" applyFont="1" applyFill="1" applyBorder="1" applyAlignment="1"/>
    <xf numFmtId="169" fontId="6" fillId="0" borderId="9" xfId="8" applyNumberFormat="1" applyFont="1" applyFill="1" applyBorder="1" applyAlignment="1"/>
    <xf numFmtId="167" fontId="2" fillId="0" borderId="9" xfId="10" applyNumberFormat="1" applyFont="1" applyFill="1" applyBorder="1"/>
    <xf numFmtId="169" fontId="2" fillId="0" borderId="10" xfId="8" applyNumberFormat="1" applyFont="1" applyFill="1" applyBorder="1"/>
    <xf numFmtId="169" fontId="2" fillId="0" borderId="9" xfId="8" applyNumberFormat="1" applyFont="1" applyFill="1" applyBorder="1"/>
    <xf numFmtId="169" fontId="2" fillId="0" borderId="10" xfId="8" applyNumberFormat="1" applyFont="1" applyFill="1" applyBorder="1" applyAlignment="1"/>
    <xf numFmtId="169" fontId="2" fillId="0" borderId="9" xfId="8" applyNumberFormat="1" applyFont="1" applyFill="1" applyBorder="1" applyAlignment="1"/>
    <xf numFmtId="169" fontId="2" fillId="0" borderId="3" xfId="8" applyNumberFormat="1" applyFont="1" applyFill="1" applyBorder="1"/>
    <xf numFmtId="169" fontId="2" fillId="0" borderId="4" xfId="8" applyNumberFormat="1" applyFont="1" applyFill="1" applyBorder="1"/>
    <xf numFmtId="169" fontId="6" fillId="0" borderId="7" xfId="8" applyNumberFormat="1" applyFont="1" applyFill="1" applyBorder="1"/>
    <xf numFmtId="167" fontId="2" fillId="0" borderId="4" xfId="10" applyNumberFormat="1" applyFont="1" applyFill="1" applyBorder="1"/>
    <xf numFmtId="169" fontId="6" fillId="0" borderId="10" xfId="8" applyNumberFormat="1" applyFont="1" applyFill="1" applyBorder="1"/>
    <xf numFmtId="169" fontId="6" fillId="0" borderId="9" xfId="8" applyNumberFormat="1" applyFont="1" applyFill="1" applyBorder="1"/>
    <xf numFmtId="169" fontId="6" fillId="0" borderId="0" xfId="8" applyNumberFormat="1" applyFont="1" applyFill="1" applyBorder="1"/>
    <xf numFmtId="169" fontId="2" fillId="0" borderId="0" xfId="8" applyNumberFormat="1" applyFont="1" applyFill="1" applyBorder="1"/>
    <xf numFmtId="169" fontId="6" fillId="0" borderId="8" xfId="8" applyNumberFormat="1" applyFont="1" applyFill="1" applyBorder="1"/>
    <xf numFmtId="169" fontId="6" fillId="0" borderId="11" xfId="8" applyNumberFormat="1" applyFont="1" applyFill="1" applyBorder="1"/>
    <xf numFmtId="169" fontId="2" fillId="0" borderId="12" xfId="8" applyNumberFormat="1" applyFont="1" applyFill="1" applyBorder="1"/>
    <xf numFmtId="169" fontId="2" fillId="0" borderId="2" xfId="8" applyNumberFormat="1" applyFont="1" applyFill="1" applyBorder="1"/>
    <xf numFmtId="169" fontId="2" fillId="0" borderId="13" xfId="8" applyNumberFormat="1" applyFont="1" applyFill="1" applyBorder="1"/>
    <xf numFmtId="167" fontId="3" fillId="0" borderId="0" xfId="0" applyNumberFormat="1" applyFont="1" applyAlignment="1">
      <alignment horizontal="right" wrapText="1"/>
    </xf>
    <xf numFmtId="0" fontId="4" fillId="0" borderId="1" xfId="7" applyFont="1" applyBorder="1" applyAlignment="1">
      <alignment horizontal="left" vertical="center" wrapText="1"/>
    </xf>
    <xf numFmtId="167" fontId="3" fillId="0" borderId="1" xfId="7" applyNumberFormat="1" applyFont="1" applyBorder="1"/>
    <xf numFmtId="167" fontId="5" fillId="0" borderId="12" xfId="10" applyNumberFormat="1" applyFont="1" applyFill="1" applyBorder="1"/>
    <xf numFmtId="169" fontId="6" fillId="0" borderId="14" xfId="8" applyNumberFormat="1" applyFont="1" applyFill="1" applyBorder="1"/>
    <xf numFmtId="167" fontId="2" fillId="0" borderId="12" xfId="10" applyNumberFormat="1" applyFont="1" applyFill="1" applyBorder="1"/>
    <xf numFmtId="169" fontId="2" fillId="4" borderId="14" xfId="8" applyNumberFormat="1" applyFont="1" applyFill="1" applyBorder="1"/>
    <xf numFmtId="169" fontId="2" fillId="4" borderId="7" xfId="8" applyNumberFormat="1" applyFont="1" applyFill="1" applyBorder="1"/>
    <xf numFmtId="169" fontId="2" fillId="4" borderId="0" xfId="8" applyNumberFormat="1" applyFont="1" applyFill="1" applyBorder="1"/>
    <xf numFmtId="169" fontId="2" fillId="4" borderId="9" xfId="8" applyNumberFormat="1" applyFont="1" applyFill="1" applyBorder="1"/>
    <xf numFmtId="169" fontId="2" fillId="4" borderId="2" xfId="8" applyNumberFormat="1" applyFont="1" applyFill="1" applyBorder="1"/>
    <xf numFmtId="169" fontId="2" fillId="4" borderId="4" xfId="8" applyNumberFormat="1" applyFont="1" applyFill="1" applyBorder="1"/>
    <xf numFmtId="0" fontId="5" fillId="0" borderId="0" xfId="0" applyFont="1" applyAlignment="1">
      <alignment horizontal="right"/>
    </xf>
    <xf numFmtId="167" fontId="6" fillId="3" borderId="12" xfId="6" applyNumberFormat="1" applyFont="1" applyFill="1" applyBorder="1"/>
    <xf numFmtId="167" fontId="2" fillId="3" borderId="7" xfId="10" applyNumberFormat="1" applyFont="1" applyFill="1" applyBorder="1"/>
    <xf numFmtId="167" fontId="2" fillId="3" borderId="9" xfId="10" applyNumberFormat="1" applyFont="1" applyFill="1" applyBorder="1"/>
    <xf numFmtId="167" fontId="2" fillId="3" borderId="4" xfId="10" applyNumberFormat="1" applyFont="1" applyFill="1" applyBorder="1"/>
    <xf numFmtId="49" fontId="5" fillId="0" borderId="0" xfId="0" applyNumberFormat="1" applyFont="1" applyAlignment="1">
      <alignment horizontal="center"/>
    </xf>
    <xf numFmtId="165" fontId="26" fillId="0" borderId="0" xfId="0" applyNumberFormat="1" applyFont="1" applyAlignment="1">
      <alignment horizontal="right"/>
    </xf>
    <xf numFmtId="0" fontId="26" fillId="0" borderId="0" xfId="0" applyFont="1"/>
    <xf numFmtId="167" fontId="6" fillId="3" borderId="11" xfId="6" applyNumberFormat="1" applyFont="1" applyFill="1" applyBorder="1"/>
    <xf numFmtId="167" fontId="2" fillId="0" borderId="13" xfId="10" applyNumberFormat="1" applyFont="1" applyFill="1" applyBorder="1"/>
    <xf numFmtId="167" fontId="2" fillId="3" borderId="11" xfId="10" applyNumberFormat="1" applyFont="1" applyFill="1" applyBorder="1"/>
    <xf numFmtId="167" fontId="2" fillId="3" borderId="12" xfId="10" applyNumberFormat="1" applyFont="1" applyFill="1" applyBorder="1"/>
    <xf numFmtId="167" fontId="2" fillId="3" borderId="13" xfId="10" applyNumberFormat="1" applyFont="1" applyFill="1" applyBorder="1"/>
    <xf numFmtId="0" fontId="5" fillId="0" borderId="15" xfId="0" applyFont="1" applyBorder="1" applyAlignment="1">
      <alignment horizontal="center"/>
    </xf>
    <xf numFmtId="169" fontId="25" fillId="0" borderId="10" xfId="8" applyNumberFormat="1" applyFont="1" applyFill="1" applyBorder="1" applyAlignment="1"/>
    <xf numFmtId="169" fontId="25" fillId="0" borderId="10" xfId="8" applyNumberFormat="1" applyFont="1" applyFill="1" applyBorder="1"/>
    <xf numFmtId="167" fontId="5" fillId="0" borderId="6" xfId="6" applyNumberFormat="1" applyFont="1" applyBorder="1"/>
    <xf numFmtId="167" fontId="5" fillId="0" borderId="16" xfId="6" applyNumberFormat="1" applyFont="1" applyBorder="1"/>
    <xf numFmtId="167" fontId="5" fillId="0" borderId="4" xfId="6" applyNumberFormat="1" applyFont="1" applyBorder="1"/>
    <xf numFmtId="167" fontId="5" fillId="0" borderId="13" xfId="6" applyNumberFormat="1" applyFont="1" applyBorder="1"/>
    <xf numFmtId="167" fontId="27" fillId="0" borderId="6" xfId="6" applyNumberFormat="1" applyFont="1" applyBorder="1"/>
    <xf numFmtId="167" fontId="27" fillId="0" borderId="16" xfId="6" applyNumberFormat="1" applyFont="1" applyBorder="1"/>
    <xf numFmtId="167" fontId="5" fillId="0" borderId="15" xfId="6" applyNumberFormat="1" applyFont="1" applyBorder="1"/>
    <xf numFmtId="167" fontId="5" fillId="0" borderId="7" xfId="6" applyNumberFormat="1" applyFont="1" applyBorder="1"/>
    <xf numFmtId="167" fontId="5" fillId="0" borderId="11" xfId="6" applyNumberFormat="1" applyFont="1" applyBorder="1"/>
    <xf numFmtId="167" fontId="6" fillId="0" borderId="12" xfId="6" applyNumberFormat="1" applyFont="1" applyBorder="1"/>
    <xf numFmtId="167" fontId="6" fillId="0" borderId="9" xfId="6" applyNumberFormat="1" applyFont="1" applyBorder="1"/>
    <xf numFmtId="169" fontId="25" fillId="0" borderId="9" xfId="8" applyNumberFormat="1" applyFont="1" applyFill="1" applyBorder="1"/>
    <xf numFmtId="169" fontId="25" fillId="0" borderId="9" xfId="8" applyNumberFormat="1" applyFont="1" applyFill="1" applyBorder="1" applyAlignment="1"/>
    <xf numFmtId="167" fontId="2" fillId="0" borderId="12" xfId="6" applyNumberFormat="1" applyFont="1" applyBorder="1"/>
    <xf numFmtId="167" fontId="2" fillId="0" borderId="9" xfId="6" applyNumberFormat="1" applyFont="1" applyBorder="1"/>
    <xf numFmtId="167" fontId="6" fillId="0" borderId="7" xfId="6" applyNumberFormat="1" applyFont="1" applyBorder="1"/>
    <xf numFmtId="167" fontId="6" fillId="0" borderId="11" xfId="6" applyNumberFormat="1" applyFont="1" applyBorder="1"/>
    <xf numFmtId="0" fontId="2" fillId="0" borderId="10" xfId="6" applyFont="1" applyBorder="1" applyAlignment="1">
      <alignment horizontal="left"/>
    </xf>
    <xf numFmtId="0" fontId="2" fillId="0" borderId="3" xfId="6" applyFont="1" applyBorder="1" applyAlignment="1">
      <alignment horizontal="left"/>
    </xf>
    <xf numFmtId="167" fontId="2" fillId="0" borderId="4" xfId="6" applyNumberFormat="1" applyFont="1" applyBorder="1"/>
    <xf numFmtId="167" fontId="2" fillId="0" borderId="13" xfId="6" applyNumberFormat="1" applyFont="1" applyBorder="1"/>
    <xf numFmtId="169" fontId="25" fillId="0" borderId="0" xfId="8" applyNumberFormat="1" applyFont="1" applyFill="1" applyBorder="1"/>
    <xf numFmtId="167" fontId="22" fillId="0" borderId="9" xfId="6" applyNumberFormat="1" applyFont="1" applyBorder="1"/>
    <xf numFmtId="167" fontId="22" fillId="0" borderId="12" xfId="6" applyNumberFormat="1" applyFont="1" applyBorder="1"/>
    <xf numFmtId="167" fontId="6" fillId="0" borderId="4" xfId="6" applyNumberFormat="1" applyFont="1" applyBorder="1"/>
    <xf numFmtId="167" fontId="6" fillId="0" borderId="13" xfId="6" applyNumberFormat="1" applyFont="1" applyBorder="1"/>
    <xf numFmtId="0" fontId="5" fillId="4" borderId="7" xfId="6" applyFont="1" applyFill="1" applyBorder="1" applyAlignment="1">
      <alignment horizontal="left"/>
    </xf>
    <xf numFmtId="0" fontId="2" fillId="0" borderId="9" xfId="6" applyFont="1" applyBorder="1" applyAlignment="1">
      <alignment horizontal="left"/>
    </xf>
    <xf numFmtId="0" fontId="5" fillId="0" borderId="9" xfId="6" applyFont="1" applyBorder="1" applyAlignment="1">
      <alignment horizontal="left"/>
    </xf>
    <xf numFmtId="0" fontId="2" fillId="0" borderId="4" xfId="6" applyFont="1" applyBorder="1" applyAlignment="1">
      <alignment horizontal="left"/>
    </xf>
    <xf numFmtId="0" fontId="19" fillId="0" borderId="0" xfId="5" applyFont="1" applyAlignment="1">
      <alignment horizontal="left"/>
    </xf>
    <xf numFmtId="169" fontId="3" fillId="0" borderId="0" xfId="8" applyNumberFormat="1" applyFont="1"/>
    <xf numFmtId="169" fontId="3" fillId="0" borderId="0" xfId="0" applyNumberFormat="1" applyFont="1"/>
    <xf numFmtId="167" fontId="2" fillId="0" borderId="0" xfId="6" applyNumberFormat="1" applyFont="1"/>
    <xf numFmtId="169" fontId="25" fillId="0" borderId="12" xfId="8" applyNumberFormat="1" applyFont="1" applyFill="1" applyBorder="1"/>
    <xf numFmtId="0" fontId="28" fillId="0" borderId="0" xfId="5" applyFont="1"/>
    <xf numFmtId="167" fontId="28" fillId="0" borderId="0" xfId="5" applyNumberFormat="1" applyFont="1"/>
    <xf numFmtId="168" fontId="2" fillId="0" borderId="0" xfId="5" applyNumberFormat="1" applyFont="1"/>
    <xf numFmtId="0" fontId="5" fillId="0" borderId="0" xfId="5" applyFont="1" applyAlignment="1">
      <alignment horizontal="center"/>
    </xf>
    <xf numFmtId="0" fontId="5" fillId="4" borderId="5" xfId="5" applyFont="1" applyFill="1" applyBorder="1" applyAlignment="1">
      <alignment horizontal="center"/>
    </xf>
    <xf numFmtId="0" fontId="5" fillId="4" borderId="6" xfId="5" applyFont="1" applyFill="1" applyBorder="1" applyAlignment="1">
      <alignment horizontal="center"/>
    </xf>
    <xf numFmtId="0" fontId="5" fillId="4" borderId="16" xfId="5" applyFont="1" applyFill="1" applyBorder="1" applyAlignment="1">
      <alignment horizontal="center"/>
    </xf>
    <xf numFmtId="0" fontId="5" fillId="4" borderId="3" xfId="5" applyFont="1" applyFill="1" applyBorder="1" applyAlignment="1">
      <alignment horizontal="center"/>
    </xf>
    <xf numFmtId="0" fontId="5" fillId="4" borderId="4" xfId="5" applyFont="1" applyFill="1" applyBorder="1" applyAlignment="1">
      <alignment horizontal="center"/>
    </xf>
    <xf numFmtId="0" fontId="5" fillId="4" borderId="2" xfId="5" applyFont="1" applyFill="1" applyBorder="1" applyAlignment="1">
      <alignment horizontal="center"/>
    </xf>
    <xf numFmtId="49" fontId="5" fillId="4" borderId="13" xfId="5" applyNumberFormat="1" applyFont="1" applyFill="1" applyBorder="1" applyAlignment="1">
      <alignment horizontal="center" wrapText="1"/>
    </xf>
    <xf numFmtId="0" fontId="5" fillId="0" borderId="3" xfId="5" applyFont="1" applyBorder="1" applyAlignment="1">
      <alignment horizontal="center"/>
    </xf>
    <xf numFmtId="167" fontId="5" fillId="0" borderId="6" xfId="5" applyNumberFormat="1" applyFont="1" applyBorder="1"/>
    <xf numFmtId="0" fontId="21" fillId="0" borderId="5" xfId="5" applyFont="1" applyBorder="1" applyAlignment="1">
      <alignment horizontal="center"/>
    </xf>
    <xf numFmtId="167" fontId="21" fillId="0" borderId="6" xfId="5" applyNumberFormat="1" applyFont="1" applyBorder="1"/>
    <xf numFmtId="0" fontId="2" fillId="0" borderId="5" xfId="5" applyFont="1" applyBorder="1" applyAlignment="1">
      <alignment horizontal="left"/>
    </xf>
    <xf numFmtId="167" fontId="6" fillId="4" borderId="7" xfId="5" applyNumberFormat="1" applyFont="1" applyFill="1" applyBorder="1"/>
    <xf numFmtId="0" fontId="5" fillId="4" borderId="8" xfId="5" applyFont="1" applyFill="1" applyBorder="1" applyAlignment="1">
      <alignment horizontal="left"/>
    </xf>
    <xf numFmtId="167" fontId="5" fillId="0" borderId="9" xfId="9" applyNumberFormat="1" applyFont="1" applyFill="1" applyBorder="1"/>
    <xf numFmtId="0" fontId="2" fillId="0" borderId="10" xfId="5" applyFont="1" applyBorder="1" applyAlignment="1">
      <alignment horizontal="left"/>
    </xf>
    <xf numFmtId="167" fontId="6" fillId="0" borderId="9" xfId="5" applyNumberFormat="1" applyFont="1" applyBorder="1"/>
    <xf numFmtId="0" fontId="5" fillId="0" borderId="10" xfId="5" applyFont="1" applyBorder="1" applyAlignment="1">
      <alignment horizontal="left"/>
    </xf>
    <xf numFmtId="167" fontId="2" fillId="0" borderId="9" xfId="9" applyNumberFormat="1" applyFont="1" applyFill="1" applyBorder="1"/>
    <xf numFmtId="167" fontId="2" fillId="0" borderId="9" xfId="5" applyNumberFormat="1" applyFont="1" applyBorder="1"/>
    <xf numFmtId="0" fontId="5" fillId="0" borderId="8" xfId="5" applyFont="1" applyBorder="1" applyAlignment="1">
      <alignment horizontal="left"/>
    </xf>
    <xf numFmtId="167" fontId="6" fillId="0" borderId="7" xfId="5" applyNumberFormat="1" applyFont="1" applyBorder="1"/>
    <xf numFmtId="167" fontId="2" fillId="0" borderId="4" xfId="9" applyNumberFormat="1" applyFont="1" applyFill="1" applyBorder="1"/>
    <xf numFmtId="0" fontId="19" fillId="0" borderId="10" xfId="5" applyFont="1" applyBorder="1" applyAlignment="1">
      <alignment horizontal="left"/>
    </xf>
    <xf numFmtId="0" fontId="19" fillId="0" borderId="3" xfId="5" applyFont="1" applyBorder="1" applyAlignment="1">
      <alignment horizontal="left"/>
    </xf>
    <xf numFmtId="167" fontId="6" fillId="0" borderId="12" xfId="5" applyNumberFormat="1" applyFont="1" applyBorder="1"/>
    <xf numFmtId="167" fontId="2" fillId="0" borderId="12" xfId="9" applyNumberFormat="1" applyFont="1" applyFill="1" applyBorder="1"/>
    <xf numFmtId="168" fontId="2" fillId="0" borderId="3" xfId="5" applyNumberFormat="1" applyFont="1" applyBorder="1" applyAlignment="1">
      <alignment horizontal="left"/>
    </xf>
    <xf numFmtId="167" fontId="2" fillId="0" borderId="13" xfId="5" applyNumberFormat="1" applyFont="1" applyBorder="1"/>
    <xf numFmtId="167" fontId="6" fillId="0" borderId="11" xfId="5" applyNumberFormat="1" applyFont="1" applyBorder="1"/>
    <xf numFmtId="166" fontId="2" fillId="0" borderId="10" xfId="5" applyNumberFormat="1" applyFont="1" applyBorder="1" applyAlignment="1">
      <alignment horizontal="left"/>
    </xf>
    <xf numFmtId="0" fontId="2" fillId="0" borderId="3" xfId="5" applyFont="1" applyBorder="1" applyAlignment="1">
      <alignment horizontal="left"/>
    </xf>
    <xf numFmtId="167" fontId="22" fillId="0" borderId="12" xfId="5" applyNumberFormat="1" applyFont="1" applyBorder="1"/>
    <xf numFmtId="167" fontId="6" fillId="0" borderId="4" xfId="5" applyNumberFormat="1" applyFont="1" applyBorder="1"/>
    <xf numFmtId="0" fontId="5" fillId="4" borderId="10" xfId="5" applyFont="1" applyFill="1" applyBorder="1" applyAlignment="1">
      <alignment horizontal="left"/>
    </xf>
    <xf numFmtId="167" fontId="2" fillId="4" borderId="11" xfId="9" applyNumberFormat="1" applyFont="1" applyFill="1" applyBorder="1"/>
    <xf numFmtId="167" fontId="2" fillId="4" borderId="12" xfId="9" applyNumberFormat="1" applyFont="1" applyFill="1" applyBorder="1"/>
    <xf numFmtId="0" fontId="5" fillId="4" borderId="3" xfId="5" applyFont="1" applyFill="1" applyBorder="1" applyAlignment="1">
      <alignment horizontal="left"/>
    </xf>
    <xf numFmtId="167" fontId="2" fillId="4" borderId="13" xfId="9" applyNumberFormat="1" applyFont="1" applyFill="1" applyBorder="1"/>
    <xf numFmtId="0" fontId="2" fillId="0" borderId="2" xfId="5" applyFont="1" applyBorder="1"/>
    <xf numFmtId="0" fontId="5" fillId="4" borderId="5" xfId="5" applyFont="1" applyFill="1" applyBorder="1" applyAlignment="1">
      <alignment horizontal="left"/>
    </xf>
    <xf numFmtId="0" fontId="4" fillId="0" borderId="17" xfId="0" applyFont="1" applyBorder="1"/>
    <xf numFmtId="167" fontId="2" fillId="3" borderId="0" xfId="10" applyNumberFormat="1" applyFont="1" applyFill="1" applyBorder="1"/>
    <xf numFmtId="49" fontId="3" fillId="0" borderId="0" xfId="3" applyNumberFormat="1" applyFont="1" applyAlignment="1">
      <alignment horizontal="left" wrapText="1"/>
    </xf>
    <xf numFmtId="0" fontId="4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5" applyFont="1" applyAlignment="1">
      <alignment horizontal="center"/>
    </xf>
    <xf numFmtId="49" fontId="5" fillId="4" borderId="5" xfId="5" applyNumberFormat="1" applyFont="1" applyFill="1" applyBorder="1" applyAlignment="1">
      <alignment horizontal="center" wrapText="1"/>
    </xf>
    <xf numFmtId="49" fontId="5" fillId="4" borderId="16" xfId="5" applyNumberFormat="1" applyFont="1" applyFill="1" applyBorder="1" applyAlignment="1">
      <alignment horizontal="center" wrapText="1"/>
    </xf>
  </cellXfs>
  <cellStyles count="12">
    <cellStyle name="Euro" xfId="1" xr:uid="{7E529C86-96D9-4DEB-B7EA-A4EB459E171E}"/>
    <cellStyle name="Millares" xfId="2" builtinId="3"/>
    <cellStyle name="Normal" xfId="0" builtinId="0"/>
    <cellStyle name="Normal 2" xfId="3" xr:uid="{CB0F61D9-8BA1-4EB4-AA3D-19A97D4F3B7A}"/>
    <cellStyle name="Normal 3" xfId="4" xr:uid="{85CE4443-0E29-420C-BD91-8609FE030AF7}"/>
    <cellStyle name="Normal_Cuadro Resumen 05-06 2" xfId="5" xr:uid="{8CE87482-77D2-4B1B-B727-D9934ABAE492}"/>
    <cellStyle name="Normal_Cuadro Resumen 05-06 2 2" xfId="6" xr:uid="{9729B998-34A2-4FD5-9A2B-D393AB5F9942}"/>
    <cellStyle name="Normal_plantilla para datos fiscales" xfId="7" xr:uid="{DBE6B62A-F993-48DC-8033-1441D34BA3C6}"/>
    <cellStyle name="Porcentaje" xfId="8" builtinId="5"/>
    <cellStyle name="Porcentual 2" xfId="9" xr:uid="{53574619-9A53-4AB3-BA8D-85A6A92377C6}"/>
    <cellStyle name="Porcentual 2 10" xfId="10" xr:uid="{10D6D854-E08B-4C7D-BD6D-3B7A5DB1AA90}"/>
    <cellStyle name="Porcentual 2 2" xfId="11" xr:uid="{45F266F6-E2C6-4BEB-8AEA-E9835D2074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16</xdr:col>
      <xdr:colOff>466725</xdr:colOff>
      <xdr:row>3</xdr:row>
      <xdr:rowOff>114300</xdr:rowOff>
    </xdr:to>
    <xdr:pic>
      <xdr:nvPicPr>
        <xdr:cNvPr id="1867" name="Imagen 4">
          <a:extLst>
            <a:ext uri="{FF2B5EF4-FFF2-40B4-BE49-F238E27FC236}">
              <a16:creationId xmlns:a16="http://schemas.microsoft.com/office/drawing/2014/main" id="{760F3593-207B-9421-54A1-0E84B67B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3209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16</xdr:col>
      <xdr:colOff>647700</xdr:colOff>
      <xdr:row>4</xdr:row>
      <xdr:rowOff>19050</xdr:rowOff>
    </xdr:to>
    <xdr:pic>
      <xdr:nvPicPr>
        <xdr:cNvPr id="2897" name="Imagen 4">
          <a:extLst>
            <a:ext uri="{FF2B5EF4-FFF2-40B4-BE49-F238E27FC236}">
              <a16:creationId xmlns:a16="http://schemas.microsoft.com/office/drawing/2014/main" id="{EB80F78C-2B5C-713F-440D-EED354F4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3209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228600</xdr:colOff>
      <xdr:row>0</xdr:row>
      <xdr:rowOff>66675</xdr:rowOff>
    </xdr:from>
    <xdr:to>
      <xdr:col>8</xdr:col>
      <xdr:colOff>1371600</xdr:colOff>
      <xdr:row>4</xdr:row>
      <xdr:rowOff>47625</xdr:rowOff>
    </xdr:to>
    <xdr:pic>
      <xdr:nvPicPr>
        <xdr:cNvPr id="4169" name="Imagen 4">
          <a:extLst>
            <a:ext uri="{FF2B5EF4-FFF2-40B4-BE49-F238E27FC236}">
              <a16:creationId xmlns:a16="http://schemas.microsoft.com/office/drawing/2014/main" id="{AF77B186-4C13-F23F-4532-780D7A7A5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66675"/>
          <a:ext cx="3209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878A-0E43-400C-BBA9-7FCCE9EABD02}">
  <sheetPr>
    <pageSetUpPr fitToPage="1"/>
  </sheetPr>
  <dimension ref="A1:AR88"/>
  <sheetViews>
    <sheetView workbookViewId="0">
      <pane xSplit="2" ySplit="7" topLeftCell="Q46" activePane="bottomRight" state="frozen"/>
      <selection pane="topRight" activeCell="C1" sqref="C1"/>
      <selection pane="bottomLeft" activeCell="A8" sqref="A8"/>
      <selection pane="bottomRight" activeCell="W59" sqref="W59"/>
    </sheetView>
  </sheetViews>
  <sheetFormatPr baseColWidth="10" defaultRowHeight="12.75" x14ac:dyDescent="0.2"/>
  <cols>
    <col min="1" max="1" width="3.85546875" style="1" customWidth="1"/>
    <col min="2" max="2" width="40.140625" style="1" bestFit="1" customWidth="1"/>
    <col min="3" max="16" width="10" style="1" hidden="1" customWidth="1"/>
    <col min="17" max="17" width="10" style="1" bestFit="1" customWidth="1"/>
    <col min="18" max="23" width="10" style="1" customWidth="1"/>
    <col min="24" max="33" width="7.42578125" style="8" hidden="1" customWidth="1"/>
    <col min="34" max="36" width="7.42578125" style="1" hidden="1" customWidth="1"/>
    <col min="37" max="39" width="7.42578125" style="1" bestFit="1" customWidth="1"/>
    <col min="40" max="41" width="8" style="1" bestFit="1" customWidth="1"/>
    <col min="42" max="43" width="7.42578125" style="1" bestFit="1" customWidth="1"/>
    <col min="44" max="16384" width="11.42578125" style="1"/>
  </cols>
  <sheetData>
    <row r="1" spans="1:43" x14ac:dyDescent="0.2">
      <c r="AH1" s="9"/>
    </row>
    <row r="2" spans="1:43" x14ac:dyDescent="0.2">
      <c r="A2" s="215" t="s">
        <v>43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</row>
    <row r="3" spans="1:43" x14ac:dyDescent="0.2">
      <c r="A3" s="215" t="s">
        <v>82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</row>
    <row r="4" spans="1:43" x14ac:dyDescent="0.2">
      <c r="A4" s="216" t="s">
        <v>44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</row>
    <row r="5" spans="1:43" ht="13.5" thickBot="1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2"/>
      <c r="AI5" s="10"/>
      <c r="AJ5" s="10"/>
      <c r="AK5" s="10"/>
      <c r="AL5" s="10"/>
      <c r="AM5" s="10"/>
      <c r="AN5" s="10"/>
      <c r="AO5" s="10"/>
      <c r="AP5" s="10"/>
      <c r="AQ5" s="10"/>
    </row>
    <row r="6" spans="1:43" ht="13.5" thickTop="1" x14ac:dyDescent="0.2">
      <c r="C6" s="208" t="s">
        <v>46</v>
      </c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14" t="s">
        <v>139</v>
      </c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08"/>
      <c r="AE6" s="208"/>
      <c r="AF6" s="208"/>
      <c r="AG6" s="208"/>
      <c r="AH6" s="208"/>
      <c r="AI6" s="208"/>
      <c r="AJ6" s="208"/>
      <c r="AK6" s="214" t="s">
        <v>19</v>
      </c>
      <c r="AL6" s="214"/>
      <c r="AM6" s="214"/>
      <c r="AN6" s="214"/>
      <c r="AO6" s="214"/>
      <c r="AP6" s="214"/>
      <c r="AQ6" s="214"/>
    </row>
    <row r="7" spans="1:43" x14ac:dyDescent="0.2">
      <c r="B7" s="13" t="s">
        <v>0</v>
      </c>
      <c r="C7" s="14">
        <v>2006</v>
      </c>
      <c r="D7" s="14">
        <v>2007</v>
      </c>
      <c r="E7" s="14">
        <v>2008</v>
      </c>
      <c r="F7" s="14">
        <v>2009</v>
      </c>
      <c r="G7" s="14">
        <v>2010</v>
      </c>
      <c r="H7" s="14">
        <v>2011</v>
      </c>
      <c r="I7" s="14">
        <v>2012</v>
      </c>
      <c r="J7" s="14">
        <v>2013</v>
      </c>
      <c r="K7" s="14">
        <v>2014</v>
      </c>
      <c r="L7" s="14">
        <v>2015</v>
      </c>
      <c r="M7" s="14">
        <v>2016</v>
      </c>
      <c r="N7" s="14">
        <v>2017</v>
      </c>
      <c r="O7" s="14">
        <v>2018</v>
      </c>
      <c r="P7" s="14">
        <v>2019</v>
      </c>
      <c r="Q7" s="14">
        <v>2020</v>
      </c>
      <c r="R7" s="14">
        <v>2021</v>
      </c>
      <c r="S7" s="14">
        <v>2022</v>
      </c>
      <c r="T7" s="14">
        <v>2023</v>
      </c>
      <c r="U7" s="14">
        <v>2024</v>
      </c>
      <c r="V7" s="14">
        <v>2025</v>
      </c>
      <c r="W7" s="14">
        <v>2026</v>
      </c>
      <c r="X7" s="15" t="s">
        <v>54</v>
      </c>
      <c r="Y7" s="15" t="s">
        <v>55</v>
      </c>
      <c r="Z7" s="15" t="s">
        <v>56</v>
      </c>
      <c r="AA7" s="15" t="s">
        <v>57</v>
      </c>
      <c r="AB7" s="15" t="s">
        <v>58</v>
      </c>
      <c r="AC7" s="15" t="s">
        <v>59</v>
      </c>
      <c r="AD7" s="15" t="s">
        <v>60</v>
      </c>
      <c r="AE7" s="15" t="s">
        <v>61</v>
      </c>
      <c r="AF7" s="15" t="s">
        <v>62</v>
      </c>
      <c r="AG7" s="15" t="s">
        <v>63</v>
      </c>
      <c r="AH7" s="15" t="s">
        <v>64</v>
      </c>
      <c r="AI7" s="15" t="s">
        <v>65</v>
      </c>
      <c r="AJ7" s="15" t="s">
        <v>66</v>
      </c>
      <c r="AK7" s="117" t="s">
        <v>67</v>
      </c>
      <c r="AL7" s="117" t="s">
        <v>68</v>
      </c>
      <c r="AM7" s="117" t="s">
        <v>69</v>
      </c>
      <c r="AN7" s="117" t="s">
        <v>72</v>
      </c>
      <c r="AO7" s="117" t="s">
        <v>73</v>
      </c>
      <c r="AP7" s="117" t="s">
        <v>74</v>
      </c>
      <c r="AQ7" s="117" t="s">
        <v>84</v>
      </c>
    </row>
    <row r="8" spans="1:43" x14ac:dyDescent="0.2">
      <c r="C8" s="8"/>
      <c r="D8" s="8"/>
    </row>
    <row r="9" spans="1:43" x14ac:dyDescent="0.2">
      <c r="A9" s="1">
        <v>1</v>
      </c>
      <c r="B9" s="3" t="s">
        <v>10</v>
      </c>
      <c r="C9" s="22">
        <f t="shared" ref="C9:H9" si="0">+C11+C34</f>
        <v>128908.04808533</v>
      </c>
      <c r="D9" s="22">
        <f t="shared" si="0"/>
        <v>162636.45545962002</v>
      </c>
      <c r="E9" s="22">
        <f t="shared" si="0"/>
        <v>190990.58980528999</v>
      </c>
      <c r="F9" s="22">
        <f t="shared" si="0"/>
        <v>177831.46283566</v>
      </c>
      <c r="G9" s="22">
        <f t="shared" si="0"/>
        <v>222313.96495502998</v>
      </c>
      <c r="H9" s="22">
        <f t="shared" si="0"/>
        <v>280433.86096625996</v>
      </c>
      <c r="I9" s="22">
        <v>309623.26443421992</v>
      </c>
      <c r="J9" s="22">
        <f t="shared" ref="J9:O9" si="1">+J11+J34</f>
        <v>311114.19204625004</v>
      </c>
      <c r="K9" s="22">
        <f t="shared" si="1"/>
        <v>345790.87430465</v>
      </c>
      <c r="L9" s="22">
        <f t="shared" si="1"/>
        <v>375190.10176349996</v>
      </c>
      <c r="M9" s="22">
        <f t="shared" si="1"/>
        <v>434623.30610316002</v>
      </c>
      <c r="N9" s="22">
        <f t="shared" si="1"/>
        <v>453078.88021359994</v>
      </c>
      <c r="O9" s="22">
        <f t="shared" si="1"/>
        <v>450390.80003586004</v>
      </c>
      <c r="P9" s="22">
        <f t="shared" ref="P9:W9" si="2">+P11+P34</f>
        <v>443707.80286713003</v>
      </c>
      <c r="Q9" s="22">
        <f t="shared" si="2"/>
        <v>311243.81511773006</v>
      </c>
      <c r="R9" s="22">
        <f t="shared" si="2"/>
        <v>533484.8268266801</v>
      </c>
      <c r="S9" s="22">
        <f t="shared" si="2"/>
        <v>646933.62336035992</v>
      </c>
      <c r="T9" s="22">
        <f t="shared" si="2"/>
        <v>657489.74255670002</v>
      </c>
      <c r="U9" s="22">
        <f t="shared" si="2"/>
        <v>690293.92883127998</v>
      </c>
      <c r="V9" s="22">
        <f t="shared" si="2"/>
        <v>665393.65181110008</v>
      </c>
      <c r="W9" s="22">
        <f t="shared" si="2"/>
        <v>727747.40806875017</v>
      </c>
      <c r="X9" s="40">
        <f t="shared" ref="X9:AQ9" si="3">+D9/C9-1</f>
        <v>0.26164702573080367</v>
      </c>
      <c r="Y9" s="40">
        <f t="shared" si="3"/>
        <v>0.17434058228543869</v>
      </c>
      <c r="Z9" s="40">
        <f t="shared" si="3"/>
        <v>-6.8899347256036969E-2</v>
      </c>
      <c r="AA9" s="40">
        <f t="shared" si="3"/>
        <v>0.25013853797332675</v>
      </c>
      <c r="AB9" s="40">
        <f t="shared" si="3"/>
        <v>0.26143160202727955</v>
      </c>
      <c r="AC9" s="40">
        <f t="shared" si="3"/>
        <v>0.10408658700267237</v>
      </c>
      <c r="AD9" s="40">
        <f t="shared" si="3"/>
        <v>4.8152958233114163E-3</v>
      </c>
      <c r="AE9" s="40">
        <f t="shared" si="3"/>
        <v>0.11145966061633383</v>
      </c>
      <c r="AF9" s="40">
        <f t="shared" si="3"/>
        <v>8.5020252538384078E-2</v>
      </c>
      <c r="AG9" s="40">
        <f t="shared" si="3"/>
        <v>0.15840824174280477</v>
      </c>
      <c r="AH9" s="40">
        <f t="shared" si="3"/>
        <v>4.2463378864591839E-2</v>
      </c>
      <c r="AI9" s="40">
        <f t="shared" si="3"/>
        <v>-5.9329187369595582E-3</v>
      </c>
      <c r="AJ9" s="40">
        <f t="shared" si="3"/>
        <v>-1.4838218649665835E-2</v>
      </c>
      <c r="AK9" s="40">
        <f t="shared" si="3"/>
        <v>-0.29853878361716979</v>
      </c>
      <c r="AL9" s="40">
        <f t="shared" si="3"/>
        <v>0.71404153565231776</v>
      </c>
      <c r="AM9" s="40">
        <f t="shared" si="3"/>
        <v>0.21265608847491624</v>
      </c>
      <c r="AN9" s="40">
        <f t="shared" si="3"/>
        <v>1.6317159620655719E-2</v>
      </c>
      <c r="AO9" s="40">
        <f t="shared" si="3"/>
        <v>4.9893076882109755E-2</v>
      </c>
      <c r="AP9" s="40">
        <f t="shared" si="3"/>
        <v>-3.6071991915585855E-2</v>
      </c>
      <c r="AQ9" s="40">
        <f t="shared" si="3"/>
        <v>9.3709574907925086E-2</v>
      </c>
    </row>
    <row r="10" spans="1:43" x14ac:dyDescent="0.2">
      <c r="B10" s="3"/>
      <c r="C10" s="6"/>
      <c r="D10" s="6"/>
      <c r="E10" s="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x14ac:dyDescent="0.2">
      <c r="B11" s="3" t="s">
        <v>30</v>
      </c>
      <c r="C11" s="21">
        <f t="shared" ref="C11:H11" si="4">+C12+C30+C31+C32</f>
        <v>128830.04808533</v>
      </c>
      <c r="D11" s="21">
        <f t="shared" si="4"/>
        <v>162596.45545962002</v>
      </c>
      <c r="E11" s="21">
        <f t="shared" si="4"/>
        <v>190990.58980528999</v>
      </c>
      <c r="F11" s="21">
        <f t="shared" si="4"/>
        <v>177831.46283566</v>
      </c>
      <c r="G11" s="21">
        <f t="shared" si="4"/>
        <v>222313.96495502998</v>
      </c>
      <c r="H11" s="21">
        <f t="shared" si="4"/>
        <v>280395.86096625996</v>
      </c>
      <c r="I11" s="21">
        <v>309623.26443421992</v>
      </c>
      <c r="J11" s="21">
        <f t="shared" ref="J11:O11" si="5">+J12+J30+J31+J32</f>
        <v>311114.19204625004</v>
      </c>
      <c r="K11" s="21">
        <f t="shared" si="5"/>
        <v>345790.87430465</v>
      </c>
      <c r="L11" s="21">
        <f t="shared" si="5"/>
        <v>374463.92444619996</v>
      </c>
      <c r="M11" s="21">
        <f t="shared" si="5"/>
        <v>434623.30610316002</v>
      </c>
      <c r="N11" s="21">
        <f t="shared" si="5"/>
        <v>453078.88021359994</v>
      </c>
      <c r="O11" s="21">
        <f t="shared" si="5"/>
        <v>450390.80003586004</v>
      </c>
      <c r="P11" s="21">
        <f t="shared" ref="P11:W11" si="6">+P12+P30+P31+P32</f>
        <v>443707.80286713003</v>
      </c>
      <c r="Q11" s="21">
        <f t="shared" si="6"/>
        <v>311243.81511773006</v>
      </c>
      <c r="R11" s="21">
        <f t="shared" si="6"/>
        <v>533484.8268266801</v>
      </c>
      <c r="S11" s="21">
        <f t="shared" si="6"/>
        <v>646933.62336035992</v>
      </c>
      <c r="T11" s="21">
        <f t="shared" si="6"/>
        <v>650138.99788869999</v>
      </c>
      <c r="U11" s="21">
        <f t="shared" si="6"/>
        <v>690293.92883127998</v>
      </c>
      <c r="V11" s="21">
        <f t="shared" si="6"/>
        <v>665393.65181110008</v>
      </c>
      <c r="W11" s="21">
        <f t="shared" si="6"/>
        <v>727747.40806875017</v>
      </c>
      <c r="X11" s="28">
        <f t="shared" ref="X11:X27" si="7">+D11/C11-1</f>
        <v>0.26210040185597849</v>
      </c>
      <c r="Y11" s="28">
        <f t="shared" ref="Y11:Y27" si="8">+E11/D11-1</f>
        <v>0.1746294792552936</v>
      </c>
      <c r="Z11" s="28">
        <f t="shared" ref="Z11:Z27" si="9">+F11/E11-1</f>
        <v>-6.8899347256036969E-2</v>
      </c>
      <c r="AA11" s="28">
        <f t="shared" ref="AA11:AA27" si="10">+G11/F11-1</f>
        <v>0.25013853797332675</v>
      </c>
      <c r="AB11" s="28">
        <f t="shared" ref="AB11:AB27" si="11">+H11/G11-1</f>
        <v>0.26126067259417951</v>
      </c>
      <c r="AC11" s="28">
        <f t="shared" ref="AC11:AC27" si="12">+I11/H11-1</f>
        <v>0.10423621578164766</v>
      </c>
      <c r="AD11" s="28">
        <f t="shared" ref="AD11:AD27" si="13">+J11/I11-1</f>
        <v>4.8152958233114163E-3</v>
      </c>
      <c r="AE11" s="28">
        <f t="shared" ref="AE11:AE27" si="14">+K11/J11-1</f>
        <v>0.11145966061633383</v>
      </c>
      <c r="AF11" s="28">
        <f t="shared" ref="AF11:AF27" si="15">+L11/K11-1</f>
        <v>8.2920204875876369E-2</v>
      </c>
      <c r="AG11" s="28">
        <f t="shared" ref="AG11:AG27" si="16">+M11/L11-1</f>
        <v>0.1606546792082324</v>
      </c>
      <c r="AH11" s="28">
        <f t="shared" ref="AH11:AH27" si="17">+N11/M11-1</f>
        <v>4.2463378864591839E-2</v>
      </c>
      <c r="AI11" s="28">
        <f t="shared" ref="AI11:AI27" si="18">+O11/N11-1</f>
        <v>-5.9329187369595582E-3</v>
      </c>
      <c r="AJ11" s="28">
        <f t="shared" ref="AJ11:AJ27" si="19">+P11/O11-1</f>
        <v>-1.4838218649665835E-2</v>
      </c>
      <c r="AK11" s="28">
        <f t="shared" ref="AK11:AK27" si="20">+Q11/P11-1</f>
        <v>-0.29853878361716979</v>
      </c>
      <c r="AL11" s="28">
        <f t="shared" ref="AL11:AL27" si="21">+R11/Q11-1</f>
        <v>0.71404153565231776</v>
      </c>
      <c r="AM11" s="28">
        <f t="shared" ref="AM11:AM27" si="22">+S11/R11-1</f>
        <v>0.21265608847491624</v>
      </c>
      <c r="AN11" s="28">
        <f t="shared" ref="AN11:AN27" si="23">+T11/S11-1</f>
        <v>4.9547193291490377E-3</v>
      </c>
      <c r="AO11" s="28">
        <f t="shared" ref="AO11:AO27" si="24">+U11/T11-1</f>
        <v>6.1763609125097041E-2</v>
      </c>
      <c r="AP11" s="28">
        <f t="shared" ref="AP11:AP27" si="25">+V11/U11-1</f>
        <v>-3.6071991915585855E-2</v>
      </c>
      <c r="AQ11" s="28">
        <f t="shared" ref="AQ11:AQ27" si="26">+W11/V11-1</f>
        <v>9.3709574907925086E-2</v>
      </c>
    </row>
    <row r="12" spans="1:43" x14ac:dyDescent="0.2">
      <c r="B12" s="23" t="s">
        <v>29</v>
      </c>
      <c r="C12" s="6">
        <v>123539.52481161</v>
      </c>
      <c r="D12" s="6">
        <f>+D13+D14+D17+D21+D24+D27</f>
        <v>149769.27734232001</v>
      </c>
      <c r="E12" s="6">
        <f>+E13+E14+E17+E21+E24+E27</f>
        <v>180474.00178019999</v>
      </c>
      <c r="F12" s="6">
        <f>+F13+F14+F17+F21+F24+F27</f>
        <v>168359.41492794</v>
      </c>
      <c r="G12" s="6">
        <f>+G13+G14+G17+G21+G24+G27</f>
        <v>205126.58984092</v>
      </c>
      <c r="H12" s="6">
        <f>+H13+H14+H17+H21+H24+H27</f>
        <v>257330.36605133</v>
      </c>
      <c r="I12" s="6">
        <v>275872.71572766994</v>
      </c>
      <c r="J12" s="6">
        <f t="shared" ref="J12:O12" si="27">+J13+J14+J17+J21+J24+J27</f>
        <v>287917.13891762</v>
      </c>
      <c r="K12" s="6">
        <f t="shared" si="27"/>
        <v>307525.01181875</v>
      </c>
      <c r="L12" s="6">
        <f t="shared" si="27"/>
        <v>342387.97869924997</v>
      </c>
      <c r="M12" s="6">
        <f t="shared" si="27"/>
        <v>394330.16394181002</v>
      </c>
      <c r="N12" s="6">
        <f t="shared" si="27"/>
        <v>423549.45379106991</v>
      </c>
      <c r="O12" s="6">
        <f t="shared" si="27"/>
        <v>418059.69057359005</v>
      </c>
      <c r="P12" s="6">
        <f>+P13+P14+P17+P21+P24+P27</f>
        <v>422539.11148252001</v>
      </c>
      <c r="Q12" s="6">
        <f>+Q13+Q14+Q17+Q21+Q24+Q27</f>
        <v>268898.41598601005</v>
      </c>
      <c r="R12" s="6">
        <f>+R13+R14+R17+R21+R24+R27</f>
        <v>481979.77323895006</v>
      </c>
      <c r="S12" s="6">
        <f>+S13+S14+S17+S21+S24+S27+S28+S29</f>
        <v>572328.34028780996</v>
      </c>
      <c r="T12" s="6">
        <f>+T13+T14+T17+T21+T24+T27+T28+T29</f>
        <v>587075.20395798003</v>
      </c>
      <c r="U12" s="6">
        <f>+U13+U14+U17+U21+U24+U27+U28+U29</f>
        <v>616097.95723598998</v>
      </c>
      <c r="V12" s="6">
        <f>+V13+V14+V17+V21+V24+V27+V28+V29</f>
        <v>600353.83703723003</v>
      </c>
      <c r="W12" s="6">
        <f>+W13+W14+W17+W21+W24+W27+W28+W29</f>
        <v>653716.47139961016</v>
      </c>
      <c r="X12" s="30">
        <f t="shared" si="7"/>
        <v>0.21231870990849888</v>
      </c>
      <c r="Y12" s="30">
        <f t="shared" si="8"/>
        <v>0.20501350465689816</v>
      </c>
      <c r="Z12" s="30">
        <f t="shared" si="9"/>
        <v>-6.7126493194373804E-2</v>
      </c>
      <c r="AA12" s="30">
        <f t="shared" si="10"/>
        <v>0.21838502425728201</v>
      </c>
      <c r="AB12" s="30">
        <f t="shared" si="11"/>
        <v>0.25449541305637235</v>
      </c>
      <c r="AC12" s="30">
        <f t="shared" si="12"/>
        <v>7.2056593867516172E-2</v>
      </c>
      <c r="AD12" s="30">
        <f t="shared" si="13"/>
        <v>4.3659349052262986E-2</v>
      </c>
      <c r="AE12" s="30">
        <f t="shared" si="14"/>
        <v>6.8102485926481382E-2</v>
      </c>
      <c r="AF12" s="30">
        <f t="shared" si="15"/>
        <v>0.11336628092237122</v>
      </c>
      <c r="AG12" s="30">
        <f t="shared" si="16"/>
        <v>0.15170563359114175</v>
      </c>
      <c r="AH12" s="30">
        <f t="shared" si="17"/>
        <v>7.4098541073240654E-2</v>
      </c>
      <c r="AI12" s="30">
        <f t="shared" si="18"/>
        <v>-1.296132758133095E-2</v>
      </c>
      <c r="AJ12" s="30">
        <f t="shared" si="19"/>
        <v>1.0714787887787125E-2</v>
      </c>
      <c r="AK12" s="30">
        <f t="shared" si="20"/>
        <v>-0.36361295634254187</v>
      </c>
      <c r="AL12" s="30">
        <f t="shared" si="21"/>
        <v>0.79242325199872488</v>
      </c>
      <c r="AM12" s="30">
        <f t="shared" si="22"/>
        <v>0.1874530261751628</v>
      </c>
      <c r="AN12" s="30">
        <f t="shared" si="23"/>
        <v>2.5766439702696209E-2</v>
      </c>
      <c r="AO12" s="30">
        <f t="shared" si="24"/>
        <v>4.9436176289413325E-2</v>
      </c>
      <c r="AP12" s="30">
        <f t="shared" si="25"/>
        <v>-2.5554572960106992E-2</v>
      </c>
      <c r="AQ12" s="30">
        <f t="shared" si="26"/>
        <v>8.88853057485679E-2</v>
      </c>
    </row>
    <row r="13" spans="1:43" x14ac:dyDescent="0.2">
      <c r="B13" s="24" t="s">
        <v>22</v>
      </c>
      <c r="C13" s="6">
        <v>26684.630275949996</v>
      </c>
      <c r="D13" s="6">
        <v>46883.999587509999</v>
      </c>
      <c r="E13" s="6">
        <v>46505.739325050003</v>
      </c>
      <c r="F13" s="6">
        <v>52560.012721129999</v>
      </c>
      <c r="G13" s="6">
        <v>74023.428690510002</v>
      </c>
      <c r="H13" s="6">
        <v>102282.04746157001</v>
      </c>
      <c r="I13" s="6">
        <v>120137.70261781001</v>
      </c>
      <c r="J13" s="6">
        <v>135837.92302786</v>
      </c>
      <c r="K13" s="6">
        <v>137512.11655618</v>
      </c>
      <c r="L13" s="6">
        <v>157976.6752574</v>
      </c>
      <c r="M13" s="6">
        <v>176224.96835569001</v>
      </c>
      <c r="N13" s="6">
        <v>206335.45797192</v>
      </c>
      <c r="O13" s="6">
        <v>211238.86045455001</v>
      </c>
      <c r="P13" s="6">
        <v>210090.68733125</v>
      </c>
      <c r="Q13" s="6">
        <v>129351.84205117001</v>
      </c>
      <c r="R13" s="6">
        <v>220813.74193379001</v>
      </c>
      <c r="S13" s="6">
        <v>264590.51725892001</v>
      </c>
      <c r="T13" s="6">
        <v>283658.72896747</v>
      </c>
      <c r="U13" s="6">
        <v>285779.00919089996</v>
      </c>
      <c r="V13" s="6">
        <v>265591.14087502001</v>
      </c>
      <c r="W13" s="6">
        <v>336903.25462879002</v>
      </c>
      <c r="X13" s="30">
        <f t="shared" si="7"/>
        <v>0.75696642983901663</v>
      </c>
      <c r="Y13" s="30">
        <f t="shared" si="8"/>
        <v>-8.0680032801802026E-3</v>
      </c>
      <c r="Z13" s="30">
        <f t="shared" si="9"/>
        <v>0.13018335981638507</v>
      </c>
      <c r="AA13" s="30">
        <f t="shared" si="10"/>
        <v>0.40836017455435947</v>
      </c>
      <c r="AB13" s="30">
        <f t="shared" si="11"/>
        <v>0.38175236233934173</v>
      </c>
      <c r="AC13" s="30">
        <f t="shared" si="12"/>
        <v>0.1745727192540687</v>
      </c>
      <c r="AD13" s="30">
        <f t="shared" si="13"/>
        <v>0.13068520595900335</v>
      </c>
      <c r="AE13" s="30">
        <f t="shared" si="14"/>
        <v>1.2324934679519783E-2</v>
      </c>
      <c r="AF13" s="30">
        <f t="shared" si="15"/>
        <v>0.14882004010795136</v>
      </c>
      <c r="AG13" s="30">
        <f t="shared" si="16"/>
        <v>0.11551257847753216</v>
      </c>
      <c r="AH13" s="30">
        <f t="shared" si="17"/>
        <v>0.17086392409193341</v>
      </c>
      <c r="AI13" s="30">
        <f t="shared" si="18"/>
        <v>2.3764226133626165E-2</v>
      </c>
      <c r="AJ13" s="30">
        <f t="shared" si="19"/>
        <v>-5.4354256637692E-3</v>
      </c>
      <c r="AK13" s="30">
        <f t="shared" si="20"/>
        <v>-0.38430473195025083</v>
      </c>
      <c r="AL13" s="30">
        <f t="shared" si="21"/>
        <v>0.70707844923026908</v>
      </c>
      <c r="AM13" s="30">
        <f t="shared" si="22"/>
        <v>0.19825204238537042</v>
      </c>
      <c r="AN13" s="30">
        <f t="shared" si="23"/>
        <v>7.2066874905764022E-2</v>
      </c>
      <c r="AO13" s="30">
        <f t="shared" si="24"/>
        <v>7.4747575410347711E-3</v>
      </c>
      <c r="AP13" s="30">
        <f t="shared" si="25"/>
        <v>-7.0641536525149373E-2</v>
      </c>
      <c r="AQ13" s="30">
        <f t="shared" si="26"/>
        <v>0.26850336016037368</v>
      </c>
    </row>
    <row r="14" spans="1:43" x14ac:dyDescent="0.2">
      <c r="B14" s="24" t="s">
        <v>23</v>
      </c>
      <c r="C14" s="6">
        <v>9219.6252216299999</v>
      </c>
      <c r="D14" s="6">
        <f>+D15+D16</f>
        <v>9556.7684642599997</v>
      </c>
      <c r="E14" s="6">
        <f>+E15+E16</f>
        <v>11849.113754259999</v>
      </c>
      <c r="F14" s="6">
        <f>+F15+F16</f>
        <v>9774.7719039900003</v>
      </c>
      <c r="G14" s="6">
        <f>+G15+G16</f>
        <v>10179.23110952</v>
      </c>
      <c r="H14" s="6">
        <f>+H15+H16</f>
        <v>12455.376286799999</v>
      </c>
      <c r="I14" s="6">
        <v>11750.888988019999</v>
      </c>
      <c r="J14" s="6">
        <f t="shared" ref="J14:O14" si="28">+J15+J16</f>
        <v>11237.53386869</v>
      </c>
      <c r="K14" s="6">
        <f t="shared" si="28"/>
        <v>12584.707478789998</v>
      </c>
      <c r="L14" s="6">
        <f t="shared" si="28"/>
        <v>13462.24244871</v>
      </c>
      <c r="M14" s="6">
        <f t="shared" si="28"/>
        <v>14988.245776579999</v>
      </c>
      <c r="N14" s="6">
        <f t="shared" si="28"/>
        <v>14903.05445976</v>
      </c>
      <c r="O14" s="6">
        <f t="shared" si="28"/>
        <v>12817.707482230002</v>
      </c>
      <c r="P14" s="6">
        <f t="shared" ref="P14:W14" si="29">+P15+P16</f>
        <v>12980.32383949</v>
      </c>
      <c r="Q14" s="6">
        <f t="shared" si="29"/>
        <v>7588.7908128899999</v>
      </c>
      <c r="R14" s="6">
        <f t="shared" si="29"/>
        <v>14058.034530380002</v>
      </c>
      <c r="S14" s="6">
        <f t="shared" si="29"/>
        <v>4060.3587767399995</v>
      </c>
      <c r="T14" s="6">
        <f t="shared" si="29"/>
        <v>13576.2796377</v>
      </c>
      <c r="U14" s="6">
        <f t="shared" si="29"/>
        <v>14310.095512069998</v>
      </c>
      <c r="V14" s="6">
        <f t="shared" si="29"/>
        <v>16005.021741250001</v>
      </c>
      <c r="W14" s="6">
        <f t="shared" si="29"/>
        <v>16336.78018734</v>
      </c>
      <c r="X14" s="30">
        <f t="shared" si="7"/>
        <v>3.6567998646955147E-2</v>
      </c>
      <c r="Y14" s="30">
        <f t="shared" si="8"/>
        <v>0.23986615335223571</v>
      </c>
      <c r="Z14" s="30">
        <f t="shared" si="9"/>
        <v>-0.17506303790224231</v>
      </c>
      <c r="AA14" s="30">
        <f t="shared" si="10"/>
        <v>4.1377866358692339E-2</v>
      </c>
      <c r="AB14" s="30">
        <f t="shared" si="11"/>
        <v>0.22360678844900805</v>
      </c>
      <c r="AC14" s="30">
        <f t="shared" si="12"/>
        <v>-5.6560900494560307E-2</v>
      </c>
      <c r="AD14" s="30">
        <f t="shared" si="13"/>
        <v>-4.3686492132923971E-2</v>
      </c>
      <c r="AE14" s="30">
        <f t="shared" si="14"/>
        <v>0.11988160621731181</v>
      </c>
      <c r="AF14" s="30">
        <f t="shared" si="15"/>
        <v>6.9730263607555409E-2</v>
      </c>
      <c r="AG14" s="30">
        <f t="shared" si="16"/>
        <v>0.11335431921419792</v>
      </c>
      <c r="AH14" s="30">
        <f t="shared" si="17"/>
        <v>-5.6838750905136015E-3</v>
      </c>
      <c r="AI14" s="30">
        <f t="shared" si="18"/>
        <v>-0.13992748823140122</v>
      </c>
      <c r="AJ14" s="30">
        <f t="shared" si="19"/>
        <v>1.2686851957375733E-2</v>
      </c>
      <c r="AK14" s="30">
        <f t="shared" si="20"/>
        <v>-0.41536198120091239</v>
      </c>
      <c r="AL14" s="30">
        <f t="shared" si="21"/>
        <v>0.85247358597651912</v>
      </c>
      <c r="AM14" s="30">
        <f t="shared" si="22"/>
        <v>-0.7111716600236403</v>
      </c>
      <c r="AN14" s="30">
        <f t="shared" si="23"/>
        <v>2.3436157699838014</v>
      </c>
      <c r="AO14" s="30">
        <f t="shared" si="24"/>
        <v>5.4051322892043618E-2</v>
      </c>
      <c r="AP14" s="30">
        <f t="shared" si="25"/>
        <v>0.11844269157745302</v>
      </c>
      <c r="AQ14" s="30">
        <f t="shared" si="26"/>
        <v>2.0728397090205242E-2</v>
      </c>
    </row>
    <row r="15" spans="1:43" x14ac:dyDescent="0.2">
      <c r="B15" s="25" t="s">
        <v>34</v>
      </c>
      <c r="C15" s="6">
        <v>7266.6263579200004</v>
      </c>
      <c r="D15" s="6">
        <v>7414.8665202600005</v>
      </c>
      <c r="E15" s="6">
        <v>9474.2557549899993</v>
      </c>
      <c r="F15" s="6">
        <v>8089.5903029199999</v>
      </c>
      <c r="G15" s="6">
        <v>8299.0023601600005</v>
      </c>
      <c r="H15" s="6">
        <v>10407.536131569999</v>
      </c>
      <c r="I15" s="6">
        <v>9884.1441464799991</v>
      </c>
      <c r="J15" s="6">
        <v>9467.7153992000003</v>
      </c>
      <c r="K15" s="6">
        <v>10602.200396889999</v>
      </c>
      <c r="L15" s="6">
        <v>11397.61708892</v>
      </c>
      <c r="M15" s="6">
        <v>12622.23796486</v>
      </c>
      <c r="N15" s="6">
        <v>12569.363630850001</v>
      </c>
      <c r="O15" s="6">
        <v>10874.278077090001</v>
      </c>
      <c r="P15" s="6">
        <v>11102.55080164</v>
      </c>
      <c r="Q15" s="6">
        <v>6514.7132093</v>
      </c>
      <c r="R15" s="6">
        <v>11718.152021200001</v>
      </c>
      <c r="S15" s="6">
        <v>2834.8640348899999</v>
      </c>
      <c r="T15" s="6">
        <v>11058.06718099</v>
      </c>
      <c r="U15" s="6">
        <v>11693.506696979999</v>
      </c>
      <c r="V15" s="6">
        <v>13176.757935760001</v>
      </c>
      <c r="W15" s="6">
        <v>13468.62237958</v>
      </c>
      <c r="X15" s="30">
        <f t="shared" si="7"/>
        <v>2.0400135501453365E-2</v>
      </c>
      <c r="Y15" s="30">
        <f t="shared" si="8"/>
        <v>0.27773787014277729</v>
      </c>
      <c r="Z15" s="30">
        <f t="shared" si="9"/>
        <v>-0.14615031384821009</v>
      </c>
      <c r="AA15" s="30">
        <f t="shared" si="10"/>
        <v>2.5886608517666332E-2</v>
      </c>
      <c r="AB15" s="30">
        <f t="shared" si="11"/>
        <v>0.2540707521101786</v>
      </c>
      <c r="AC15" s="30">
        <f t="shared" si="12"/>
        <v>-5.0289711077951882E-2</v>
      </c>
      <c r="AD15" s="30">
        <f t="shared" si="13"/>
        <v>-4.213098687237371E-2</v>
      </c>
      <c r="AE15" s="30">
        <f t="shared" si="14"/>
        <v>0.11982668995160761</v>
      </c>
      <c r="AF15" s="30">
        <f t="shared" si="15"/>
        <v>7.502373679555463E-2</v>
      </c>
      <c r="AG15" s="30">
        <f t="shared" si="16"/>
        <v>0.10744534286298268</v>
      </c>
      <c r="AH15" s="30">
        <f t="shared" si="17"/>
        <v>-4.188982505099359E-3</v>
      </c>
      <c r="AI15" s="30">
        <f t="shared" si="18"/>
        <v>-0.13485850227131746</v>
      </c>
      <c r="AJ15" s="30">
        <f t="shared" si="19"/>
        <v>2.0991988887145041E-2</v>
      </c>
      <c r="AK15" s="30">
        <f t="shared" si="20"/>
        <v>-0.41322374239101101</v>
      </c>
      <c r="AL15" s="30">
        <f t="shared" si="21"/>
        <v>0.79872108636676376</v>
      </c>
      <c r="AM15" s="30">
        <f t="shared" si="22"/>
        <v>-0.75807925773950702</v>
      </c>
      <c r="AN15" s="30">
        <f t="shared" si="23"/>
        <v>2.9007398749616158</v>
      </c>
      <c r="AO15" s="30">
        <f t="shared" si="24"/>
        <v>5.7463886372691508E-2</v>
      </c>
      <c r="AP15" s="30">
        <f t="shared" si="25"/>
        <v>0.12684400644017857</v>
      </c>
      <c r="AQ15" s="30">
        <f t="shared" si="26"/>
        <v>2.2149943502256964E-2</v>
      </c>
    </row>
    <row r="16" spans="1:43" x14ac:dyDescent="0.2">
      <c r="B16" s="25" t="s">
        <v>35</v>
      </c>
      <c r="C16" s="6">
        <v>1952.99886371</v>
      </c>
      <c r="D16" s="6">
        <v>2141.9019440000002</v>
      </c>
      <c r="E16" s="6">
        <v>2374.8579992700002</v>
      </c>
      <c r="F16" s="6">
        <v>1685.1816010699999</v>
      </c>
      <c r="G16" s="6">
        <v>1880.2287493599999</v>
      </c>
      <c r="H16" s="6">
        <v>2047.8401552299999</v>
      </c>
      <c r="I16" s="6">
        <v>1866.7448415399999</v>
      </c>
      <c r="J16" s="6">
        <v>1769.8184694900001</v>
      </c>
      <c r="K16" s="6">
        <v>1982.5070819</v>
      </c>
      <c r="L16" s="6">
        <v>2064.6253597899999</v>
      </c>
      <c r="M16" s="6">
        <v>2366.0078117199996</v>
      </c>
      <c r="N16" s="6">
        <v>2333.6908289099997</v>
      </c>
      <c r="O16" s="6">
        <v>1943.4294051400002</v>
      </c>
      <c r="P16" s="6">
        <v>1877.7730378499998</v>
      </c>
      <c r="Q16" s="6">
        <v>1074.0776035899999</v>
      </c>
      <c r="R16" s="6">
        <v>2339.8825091799999</v>
      </c>
      <c r="S16" s="6">
        <v>1225.4947418499999</v>
      </c>
      <c r="T16" s="6">
        <v>2518.21245671</v>
      </c>
      <c r="U16" s="6">
        <v>2616.58881509</v>
      </c>
      <c r="V16" s="6">
        <v>2828.2638054899999</v>
      </c>
      <c r="W16" s="6">
        <v>2868.1578077600002</v>
      </c>
      <c r="X16" s="30">
        <f t="shared" si="7"/>
        <v>9.6724623756898609E-2</v>
      </c>
      <c r="Y16" s="30">
        <f t="shared" si="8"/>
        <v>0.10876130717494692</v>
      </c>
      <c r="Z16" s="30">
        <f t="shared" si="9"/>
        <v>-0.29040742579640455</v>
      </c>
      <c r="AA16" s="30">
        <f t="shared" si="10"/>
        <v>0.1157425099859597</v>
      </c>
      <c r="AB16" s="30">
        <f t="shared" si="11"/>
        <v>8.9144156490029269E-2</v>
      </c>
      <c r="AC16" s="30">
        <f t="shared" si="12"/>
        <v>-8.8432348212090117E-2</v>
      </c>
      <c r="AD16" s="30">
        <f t="shared" si="13"/>
        <v>-5.1922667679659362E-2</v>
      </c>
      <c r="AE16" s="30">
        <f t="shared" si="14"/>
        <v>0.1201753829991894</v>
      </c>
      <c r="AF16" s="30">
        <f t="shared" si="15"/>
        <v>4.1421429784401775E-2</v>
      </c>
      <c r="AG16" s="30">
        <f t="shared" si="16"/>
        <v>0.14597440184530819</v>
      </c>
      <c r="AH16" s="30">
        <f t="shared" si="17"/>
        <v>-1.36588656427582E-2</v>
      </c>
      <c r="AI16" s="30">
        <f t="shared" si="18"/>
        <v>-0.16722927430463419</v>
      </c>
      <c r="AJ16" s="30">
        <f t="shared" si="19"/>
        <v>-3.3783767558704159E-2</v>
      </c>
      <c r="AK16" s="30">
        <f t="shared" si="20"/>
        <v>-0.42800456607908799</v>
      </c>
      <c r="AL16" s="30">
        <f t="shared" si="21"/>
        <v>1.1785041428656275</v>
      </c>
      <c r="AM16" s="30">
        <f t="shared" si="22"/>
        <v>-0.47625800139876751</v>
      </c>
      <c r="AN16" s="30">
        <f t="shared" si="23"/>
        <v>1.0548537425044522</v>
      </c>
      <c r="AO16" s="30">
        <f t="shared" si="24"/>
        <v>3.9065948592966304E-2</v>
      </c>
      <c r="AP16" s="30">
        <f t="shared" si="25"/>
        <v>8.0897307662273654E-2</v>
      </c>
      <c r="AQ16" s="30">
        <f t="shared" si="26"/>
        <v>1.4105474246271177E-2</v>
      </c>
    </row>
    <row r="17" spans="2:43" x14ac:dyDescent="0.2">
      <c r="B17" s="24" t="s">
        <v>24</v>
      </c>
      <c r="C17" s="6">
        <v>28.960293239999999</v>
      </c>
      <c r="D17" s="6">
        <f>+D18+D19</f>
        <v>249.00623181</v>
      </c>
      <c r="E17" s="6">
        <f>+E18+E19</f>
        <v>377.29734927999993</v>
      </c>
      <c r="F17" s="6">
        <f>+F18+F19</f>
        <v>358.12095263000003</v>
      </c>
      <c r="G17" s="6">
        <f>+G18+G19</f>
        <v>303.68934009999998</v>
      </c>
      <c r="H17" s="6">
        <f>+H18+H19</f>
        <v>368.96685891000004</v>
      </c>
      <c r="I17" s="6">
        <v>303.33459276000002</v>
      </c>
      <c r="J17" s="6">
        <f>+J18+J19</f>
        <v>226.31648805999998</v>
      </c>
      <c r="K17" s="6">
        <f t="shared" ref="K17:W17" si="30">+K18+K19+K20</f>
        <v>447.00379133000001</v>
      </c>
      <c r="L17" s="6">
        <f t="shared" si="30"/>
        <v>413.07779636999999</v>
      </c>
      <c r="M17" s="6">
        <f t="shared" si="30"/>
        <v>501.32508753000002</v>
      </c>
      <c r="N17" s="6">
        <f t="shared" si="30"/>
        <v>502.65251651</v>
      </c>
      <c r="O17" s="6">
        <f t="shared" si="30"/>
        <v>424.75562418999993</v>
      </c>
      <c r="P17" s="6">
        <f t="shared" si="30"/>
        <v>553.44577791999995</v>
      </c>
      <c r="Q17" s="6">
        <f t="shared" si="30"/>
        <v>428.57099554000001</v>
      </c>
      <c r="R17" s="6">
        <f t="shared" si="30"/>
        <v>608.40503684999999</v>
      </c>
      <c r="S17" s="6">
        <f t="shared" si="30"/>
        <v>68.683720139999991</v>
      </c>
      <c r="T17" s="6">
        <f t="shared" si="30"/>
        <v>530.29257660000007</v>
      </c>
      <c r="U17" s="6">
        <f t="shared" si="30"/>
        <v>400.60327409999996</v>
      </c>
      <c r="V17" s="6">
        <f t="shared" si="30"/>
        <v>357.92450341</v>
      </c>
      <c r="W17" s="6">
        <f t="shared" si="30"/>
        <v>386.08395175999999</v>
      </c>
      <c r="X17" s="30">
        <f t="shared" si="7"/>
        <v>7.5981944224954265</v>
      </c>
      <c r="Y17" s="30">
        <f t="shared" si="8"/>
        <v>0.5152124769627866</v>
      </c>
      <c r="Z17" s="30">
        <f t="shared" si="9"/>
        <v>-5.0825686124205238E-2</v>
      </c>
      <c r="AA17" s="30">
        <f t="shared" si="10"/>
        <v>-0.15199225884512035</v>
      </c>
      <c r="AB17" s="30">
        <f t="shared" si="11"/>
        <v>0.21494833762852927</v>
      </c>
      <c r="AC17" s="30">
        <f t="shared" si="12"/>
        <v>-0.17788119600738805</v>
      </c>
      <c r="AD17" s="30">
        <f t="shared" si="13"/>
        <v>-0.25390478546882111</v>
      </c>
      <c r="AE17" s="30">
        <f t="shared" si="14"/>
        <v>0.97512693468225087</v>
      </c>
      <c r="AF17" s="30">
        <f t="shared" si="15"/>
        <v>-7.5896436714905202E-2</v>
      </c>
      <c r="AG17" s="30">
        <f t="shared" si="16"/>
        <v>0.21363358654347908</v>
      </c>
      <c r="AH17" s="30">
        <f t="shared" si="17"/>
        <v>2.6478407185648312E-3</v>
      </c>
      <c r="AI17" s="30">
        <f t="shared" si="18"/>
        <v>-0.15497165489362541</v>
      </c>
      <c r="AJ17" s="30">
        <f t="shared" si="19"/>
        <v>0.30297457267436889</v>
      </c>
      <c r="AK17" s="30">
        <f t="shared" si="20"/>
        <v>-0.22563146628259301</v>
      </c>
      <c r="AL17" s="30">
        <f t="shared" si="21"/>
        <v>0.4196131870366282</v>
      </c>
      <c r="AM17" s="30">
        <f t="shared" si="22"/>
        <v>-0.88710856094221702</v>
      </c>
      <c r="AN17" s="30">
        <f t="shared" si="23"/>
        <v>6.7207899560345528</v>
      </c>
      <c r="AO17" s="30">
        <f t="shared" si="24"/>
        <v>-0.24456179140109824</v>
      </c>
      <c r="AP17" s="30">
        <f t="shared" si="25"/>
        <v>-0.10653625032367142</v>
      </c>
      <c r="AQ17" s="30">
        <f t="shared" si="26"/>
        <v>7.8674268125598301E-2</v>
      </c>
    </row>
    <row r="18" spans="2:43" x14ac:dyDescent="0.2">
      <c r="B18" s="25" t="s">
        <v>36</v>
      </c>
      <c r="C18" s="6">
        <v>28.960293239999999</v>
      </c>
      <c r="D18" s="6">
        <v>15.93595401</v>
      </c>
      <c r="E18" s="6">
        <v>14.723973359999999</v>
      </c>
      <c r="F18" s="6">
        <v>12.987629999999999</v>
      </c>
      <c r="G18" s="6">
        <v>11.764713</v>
      </c>
      <c r="H18" s="6">
        <v>14.9016015</v>
      </c>
      <c r="I18" s="6">
        <v>12.641565</v>
      </c>
      <c r="J18" s="6">
        <v>13.099857</v>
      </c>
      <c r="K18" s="6">
        <v>16.005939000000001</v>
      </c>
      <c r="L18" s="6">
        <v>14.718527999999999</v>
      </c>
      <c r="M18" s="6">
        <v>19.436251500000001</v>
      </c>
      <c r="N18" s="6">
        <v>17.548476000000001</v>
      </c>
      <c r="O18" s="6">
        <v>17.651261999999999</v>
      </c>
      <c r="P18" s="6">
        <v>20.3440215</v>
      </c>
      <c r="Q18" s="6">
        <v>17.278951500000002</v>
      </c>
      <c r="R18" s="6">
        <v>20.579108999999999</v>
      </c>
      <c r="S18" s="6">
        <v>1.171818</v>
      </c>
      <c r="T18" s="6">
        <v>20.398339499999999</v>
      </c>
      <c r="U18" s="6">
        <v>14.638665</v>
      </c>
      <c r="V18" s="6">
        <v>12.5331075</v>
      </c>
      <c r="W18" s="6">
        <v>15.736953</v>
      </c>
      <c r="X18" s="30">
        <f t="shared" si="7"/>
        <v>-0.44973091681305088</v>
      </c>
      <c r="Y18" s="30">
        <f t="shared" si="8"/>
        <v>-7.6053222118956265E-2</v>
      </c>
      <c r="Z18" s="30">
        <f t="shared" si="9"/>
        <v>-0.11792627693262814</v>
      </c>
      <c r="AA18" s="30">
        <f t="shared" si="10"/>
        <v>-9.4160135451964555E-2</v>
      </c>
      <c r="AB18" s="30">
        <f t="shared" si="11"/>
        <v>0.26663536118560649</v>
      </c>
      <c r="AC18" s="30">
        <f t="shared" si="12"/>
        <v>-0.15166400067804797</v>
      </c>
      <c r="AD18" s="30">
        <f t="shared" si="13"/>
        <v>3.6252789903781668E-2</v>
      </c>
      <c r="AE18" s="30">
        <f t="shared" si="14"/>
        <v>0.22184074223100314</v>
      </c>
      <c r="AF18" s="30">
        <f t="shared" si="15"/>
        <v>-8.0433331652707274E-2</v>
      </c>
      <c r="AG18" s="30">
        <f t="shared" si="16"/>
        <v>0.32052957333776866</v>
      </c>
      <c r="AH18" s="30">
        <f t="shared" si="17"/>
        <v>-9.7126521541460842E-2</v>
      </c>
      <c r="AI18" s="30">
        <f t="shared" si="18"/>
        <v>5.8572607672597865E-3</v>
      </c>
      <c r="AJ18" s="30">
        <f t="shared" si="19"/>
        <v>0.15255336983837187</v>
      </c>
      <c r="AK18" s="30">
        <f t="shared" si="20"/>
        <v>-0.15066195245615521</v>
      </c>
      <c r="AL18" s="30">
        <f t="shared" si="21"/>
        <v>0.19099292569922421</v>
      </c>
      <c r="AM18" s="30">
        <f t="shared" si="22"/>
        <v>-0.94305788457605233</v>
      </c>
      <c r="AN18" s="30">
        <f t="shared" si="23"/>
        <v>16.407429737382426</v>
      </c>
      <c r="AO18" s="30">
        <f t="shared" si="24"/>
        <v>-0.28235996856508827</v>
      </c>
      <c r="AP18" s="30">
        <f t="shared" si="25"/>
        <v>-0.1438353497398841</v>
      </c>
      <c r="AQ18" s="30">
        <f t="shared" si="26"/>
        <v>0.25563057685414403</v>
      </c>
    </row>
    <row r="19" spans="2:43" x14ac:dyDescent="0.2">
      <c r="B19" s="25" t="s">
        <v>37</v>
      </c>
      <c r="C19" s="6">
        <v>0</v>
      </c>
      <c r="D19" s="6">
        <v>233.07027780000001</v>
      </c>
      <c r="E19" s="6">
        <v>362.57337591999993</v>
      </c>
      <c r="F19" s="6">
        <v>345.13332263000001</v>
      </c>
      <c r="G19" s="6">
        <v>291.92462710000001</v>
      </c>
      <c r="H19" s="6">
        <v>354.06525741000002</v>
      </c>
      <c r="I19" s="6">
        <v>290.69302776000001</v>
      </c>
      <c r="J19" s="6">
        <v>213.21663106</v>
      </c>
      <c r="K19" s="6">
        <v>286.58434607999999</v>
      </c>
      <c r="L19" s="6">
        <v>254.89976437000001</v>
      </c>
      <c r="M19" s="6">
        <v>340.17100927999996</v>
      </c>
      <c r="N19" s="6">
        <v>324.98263276</v>
      </c>
      <c r="O19" s="6">
        <v>323.40021368999999</v>
      </c>
      <c r="P19" s="6">
        <v>391.35176292</v>
      </c>
      <c r="Q19" s="6">
        <v>320.25185954</v>
      </c>
      <c r="R19" s="6">
        <v>409.96679210000002</v>
      </c>
      <c r="S19" s="6">
        <v>24.88123414</v>
      </c>
      <c r="T19" s="6">
        <v>356.76069310000003</v>
      </c>
      <c r="U19" s="6">
        <v>247.84075959999998</v>
      </c>
      <c r="V19" s="6">
        <v>206.19234890999999</v>
      </c>
      <c r="W19" s="6">
        <v>236.95964250999998</v>
      </c>
      <c r="X19" s="48" t="e">
        <f t="shared" si="7"/>
        <v>#DIV/0!</v>
      </c>
      <c r="Y19" s="30">
        <f t="shared" si="8"/>
        <v>0.55563969521299428</v>
      </c>
      <c r="Z19" s="30">
        <f t="shared" si="9"/>
        <v>-4.8100755456043198E-2</v>
      </c>
      <c r="AA19" s="30">
        <f t="shared" si="10"/>
        <v>-0.15416852572952611</v>
      </c>
      <c r="AB19" s="30">
        <f t="shared" si="11"/>
        <v>0.21286532392730773</v>
      </c>
      <c r="AC19" s="30">
        <f t="shared" si="12"/>
        <v>-0.17898460332869182</v>
      </c>
      <c r="AD19" s="30">
        <f t="shared" si="13"/>
        <v>-0.26652306488742328</v>
      </c>
      <c r="AE19" s="30">
        <f t="shared" si="14"/>
        <v>0.34409940094848435</v>
      </c>
      <c r="AF19" s="30">
        <f t="shared" si="15"/>
        <v>-0.11055935937671635</v>
      </c>
      <c r="AG19" s="30">
        <f t="shared" si="16"/>
        <v>0.33452853564126639</v>
      </c>
      <c r="AH19" s="30">
        <f t="shared" si="17"/>
        <v>-4.4649238487863507E-2</v>
      </c>
      <c r="AI19" s="30">
        <f t="shared" si="18"/>
        <v>-4.8692419547496923E-3</v>
      </c>
      <c r="AJ19" s="30">
        <f t="shared" si="19"/>
        <v>0.2101159688630756</v>
      </c>
      <c r="AK19" s="30">
        <f t="shared" si="20"/>
        <v>-0.18167773884420757</v>
      </c>
      <c r="AL19" s="30">
        <f t="shared" si="21"/>
        <v>0.28013867800444259</v>
      </c>
      <c r="AM19" s="30">
        <f t="shared" si="22"/>
        <v>-0.93930914742496774</v>
      </c>
      <c r="AN19" s="30">
        <f t="shared" si="23"/>
        <v>13.338544908689165</v>
      </c>
      <c r="AO19" s="30">
        <f t="shared" si="24"/>
        <v>-0.30530250559152761</v>
      </c>
      <c r="AP19" s="30">
        <f t="shared" si="25"/>
        <v>-0.1680450413290292</v>
      </c>
      <c r="AQ19" s="30">
        <f t="shared" si="26"/>
        <v>0.14921646590014581</v>
      </c>
    </row>
    <row r="20" spans="2:43" x14ac:dyDescent="0.2">
      <c r="B20" s="25" t="s">
        <v>48</v>
      </c>
      <c r="C20" s="6"/>
      <c r="D20" s="6"/>
      <c r="E20" s="6"/>
      <c r="F20" s="6"/>
      <c r="G20" s="6"/>
      <c r="H20" s="6"/>
      <c r="I20" s="6"/>
      <c r="J20" s="6"/>
      <c r="K20" s="6">
        <v>144.41350625000001</v>
      </c>
      <c r="L20" s="6">
        <v>143.45950400000001</v>
      </c>
      <c r="M20" s="6">
        <v>141.71782675</v>
      </c>
      <c r="N20" s="6">
        <v>160.12140775</v>
      </c>
      <c r="O20" s="6">
        <v>83.704148500000002</v>
      </c>
      <c r="P20" s="6">
        <v>141.74999349999999</v>
      </c>
      <c r="Q20" s="6">
        <v>91.040184499999995</v>
      </c>
      <c r="R20" s="6">
        <v>177.85913575000001</v>
      </c>
      <c r="S20" s="6">
        <v>42.630668</v>
      </c>
      <c r="T20" s="6">
        <v>153.133544</v>
      </c>
      <c r="U20" s="6">
        <v>138.12384950000001</v>
      </c>
      <c r="V20" s="6">
        <v>139.19904700000001</v>
      </c>
      <c r="W20" s="6">
        <v>133.38735625000001</v>
      </c>
      <c r="X20" s="48" t="e">
        <f t="shared" si="7"/>
        <v>#DIV/0!</v>
      </c>
      <c r="Y20" s="48" t="e">
        <f t="shared" si="8"/>
        <v>#DIV/0!</v>
      </c>
      <c r="Z20" s="48" t="e">
        <f t="shared" si="9"/>
        <v>#DIV/0!</v>
      </c>
      <c r="AA20" s="48" t="e">
        <f t="shared" si="10"/>
        <v>#DIV/0!</v>
      </c>
      <c r="AB20" s="48" t="e">
        <f t="shared" si="11"/>
        <v>#DIV/0!</v>
      </c>
      <c r="AC20" s="48" t="e">
        <f t="shared" si="12"/>
        <v>#DIV/0!</v>
      </c>
      <c r="AD20" s="48" t="e">
        <f t="shared" si="13"/>
        <v>#DIV/0!</v>
      </c>
      <c r="AE20" s="48" t="e">
        <f t="shared" si="14"/>
        <v>#DIV/0!</v>
      </c>
      <c r="AF20" s="30">
        <f t="shared" si="15"/>
        <v>-6.6060458939933842E-3</v>
      </c>
      <c r="AG20" s="30">
        <f t="shared" si="16"/>
        <v>-1.214054978190926E-2</v>
      </c>
      <c r="AH20" s="30">
        <f t="shared" si="17"/>
        <v>0.12986073398137266</v>
      </c>
      <c r="AI20" s="30">
        <f t="shared" si="18"/>
        <v>-0.47724573699296624</v>
      </c>
      <c r="AJ20" s="30">
        <f t="shared" si="19"/>
        <v>0.69346437470778377</v>
      </c>
      <c r="AK20" s="30">
        <f t="shared" si="20"/>
        <v>-0.35774117337084743</v>
      </c>
      <c r="AL20" s="30">
        <f t="shared" si="21"/>
        <v>0.95363329640440275</v>
      </c>
      <c r="AM20" s="30">
        <f t="shared" si="22"/>
        <v>-0.76031218289555869</v>
      </c>
      <c r="AN20" s="30">
        <f t="shared" si="23"/>
        <v>2.5920981580678024</v>
      </c>
      <c r="AO20" s="30">
        <f t="shared" si="24"/>
        <v>-9.8017025583891582E-2</v>
      </c>
      <c r="AP20" s="30">
        <f t="shared" si="25"/>
        <v>7.7843001327586592E-3</v>
      </c>
      <c r="AQ20" s="30">
        <f t="shared" si="26"/>
        <v>-4.175093777761274E-2</v>
      </c>
    </row>
    <row r="21" spans="2:43" x14ac:dyDescent="0.2">
      <c r="B21" s="24" t="s">
        <v>25</v>
      </c>
      <c r="C21" s="6">
        <v>52745.813076489998</v>
      </c>
      <c r="D21" s="6">
        <f>+D22+D23</f>
        <v>55320.719991940001</v>
      </c>
      <c r="E21" s="6">
        <f>+E22+E23</f>
        <v>74461.954724509997</v>
      </c>
      <c r="F21" s="6">
        <f>+F22+F23</f>
        <v>64888.937555029996</v>
      </c>
      <c r="G21" s="6">
        <f>+G22+G23</f>
        <v>73362.458899300007</v>
      </c>
      <c r="H21" s="6">
        <f>+H22+H23</f>
        <v>81531.677724829991</v>
      </c>
      <c r="I21" s="6">
        <v>83138.871827170005</v>
      </c>
      <c r="J21" s="6">
        <f t="shared" ref="J21:O21" si="31">+J22+J23</f>
        <v>86084.901471140009</v>
      </c>
      <c r="K21" s="6">
        <f t="shared" si="31"/>
        <v>97062.284284199995</v>
      </c>
      <c r="L21" s="6">
        <f t="shared" si="31"/>
        <v>106581.19223794001</v>
      </c>
      <c r="M21" s="6">
        <f t="shared" si="31"/>
        <v>113993.75219417001</v>
      </c>
      <c r="N21" s="6">
        <f t="shared" si="31"/>
        <v>119884.22269359001</v>
      </c>
      <c r="O21" s="6">
        <f t="shared" si="31"/>
        <v>113558.87709357</v>
      </c>
      <c r="P21" s="6">
        <f t="shared" ref="P21:W21" si="32">+P22+P23</f>
        <v>114100.75455275999</v>
      </c>
      <c r="Q21" s="6">
        <f t="shared" si="32"/>
        <v>88887.222765049999</v>
      </c>
      <c r="R21" s="6">
        <f t="shared" si="32"/>
        <v>163323.83010756</v>
      </c>
      <c r="S21" s="6">
        <f t="shared" si="32"/>
        <v>119760.92378223001</v>
      </c>
      <c r="T21" s="6">
        <f t="shared" si="32"/>
        <v>178367.33856145001</v>
      </c>
      <c r="U21" s="6">
        <f t="shared" si="32"/>
        <v>189873.27758365002</v>
      </c>
      <c r="V21" s="6">
        <f t="shared" si="32"/>
        <v>201901.13646131</v>
      </c>
      <c r="W21" s="6">
        <f t="shared" si="32"/>
        <v>198008.58560560999</v>
      </c>
      <c r="X21" s="30">
        <f t="shared" si="7"/>
        <v>4.881727601233421E-2</v>
      </c>
      <c r="Y21" s="30">
        <f t="shared" si="8"/>
        <v>0.34600480137205003</v>
      </c>
      <c r="Z21" s="30">
        <f t="shared" si="9"/>
        <v>-0.12856252840658955</v>
      </c>
      <c r="AA21" s="30">
        <f t="shared" si="10"/>
        <v>0.13058499127195478</v>
      </c>
      <c r="AB21" s="30">
        <f t="shared" si="11"/>
        <v>0.11135421233281395</v>
      </c>
      <c r="AC21" s="30">
        <f t="shared" si="12"/>
        <v>1.9712511102301988E-2</v>
      </c>
      <c r="AD21" s="30">
        <f t="shared" si="13"/>
        <v>3.5435044753725276E-2</v>
      </c>
      <c r="AE21" s="30">
        <f t="shared" si="14"/>
        <v>0.12751809696547256</v>
      </c>
      <c r="AF21" s="30">
        <f t="shared" si="15"/>
        <v>9.8070100286002937E-2</v>
      </c>
      <c r="AG21" s="30">
        <f t="shared" si="16"/>
        <v>6.9548480370548393E-2</v>
      </c>
      <c r="AH21" s="30">
        <f t="shared" si="17"/>
        <v>5.1673625843866811E-2</v>
      </c>
      <c r="AI21" s="30">
        <f t="shared" si="18"/>
        <v>-5.2762118800126379E-2</v>
      </c>
      <c r="AJ21" s="30">
        <f t="shared" si="19"/>
        <v>4.7717754266229928E-3</v>
      </c>
      <c r="AK21" s="30">
        <f t="shared" si="20"/>
        <v>-0.22097603023344858</v>
      </c>
      <c r="AL21" s="30">
        <f t="shared" si="21"/>
        <v>0.8374275292553981</v>
      </c>
      <c r="AM21" s="30">
        <f t="shared" si="22"/>
        <v>-0.26672719037167336</v>
      </c>
      <c r="AN21" s="30">
        <f t="shared" si="23"/>
        <v>0.4893617461217008</v>
      </c>
      <c r="AO21" s="30">
        <f t="shared" si="24"/>
        <v>6.4506983817757879E-2</v>
      </c>
      <c r="AP21" s="30">
        <f t="shared" si="25"/>
        <v>6.3346770176024414E-2</v>
      </c>
      <c r="AQ21" s="30">
        <f t="shared" si="26"/>
        <v>-1.9279489575562359E-2</v>
      </c>
    </row>
    <row r="22" spans="2:43" x14ac:dyDescent="0.2">
      <c r="B22" s="25" t="s">
        <v>26</v>
      </c>
      <c r="C22" s="6">
        <v>25859.363552450002</v>
      </c>
      <c r="D22" s="6">
        <v>26569.054418740001</v>
      </c>
      <c r="E22" s="6">
        <v>35488.220651470001</v>
      </c>
      <c r="F22" s="6">
        <v>34971.651628749998</v>
      </c>
      <c r="G22" s="6">
        <v>37860.877115690004</v>
      </c>
      <c r="H22" s="6">
        <v>38382.308544730004</v>
      </c>
      <c r="I22" s="6">
        <v>41844.00779612</v>
      </c>
      <c r="J22" s="6">
        <v>44848.967934480002</v>
      </c>
      <c r="K22" s="6">
        <v>48557.452053879999</v>
      </c>
      <c r="L22" s="6">
        <v>54532.13552697</v>
      </c>
      <c r="M22" s="6">
        <v>57634.186679050006</v>
      </c>
      <c r="N22" s="6">
        <v>59570.557122940001</v>
      </c>
      <c r="O22" s="6">
        <v>60326.683525569999</v>
      </c>
      <c r="P22" s="6">
        <v>62407.881452169997</v>
      </c>
      <c r="Q22" s="6">
        <v>56184.486195179998</v>
      </c>
      <c r="R22" s="6">
        <v>94668.413893229997</v>
      </c>
      <c r="S22" s="6">
        <v>96201.710480780006</v>
      </c>
      <c r="T22" s="6">
        <v>108943.76710136</v>
      </c>
      <c r="U22" s="6">
        <v>119549.87330952</v>
      </c>
      <c r="V22" s="6">
        <v>121266.4116772</v>
      </c>
      <c r="W22" s="6">
        <v>123951.51380802</v>
      </c>
      <c r="X22" s="30">
        <f t="shared" si="7"/>
        <v>2.7444251087253013E-2</v>
      </c>
      <c r="Y22" s="30">
        <f t="shared" si="8"/>
        <v>0.3356975409120706</v>
      </c>
      <c r="Z22" s="30">
        <f t="shared" si="9"/>
        <v>-1.4556069964544838E-2</v>
      </c>
      <c r="AA22" s="30">
        <f t="shared" si="10"/>
        <v>8.2616214916334973E-2</v>
      </c>
      <c r="AB22" s="30">
        <f t="shared" si="11"/>
        <v>1.3772301878973492E-2</v>
      </c>
      <c r="AC22" s="30">
        <f t="shared" si="12"/>
        <v>9.0189969875204223E-2</v>
      </c>
      <c r="AD22" s="30">
        <f t="shared" si="13"/>
        <v>7.1813392087137551E-2</v>
      </c>
      <c r="AE22" s="30">
        <f t="shared" si="14"/>
        <v>8.2688282254738343E-2</v>
      </c>
      <c r="AF22" s="30">
        <f t="shared" si="15"/>
        <v>0.123043595171765</v>
      </c>
      <c r="AG22" s="30">
        <f t="shared" si="16"/>
        <v>5.6884828039529545E-2</v>
      </c>
      <c r="AH22" s="30">
        <f t="shared" si="17"/>
        <v>3.3597601622681772E-2</v>
      </c>
      <c r="AI22" s="30">
        <f t="shared" si="18"/>
        <v>1.269295502926937E-2</v>
      </c>
      <c r="AJ22" s="30">
        <f t="shared" si="19"/>
        <v>3.4498795640205637E-2</v>
      </c>
      <c r="AK22" s="30">
        <f t="shared" si="20"/>
        <v>-9.9721303017787366E-2</v>
      </c>
      <c r="AL22" s="30">
        <f t="shared" si="21"/>
        <v>0.68495647649709213</v>
      </c>
      <c r="AM22" s="30">
        <f t="shared" si="22"/>
        <v>1.6196496006358752E-2</v>
      </c>
      <c r="AN22" s="30">
        <f t="shared" si="23"/>
        <v>0.13245145597619823</v>
      </c>
      <c r="AO22" s="30">
        <f t="shared" si="24"/>
        <v>9.7353951404050454E-2</v>
      </c>
      <c r="AP22" s="30">
        <f t="shared" si="25"/>
        <v>1.4358345351281221E-2</v>
      </c>
      <c r="AQ22" s="30">
        <f t="shared" si="26"/>
        <v>2.2142175180110746E-2</v>
      </c>
    </row>
    <row r="23" spans="2:43" x14ac:dyDescent="0.2">
      <c r="B23" s="25" t="s">
        <v>27</v>
      </c>
      <c r="C23" s="6">
        <v>26886.449524039999</v>
      </c>
      <c r="D23" s="6">
        <v>28751.6655732</v>
      </c>
      <c r="E23" s="6">
        <v>38973.734073040003</v>
      </c>
      <c r="F23" s="6">
        <v>29917.285926279998</v>
      </c>
      <c r="G23" s="6">
        <v>35501.581783610003</v>
      </c>
      <c r="H23" s="6">
        <v>43149.369180099995</v>
      </c>
      <c r="I23" s="6">
        <v>41294.864031050005</v>
      </c>
      <c r="J23" s="6">
        <v>41235.933536660006</v>
      </c>
      <c r="K23" s="6">
        <v>48504.832230319997</v>
      </c>
      <c r="L23" s="6">
        <v>52049.056710969999</v>
      </c>
      <c r="M23" s="6">
        <v>56359.565515120004</v>
      </c>
      <c r="N23" s="6">
        <v>60313.665570650002</v>
      </c>
      <c r="O23" s="6">
        <v>53232.193568000002</v>
      </c>
      <c r="P23" s="6">
        <v>51692.873100589997</v>
      </c>
      <c r="Q23" s="6">
        <v>32702.736569869998</v>
      </c>
      <c r="R23" s="6">
        <v>68655.416214330005</v>
      </c>
      <c r="S23" s="6">
        <v>23559.21330145</v>
      </c>
      <c r="T23" s="6">
        <v>69423.571460089996</v>
      </c>
      <c r="U23" s="6">
        <v>70323.404274130007</v>
      </c>
      <c r="V23" s="6">
        <v>80634.724784110003</v>
      </c>
      <c r="W23" s="6">
        <v>74057.07179758999</v>
      </c>
      <c r="X23" s="30">
        <f t="shared" si="7"/>
        <v>6.9373832624953113E-2</v>
      </c>
      <c r="Y23" s="30">
        <f t="shared" si="8"/>
        <v>0.35552961179988807</v>
      </c>
      <c r="Z23" s="30">
        <f t="shared" si="9"/>
        <v>-0.2323731190290228</v>
      </c>
      <c r="AA23" s="30">
        <f t="shared" si="10"/>
        <v>0.18665783624525378</v>
      </c>
      <c r="AB23" s="30">
        <f t="shared" si="11"/>
        <v>0.21542103231075593</v>
      </c>
      <c r="AC23" s="30">
        <f t="shared" si="12"/>
        <v>-4.2978731422689376E-2</v>
      </c>
      <c r="AD23" s="30">
        <f t="shared" si="13"/>
        <v>-1.4270659505184469E-3</v>
      </c>
      <c r="AE23" s="30">
        <f t="shared" si="14"/>
        <v>0.17627583687896187</v>
      </c>
      <c r="AF23" s="30">
        <f t="shared" si="15"/>
        <v>7.3069513235725303E-2</v>
      </c>
      <c r="AG23" s="30">
        <f t="shared" si="16"/>
        <v>8.2816271351206172E-2</v>
      </c>
      <c r="AH23" s="30">
        <f t="shared" si="17"/>
        <v>7.0158455257594232E-2</v>
      </c>
      <c r="AI23" s="30">
        <f t="shared" si="18"/>
        <v>-0.1174107382738151</v>
      </c>
      <c r="AJ23" s="30">
        <f t="shared" si="19"/>
        <v>-2.8917096295189126E-2</v>
      </c>
      <c r="AK23" s="30">
        <f t="shared" si="20"/>
        <v>-0.36736469442831676</v>
      </c>
      <c r="AL23" s="30">
        <f t="shared" si="21"/>
        <v>1.0993783216779565</v>
      </c>
      <c r="AM23" s="30">
        <f t="shared" si="22"/>
        <v>-0.656848438178536</v>
      </c>
      <c r="AN23" s="30">
        <f t="shared" si="23"/>
        <v>1.9467695110098258</v>
      </c>
      <c r="AO23" s="30">
        <f t="shared" si="24"/>
        <v>1.2961488369368945E-2</v>
      </c>
      <c r="AP23" s="30">
        <f t="shared" si="25"/>
        <v>0.14662715231738632</v>
      </c>
      <c r="AQ23" s="30">
        <f t="shared" si="26"/>
        <v>-8.1573453671862861E-2</v>
      </c>
    </row>
    <row r="24" spans="2:43" x14ac:dyDescent="0.2">
      <c r="B24" s="24" t="s">
        <v>28</v>
      </c>
      <c r="C24" s="6">
        <v>9086.9525688800004</v>
      </c>
      <c r="D24" s="6">
        <f>+D25+D26</f>
        <v>6884.5233262600004</v>
      </c>
      <c r="E24" s="6">
        <f>+E25+E26</f>
        <v>13731.26825515</v>
      </c>
      <c r="F24" s="6">
        <f>+F25+F26</f>
        <v>8895.4185302599999</v>
      </c>
      <c r="G24" s="6">
        <f>+G25+G26</f>
        <v>11309.65677134</v>
      </c>
      <c r="H24" s="6">
        <f>+H25+H26</f>
        <v>13921.33184622</v>
      </c>
      <c r="I24" s="6">
        <v>13063.41711219</v>
      </c>
      <c r="J24" s="6">
        <f t="shared" ref="J24:O24" si="33">+J25+J26</f>
        <v>12488.837408860001</v>
      </c>
      <c r="K24" s="6">
        <f t="shared" si="33"/>
        <v>13273.14735574</v>
      </c>
      <c r="L24" s="6">
        <f t="shared" si="33"/>
        <v>16584.050880139999</v>
      </c>
      <c r="M24" s="6">
        <f t="shared" si="33"/>
        <v>20034.361076369998</v>
      </c>
      <c r="N24" s="6">
        <f t="shared" si="33"/>
        <v>17960.739545510001</v>
      </c>
      <c r="O24" s="6">
        <f t="shared" si="33"/>
        <v>15691.184585780002</v>
      </c>
      <c r="P24" s="6">
        <f t="shared" ref="P24:W24" si="34">+P25+P26</f>
        <v>14696.050425970001</v>
      </c>
      <c r="Q24" s="6">
        <f t="shared" si="34"/>
        <v>5540.5936376300006</v>
      </c>
      <c r="R24" s="6">
        <f t="shared" si="34"/>
        <v>16905.032837340001</v>
      </c>
      <c r="S24" s="6">
        <f t="shared" si="34"/>
        <v>7842.4614864799996</v>
      </c>
      <c r="T24" s="6">
        <f t="shared" si="34"/>
        <v>20546.278304390002</v>
      </c>
      <c r="U24" s="6">
        <f t="shared" si="34"/>
        <v>28372.396213599997</v>
      </c>
      <c r="V24" s="6">
        <f t="shared" si="34"/>
        <v>23761.137123609999</v>
      </c>
      <c r="W24" s="6">
        <f t="shared" si="34"/>
        <v>22187.640666740001</v>
      </c>
      <c r="X24" s="30">
        <f t="shared" si="7"/>
        <v>-0.24237270151080559</v>
      </c>
      <c r="Y24" s="30">
        <f t="shared" si="8"/>
        <v>0.99451256164302615</v>
      </c>
      <c r="Z24" s="30">
        <f t="shared" si="9"/>
        <v>-0.3521779368833089</v>
      </c>
      <c r="AA24" s="30">
        <f t="shared" si="10"/>
        <v>0.27140243405831477</v>
      </c>
      <c r="AB24" s="30">
        <f t="shared" si="11"/>
        <v>0.23092434436191667</v>
      </c>
      <c r="AC24" s="30">
        <f t="shared" si="12"/>
        <v>-6.1625909324397488E-2</v>
      </c>
      <c r="AD24" s="30">
        <f t="shared" si="13"/>
        <v>-4.3983874846485249E-2</v>
      </c>
      <c r="AE24" s="30">
        <f t="shared" si="14"/>
        <v>6.280087739180451E-2</v>
      </c>
      <c r="AF24" s="30">
        <f t="shared" si="15"/>
        <v>0.24944374048316376</v>
      </c>
      <c r="AG24" s="30">
        <f t="shared" si="16"/>
        <v>0.20804990416194813</v>
      </c>
      <c r="AH24" s="30">
        <f t="shared" si="17"/>
        <v>-0.10350325238501257</v>
      </c>
      <c r="AI24" s="30">
        <f t="shared" si="18"/>
        <v>-0.1263619994031574</v>
      </c>
      <c r="AJ24" s="30">
        <f t="shared" si="19"/>
        <v>-6.341995114325738E-2</v>
      </c>
      <c r="AK24" s="30">
        <f t="shared" si="20"/>
        <v>-0.6229875730530301</v>
      </c>
      <c r="AL24" s="30">
        <f t="shared" si="21"/>
        <v>2.0511230281402049</v>
      </c>
      <c r="AM24" s="30">
        <f t="shared" si="22"/>
        <v>-0.53608717818296725</v>
      </c>
      <c r="AN24" s="30">
        <f t="shared" si="23"/>
        <v>1.6198762135855853</v>
      </c>
      <c r="AO24" s="30">
        <f t="shared" si="24"/>
        <v>0.38090197130921921</v>
      </c>
      <c r="AP24" s="30">
        <f t="shared" si="25"/>
        <v>-0.16252624752856237</v>
      </c>
      <c r="AQ24" s="30">
        <f t="shared" si="26"/>
        <v>-6.6221429079103666E-2</v>
      </c>
    </row>
    <row r="25" spans="2:43" x14ac:dyDescent="0.2">
      <c r="B25" s="25" t="s">
        <v>26</v>
      </c>
      <c r="C25" s="6">
        <v>1579.6796611099999</v>
      </c>
      <c r="D25" s="6">
        <v>1528.00132796</v>
      </c>
      <c r="E25" s="6">
        <v>1975.420239</v>
      </c>
      <c r="F25" s="6">
        <v>1942.7618319999999</v>
      </c>
      <c r="G25" s="6">
        <v>1934.44420842</v>
      </c>
      <c r="H25" s="6">
        <v>2247.9219522899998</v>
      </c>
      <c r="I25" s="6">
        <v>858.51767367999992</v>
      </c>
      <c r="J25" s="6">
        <v>1527.3463366800001</v>
      </c>
      <c r="K25" s="6">
        <v>652.54062898999996</v>
      </c>
      <c r="L25" s="6">
        <v>747.14158748</v>
      </c>
      <c r="M25" s="6">
        <v>1130.5533070899999</v>
      </c>
      <c r="N25" s="6">
        <v>1125.8126734800001</v>
      </c>
      <c r="O25" s="6">
        <v>1042.7986153300001</v>
      </c>
      <c r="P25" s="6">
        <v>841.15749835999998</v>
      </c>
      <c r="Q25" s="6">
        <v>119.09027399999999</v>
      </c>
      <c r="R25" s="6">
        <v>799.59630200000004</v>
      </c>
      <c r="S25" s="6">
        <v>699.78487399999995</v>
      </c>
      <c r="T25" s="6">
        <v>949.50750400000004</v>
      </c>
      <c r="U25" s="6">
        <v>958.78149800000006</v>
      </c>
      <c r="V25" s="6">
        <v>705.43542500000001</v>
      </c>
      <c r="W25" s="6">
        <v>685.80436299999997</v>
      </c>
      <c r="X25" s="30">
        <f t="shared" si="7"/>
        <v>-3.2714438517038813E-2</v>
      </c>
      <c r="Y25" s="30">
        <f t="shared" si="8"/>
        <v>0.2928131689763247</v>
      </c>
      <c r="Z25" s="30">
        <f t="shared" si="9"/>
        <v>-1.6532384530256961E-2</v>
      </c>
      <c r="AA25" s="30">
        <f t="shared" si="10"/>
        <v>-4.2813398137625525E-3</v>
      </c>
      <c r="AB25" s="30">
        <f t="shared" si="11"/>
        <v>0.16205054790700824</v>
      </c>
      <c r="AC25" s="30">
        <f t="shared" si="12"/>
        <v>-0.61808386060494136</v>
      </c>
      <c r="AD25" s="30">
        <f t="shared" si="13"/>
        <v>0.77905054666270801</v>
      </c>
      <c r="AE25" s="30">
        <f t="shared" si="14"/>
        <v>-0.57276184626963489</v>
      </c>
      <c r="AF25" s="30">
        <f t="shared" si="15"/>
        <v>0.14497328486108674</v>
      </c>
      <c r="AG25" s="30">
        <f t="shared" si="16"/>
        <v>0.51317143368125429</v>
      </c>
      <c r="AH25" s="30">
        <f t="shared" si="17"/>
        <v>-4.1931977733999926E-3</v>
      </c>
      <c r="AI25" s="30">
        <f t="shared" si="18"/>
        <v>-7.373700803473382E-2</v>
      </c>
      <c r="AJ25" s="30">
        <f t="shared" si="19"/>
        <v>-0.19336534783006931</v>
      </c>
      <c r="AK25" s="30">
        <f t="shared" si="20"/>
        <v>-0.85842095656022843</v>
      </c>
      <c r="AL25" s="30">
        <f t="shared" si="21"/>
        <v>5.7142032270410263</v>
      </c>
      <c r="AM25" s="30">
        <f t="shared" si="22"/>
        <v>-0.12482727565190777</v>
      </c>
      <c r="AN25" s="30">
        <f t="shared" si="23"/>
        <v>0.35685628437861916</v>
      </c>
      <c r="AO25" s="30">
        <f t="shared" si="24"/>
        <v>9.7671624088606634E-3</v>
      </c>
      <c r="AP25" s="30">
        <f t="shared" si="25"/>
        <v>-0.2642375489394353</v>
      </c>
      <c r="AQ25" s="30">
        <f t="shared" si="26"/>
        <v>-2.7828290590878768E-2</v>
      </c>
    </row>
    <row r="26" spans="2:43" x14ac:dyDescent="0.2">
      <c r="B26" s="25" t="s">
        <v>27</v>
      </c>
      <c r="C26" s="6">
        <v>7507.2729077700005</v>
      </c>
      <c r="D26" s="6">
        <v>5356.5219983000006</v>
      </c>
      <c r="E26" s="6">
        <v>11755.848016149999</v>
      </c>
      <c r="F26" s="6">
        <v>6952.6566982600007</v>
      </c>
      <c r="G26" s="6">
        <v>9375.21256292</v>
      </c>
      <c r="H26" s="6">
        <v>11673.40989393</v>
      </c>
      <c r="I26" s="6">
        <v>12204.89943851</v>
      </c>
      <c r="J26" s="6">
        <v>10961.491072180001</v>
      </c>
      <c r="K26" s="6">
        <v>12620.60672675</v>
      </c>
      <c r="L26" s="6">
        <v>15836.909292660001</v>
      </c>
      <c r="M26" s="6">
        <v>18903.80776928</v>
      </c>
      <c r="N26" s="6">
        <v>16834.926872030002</v>
      </c>
      <c r="O26" s="6">
        <v>14648.385970450001</v>
      </c>
      <c r="P26" s="6">
        <v>13854.892927610001</v>
      </c>
      <c r="Q26" s="6">
        <v>5421.5033636300004</v>
      </c>
      <c r="R26" s="6">
        <v>16105.436535340001</v>
      </c>
      <c r="S26" s="6">
        <v>7142.6766124799997</v>
      </c>
      <c r="T26" s="6">
        <v>19596.770800390001</v>
      </c>
      <c r="U26" s="6">
        <v>27413.614715599997</v>
      </c>
      <c r="V26" s="6">
        <v>23055.701698609999</v>
      </c>
      <c r="W26" s="6">
        <v>21501.836303740001</v>
      </c>
      <c r="X26" s="30">
        <f t="shared" si="7"/>
        <v>-0.28648897354510461</v>
      </c>
      <c r="Y26" s="30">
        <f t="shared" si="8"/>
        <v>1.1946793124122244</v>
      </c>
      <c r="Z26" s="30">
        <f t="shared" si="9"/>
        <v>-0.40857888867663561</v>
      </c>
      <c r="AA26" s="30">
        <f t="shared" si="10"/>
        <v>0.34843599645388479</v>
      </c>
      <c r="AB26" s="30">
        <f t="shared" si="11"/>
        <v>0.2451354905913945</v>
      </c>
      <c r="AC26" s="30">
        <f t="shared" si="12"/>
        <v>4.5529930792232776E-2</v>
      </c>
      <c r="AD26" s="30">
        <f t="shared" si="13"/>
        <v>-0.10187780510560251</v>
      </c>
      <c r="AE26" s="30">
        <f t="shared" si="14"/>
        <v>0.15135857372367845</v>
      </c>
      <c r="AF26" s="30">
        <f t="shared" si="15"/>
        <v>0.25484532047836406</v>
      </c>
      <c r="AG26" s="30">
        <f t="shared" si="16"/>
        <v>0.19365511413527048</v>
      </c>
      <c r="AH26" s="30">
        <f t="shared" si="17"/>
        <v>-0.1094425484273106</v>
      </c>
      <c r="AI26" s="30">
        <f t="shared" si="18"/>
        <v>-0.129881223613319</v>
      </c>
      <c r="AJ26" s="30">
        <f t="shared" si="19"/>
        <v>-5.4169315612020541E-2</v>
      </c>
      <c r="AK26" s="30">
        <f t="shared" si="20"/>
        <v>-0.60869395440609719</v>
      </c>
      <c r="AL26" s="30">
        <f t="shared" si="21"/>
        <v>1.970658773981929</v>
      </c>
      <c r="AM26" s="30">
        <f t="shared" si="22"/>
        <v>-0.55650524611320562</v>
      </c>
      <c r="AN26" s="30">
        <f t="shared" si="23"/>
        <v>1.7436172549306876</v>
      </c>
      <c r="AO26" s="30">
        <f t="shared" si="24"/>
        <v>0.39888428531574349</v>
      </c>
      <c r="AP26" s="30">
        <f t="shared" si="25"/>
        <v>-0.15896893066458995</v>
      </c>
      <c r="AQ26" s="30">
        <f t="shared" si="26"/>
        <v>-6.7396144137468528E-2</v>
      </c>
    </row>
    <row r="27" spans="2:43" x14ac:dyDescent="0.2">
      <c r="B27" s="24" t="s">
        <v>31</v>
      </c>
      <c r="C27" s="6">
        <v>25773.543375419998</v>
      </c>
      <c r="D27" s="6">
        <v>30874.259740540001</v>
      </c>
      <c r="E27" s="6">
        <v>33548.628371950006</v>
      </c>
      <c r="F27" s="6">
        <v>31882.1532649</v>
      </c>
      <c r="G27" s="6">
        <v>35948.125030149997</v>
      </c>
      <c r="H27" s="6">
        <v>46770.965872999986</v>
      </c>
      <c r="I27" s="6">
        <v>47478.500589719995</v>
      </c>
      <c r="J27" s="6">
        <v>42041.626653009989</v>
      </c>
      <c r="K27" s="6">
        <v>46645.752352510004</v>
      </c>
      <c r="L27" s="6">
        <v>47370.740078690003</v>
      </c>
      <c r="M27" s="6">
        <v>68587.511451469982</v>
      </c>
      <c r="N27" s="6">
        <v>63963.326603779999</v>
      </c>
      <c r="O27" s="6">
        <v>64328.305333269986</v>
      </c>
      <c r="P27" s="6">
        <v>70117.84955513</v>
      </c>
      <c r="Q27" s="6">
        <v>37101.395723730013</v>
      </c>
      <c r="R27" s="6">
        <v>66270.728793029994</v>
      </c>
      <c r="S27" s="6">
        <v>37054.887118879997</v>
      </c>
      <c r="T27" s="6">
        <v>90300.120758910023</v>
      </c>
      <c r="U27" s="6">
        <v>97362.57546167</v>
      </c>
      <c r="V27" s="6">
        <v>92737.476332630002</v>
      </c>
      <c r="W27" s="6">
        <v>79894.126359370013</v>
      </c>
      <c r="X27" s="30">
        <f t="shared" si="7"/>
        <v>0.19790512661850412</v>
      </c>
      <c r="Y27" s="30">
        <f t="shared" si="8"/>
        <v>8.6621303761928781E-2</v>
      </c>
      <c r="Z27" s="30">
        <f t="shared" si="9"/>
        <v>-4.967341998528163E-2</v>
      </c>
      <c r="AA27" s="30">
        <f t="shared" si="10"/>
        <v>0.12753127843865997</v>
      </c>
      <c r="AB27" s="30">
        <f t="shared" si="11"/>
        <v>0.30106829866016049</v>
      </c>
      <c r="AC27" s="30">
        <f t="shared" si="12"/>
        <v>1.5127648179026787E-2</v>
      </c>
      <c r="AD27" s="30">
        <f t="shared" si="13"/>
        <v>-0.11451233440778019</v>
      </c>
      <c r="AE27" s="30">
        <f t="shared" si="14"/>
        <v>0.10951350045277986</v>
      </c>
      <c r="AF27" s="30">
        <f t="shared" si="15"/>
        <v>1.5542416825033545E-2</v>
      </c>
      <c r="AG27" s="30">
        <f t="shared" si="16"/>
        <v>0.44788769053503685</v>
      </c>
      <c r="AH27" s="30">
        <f t="shared" si="17"/>
        <v>-6.7420216156433788E-2</v>
      </c>
      <c r="AI27" s="30">
        <f t="shared" si="18"/>
        <v>5.7060623464886273E-3</v>
      </c>
      <c r="AJ27" s="30">
        <f t="shared" si="19"/>
        <v>8.9999949351467157E-2</v>
      </c>
      <c r="AK27" s="30">
        <f t="shared" si="20"/>
        <v>-0.47087088438787439</v>
      </c>
      <c r="AL27" s="30">
        <f t="shared" si="21"/>
        <v>0.78620581518024424</v>
      </c>
      <c r="AM27" s="30">
        <f t="shared" si="22"/>
        <v>-0.44085589831664507</v>
      </c>
      <c r="AN27" s="30">
        <f t="shared" si="23"/>
        <v>1.4369287772813322</v>
      </c>
      <c r="AO27" s="30">
        <f t="shared" si="24"/>
        <v>7.8210910942365652E-2</v>
      </c>
      <c r="AP27" s="30">
        <f t="shared" si="25"/>
        <v>-4.7503870014827476E-2</v>
      </c>
      <c r="AQ27" s="30">
        <f t="shared" si="26"/>
        <v>-0.13849147595081812</v>
      </c>
    </row>
    <row r="28" spans="2:43" x14ac:dyDescent="0.2">
      <c r="B28" s="24" t="s">
        <v>70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>
        <v>-1733.66485672</v>
      </c>
      <c r="T28" s="6">
        <v>0</v>
      </c>
      <c r="U28" s="6">
        <v>0</v>
      </c>
      <c r="V28" s="6">
        <v>0</v>
      </c>
      <c r="W28" s="6">
        <v>0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</row>
    <row r="29" spans="2:43" x14ac:dyDescent="0.2">
      <c r="B29" s="24" t="s">
        <v>71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>
        <v>140684.17300114001</v>
      </c>
      <c r="T29" s="6">
        <v>96.16515145999999</v>
      </c>
      <c r="U29" s="6">
        <v>0</v>
      </c>
      <c r="V29" s="6">
        <v>0</v>
      </c>
      <c r="W29" s="6">
        <v>0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>
        <f t="shared" ref="AN29:AQ32" si="35">+T29/S29-1</f>
        <v>-0.99931644655252572</v>
      </c>
      <c r="AO29" s="30">
        <f t="shared" si="35"/>
        <v>-1</v>
      </c>
      <c r="AP29" s="48" t="e">
        <f t="shared" si="35"/>
        <v>#DIV/0!</v>
      </c>
      <c r="AQ29" s="48" t="e">
        <f t="shared" si="35"/>
        <v>#DIV/0!</v>
      </c>
    </row>
    <row r="30" spans="2:43" x14ac:dyDescent="0.2">
      <c r="B30" s="23" t="s">
        <v>32</v>
      </c>
      <c r="C30" s="6">
        <v>4601.9895293100008</v>
      </c>
      <c r="D30" s="6">
        <v>2747.0853893899998</v>
      </c>
      <c r="E30" s="6">
        <v>3582.8958300300001</v>
      </c>
      <c r="F30" s="6">
        <v>4309.8175251499997</v>
      </c>
      <c r="G30" s="6">
        <v>4798.6483687399996</v>
      </c>
      <c r="H30" s="6">
        <v>5410.05588051</v>
      </c>
      <c r="I30" s="6">
        <v>5994.2950957700004</v>
      </c>
      <c r="J30" s="6">
        <v>4894.8114136599997</v>
      </c>
      <c r="K30" s="6">
        <v>4859.6383850800003</v>
      </c>
      <c r="L30" s="6">
        <v>5116.6859610200008</v>
      </c>
      <c r="M30" s="6">
        <v>30465.858323479999</v>
      </c>
      <c r="N30" s="6">
        <v>6216.36601608</v>
      </c>
      <c r="O30" s="6">
        <v>5764.5422924700006</v>
      </c>
      <c r="P30" s="6">
        <v>6214.8917929700001</v>
      </c>
      <c r="Q30" s="6">
        <v>5849.0513481400003</v>
      </c>
      <c r="R30" s="6">
        <v>41110.832271650004</v>
      </c>
      <c r="S30" s="6">
        <v>47833.46499357</v>
      </c>
      <c r="T30" s="6">
        <v>50176.605801339996</v>
      </c>
      <c r="U30" s="6">
        <v>53449.176808960001</v>
      </c>
      <c r="V30" s="6">
        <v>55293.24220827</v>
      </c>
      <c r="W30" s="6">
        <v>57758.947434400005</v>
      </c>
      <c r="X30" s="30">
        <f t="shared" ref="X30:AM32" si="36">+D30/C30-1</f>
        <v>-0.40306570193307589</v>
      </c>
      <c r="Y30" s="30">
        <f t="shared" si="36"/>
        <v>0.30425353498953123</v>
      </c>
      <c r="Z30" s="30">
        <f t="shared" si="36"/>
        <v>0.20288663963582576</v>
      </c>
      <c r="AA30" s="30">
        <f t="shared" si="36"/>
        <v>0.11342263117577955</v>
      </c>
      <c r="AB30" s="30">
        <f t="shared" si="36"/>
        <v>0.12741244300226562</v>
      </c>
      <c r="AC30" s="30">
        <f t="shared" si="36"/>
        <v>0.10799134577606706</v>
      </c>
      <c r="AD30" s="30">
        <f t="shared" si="36"/>
        <v>-0.18342168087218036</v>
      </c>
      <c r="AE30" s="30">
        <f t="shared" si="36"/>
        <v>-7.1857780836748208E-3</v>
      </c>
      <c r="AF30" s="30">
        <f t="shared" si="36"/>
        <v>5.2894383402926515E-2</v>
      </c>
      <c r="AG30" s="30">
        <f t="shared" si="36"/>
        <v>4.9542169590972307</v>
      </c>
      <c r="AH30" s="30">
        <f t="shared" si="36"/>
        <v>-0.79595631443972636</v>
      </c>
      <c r="AI30" s="30">
        <f t="shared" si="36"/>
        <v>-7.2682934441321123E-2</v>
      </c>
      <c r="AJ30" s="30">
        <f t="shared" si="36"/>
        <v>7.8124069119637429E-2</v>
      </c>
      <c r="AK30" s="30">
        <f t="shared" si="36"/>
        <v>-5.8865135068614016E-2</v>
      </c>
      <c r="AL30" s="30">
        <f t="shared" si="36"/>
        <v>6.0286324781066005</v>
      </c>
      <c r="AM30" s="30">
        <f t="shared" si="36"/>
        <v>0.16352460776027433</v>
      </c>
      <c r="AN30" s="30">
        <f t="shared" si="35"/>
        <v>4.8985387282417747E-2</v>
      </c>
      <c r="AO30" s="30">
        <f t="shared" si="35"/>
        <v>6.5221051829946752E-2</v>
      </c>
      <c r="AP30" s="30">
        <f t="shared" si="35"/>
        <v>3.4501287192899577E-2</v>
      </c>
      <c r="AQ30" s="30">
        <f t="shared" si="35"/>
        <v>4.4593247341918829E-2</v>
      </c>
    </row>
    <row r="31" spans="2:43" x14ac:dyDescent="0.2">
      <c r="B31" s="23" t="s">
        <v>12</v>
      </c>
      <c r="C31" s="6">
        <v>640.70125594000001</v>
      </c>
      <c r="D31" s="6">
        <v>5968.9033405200007</v>
      </c>
      <c r="E31" s="6">
        <v>1083.743757</v>
      </c>
      <c r="F31" s="6">
        <v>862.68838391999998</v>
      </c>
      <c r="G31" s="6">
        <v>922.22250960000008</v>
      </c>
      <c r="H31" s="6">
        <v>1637.34775752</v>
      </c>
      <c r="I31" s="6">
        <v>1454.26328674</v>
      </c>
      <c r="J31" s="6">
        <v>1274.2225061400002</v>
      </c>
      <c r="K31" s="6">
        <v>2502.0801541300002</v>
      </c>
      <c r="L31" s="6">
        <v>1685.7265450699999</v>
      </c>
      <c r="M31" s="6">
        <v>1999.2892824800001</v>
      </c>
      <c r="N31" s="6">
        <v>2903.9649265600001</v>
      </c>
      <c r="O31" s="6">
        <v>3083.1432572600002</v>
      </c>
      <c r="P31" s="6">
        <v>5781.8907837200004</v>
      </c>
      <c r="Q31" s="6">
        <v>2187.9393668600001</v>
      </c>
      <c r="R31" s="6">
        <v>7666.21199806</v>
      </c>
      <c r="S31" s="6">
        <v>26055.64770727</v>
      </c>
      <c r="T31" s="6">
        <v>10734.12968625</v>
      </c>
      <c r="U31" s="6">
        <v>19556.862291090001</v>
      </c>
      <c r="V31" s="6">
        <v>8624.9532293100001</v>
      </c>
      <c r="W31" s="6">
        <v>15036.40718867</v>
      </c>
      <c r="X31" s="30">
        <f t="shared" si="36"/>
        <v>8.3162035897101045</v>
      </c>
      <c r="Y31" s="30">
        <f t="shared" si="36"/>
        <v>-0.81843502982482774</v>
      </c>
      <c r="Z31" s="30">
        <f t="shared" si="36"/>
        <v>-0.2039738375904665</v>
      </c>
      <c r="AA31" s="30">
        <f t="shared" si="36"/>
        <v>6.9010000354335244E-2</v>
      </c>
      <c r="AB31" s="30">
        <f t="shared" si="36"/>
        <v>0.77543677417955736</v>
      </c>
      <c r="AC31" s="30">
        <f t="shared" si="36"/>
        <v>-0.1118177063724739</v>
      </c>
      <c r="AD31" s="30">
        <f t="shared" si="36"/>
        <v>-0.12380205306811709</v>
      </c>
      <c r="AE31" s="30">
        <f t="shared" si="36"/>
        <v>0.96361321674465383</v>
      </c>
      <c r="AF31" s="30">
        <f t="shared" si="36"/>
        <v>-0.32626996689634635</v>
      </c>
      <c r="AG31" s="30">
        <f t="shared" si="36"/>
        <v>0.18601044061804184</v>
      </c>
      <c r="AH31" s="30">
        <f t="shared" si="36"/>
        <v>0.45249862138899855</v>
      </c>
      <c r="AI31" s="30">
        <f t="shared" si="36"/>
        <v>6.1701272305741073E-2</v>
      </c>
      <c r="AJ31" s="30">
        <f t="shared" si="36"/>
        <v>0.8753234284865461</v>
      </c>
      <c r="AK31" s="30">
        <f t="shared" si="36"/>
        <v>-0.62158756560733486</v>
      </c>
      <c r="AL31" s="30">
        <f t="shared" si="36"/>
        <v>2.5038502959348867</v>
      </c>
      <c r="AM31" s="30">
        <f t="shared" si="36"/>
        <v>2.3987643067871853</v>
      </c>
      <c r="AN31" s="30">
        <f t="shared" si="35"/>
        <v>-0.58803059486964959</v>
      </c>
      <c r="AO31" s="30">
        <f t="shared" si="35"/>
        <v>0.82193273816521661</v>
      </c>
      <c r="AP31" s="30">
        <f t="shared" si="35"/>
        <v>-0.55898072497859319</v>
      </c>
      <c r="AQ31" s="30">
        <f t="shared" si="35"/>
        <v>0.7433610118107179</v>
      </c>
    </row>
    <row r="32" spans="2:43" x14ac:dyDescent="0.2">
      <c r="B32" s="23" t="s">
        <v>33</v>
      </c>
      <c r="C32" s="6">
        <v>47.832488470000001</v>
      </c>
      <c r="D32" s="6">
        <v>4111.1893873899999</v>
      </c>
      <c r="E32" s="6">
        <v>5849.9484380600006</v>
      </c>
      <c r="F32" s="6">
        <v>4299.5419986499992</v>
      </c>
      <c r="G32" s="6">
        <v>11466.50423577</v>
      </c>
      <c r="H32" s="6">
        <v>16018.091276899999</v>
      </c>
      <c r="I32" s="6">
        <v>26301.990324040002</v>
      </c>
      <c r="J32" s="6">
        <v>17028.019208829999</v>
      </c>
      <c r="K32" s="6">
        <v>30904.143946689997</v>
      </c>
      <c r="L32" s="6">
        <v>25273.533240860001</v>
      </c>
      <c r="M32" s="6">
        <v>7827.9945553900006</v>
      </c>
      <c r="N32" s="6">
        <v>20409.095479889998</v>
      </c>
      <c r="O32" s="6">
        <v>23483.423912540002</v>
      </c>
      <c r="P32" s="6">
        <v>9171.908807920001</v>
      </c>
      <c r="Q32" s="6">
        <v>34308.408416719998</v>
      </c>
      <c r="R32" s="6">
        <v>2728.0093180200001</v>
      </c>
      <c r="S32" s="6">
        <v>716.17037171000004</v>
      </c>
      <c r="T32" s="6">
        <v>2153.0584431300003</v>
      </c>
      <c r="U32" s="6">
        <v>1189.93249524</v>
      </c>
      <c r="V32" s="6">
        <v>1121.6193362899999</v>
      </c>
      <c r="W32" s="6">
        <v>1235.5820460699999</v>
      </c>
      <c r="X32" s="30">
        <f t="shared" si="36"/>
        <v>84.949728289141632</v>
      </c>
      <c r="Y32" s="30">
        <f t="shared" si="36"/>
        <v>0.42293333797834509</v>
      </c>
      <c r="Z32" s="30">
        <f t="shared" si="36"/>
        <v>-0.26502907774759088</v>
      </c>
      <c r="AA32" s="30">
        <f t="shared" si="36"/>
        <v>1.6669129501166253</v>
      </c>
      <c r="AB32" s="30">
        <f t="shared" si="36"/>
        <v>0.39694635326878669</v>
      </c>
      <c r="AC32" s="30">
        <f t="shared" si="36"/>
        <v>0.64201775788171545</v>
      </c>
      <c r="AD32" s="30">
        <f t="shared" si="36"/>
        <v>-0.3525957922178079</v>
      </c>
      <c r="AE32" s="30">
        <f t="shared" si="36"/>
        <v>0.8148995234081271</v>
      </c>
      <c r="AF32" s="30">
        <f t="shared" si="36"/>
        <v>-0.18219597719784331</v>
      </c>
      <c r="AG32" s="30">
        <f t="shared" si="36"/>
        <v>-0.690269085814468</v>
      </c>
      <c r="AH32" s="30">
        <f t="shared" si="36"/>
        <v>1.6071933667655944</v>
      </c>
      <c r="AI32" s="30">
        <f t="shared" si="36"/>
        <v>0.15063521240709954</v>
      </c>
      <c r="AJ32" s="30">
        <f t="shared" si="36"/>
        <v>-0.6094305139625632</v>
      </c>
      <c r="AK32" s="30">
        <f t="shared" si="36"/>
        <v>2.7405963289881896</v>
      </c>
      <c r="AL32" s="30">
        <f t="shared" si="36"/>
        <v>-0.92048569304396755</v>
      </c>
      <c r="AM32" s="30">
        <f t="shared" si="36"/>
        <v>-0.73747510062399668</v>
      </c>
      <c r="AN32" s="30">
        <f t="shared" si="35"/>
        <v>2.0063495058991934</v>
      </c>
      <c r="AO32" s="30">
        <f t="shared" si="35"/>
        <v>-0.44732921717157836</v>
      </c>
      <c r="AP32" s="30">
        <f t="shared" si="35"/>
        <v>-5.7409272562324531E-2</v>
      </c>
      <c r="AQ32" s="30">
        <f t="shared" si="35"/>
        <v>0.10160551453843203</v>
      </c>
    </row>
    <row r="33" spans="1:44" x14ac:dyDescent="0.2">
      <c r="C33" s="6"/>
      <c r="D33" s="6"/>
      <c r="E33" s="6"/>
      <c r="G33" s="6"/>
      <c r="H33" s="6"/>
      <c r="I33" s="6"/>
      <c r="J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4" s="7" customFormat="1" x14ac:dyDescent="0.2">
      <c r="B34" s="3" t="s">
        <v>11</v>
      </c>
      <c r="C34" s="5">
        <v>78</v>
      </c>
      <c r="D34" s="5">
        <v>40</v>
      </c>
      <c r="E34" s="5">
        <v>0</v>
      </c>
      <c r="F34" s="5">
        <v>0</v>
      </c>
      <c r="G34" s="5">
        <v>0</v>
      </c>
      <c r="H34" s="5">
        <v>38</v>
      </c>
      <c r="I34" s="5">
        <v>0</v>
      </c>
      <c r="J34" s="5">
        <v>0</v>
      </c>
      <c r="K34" s="5">
        <v>0</v>
      </c>
      <c r="L34" s="5">
        <v>726.17731729999991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7350.7446680000003</v>
      </c>
      <c r="U34" s="5">
        <v>0</v>
      </c>
      <c r="V34" s="5">
        <v>0</v>
      </c>
      <c r="W34" s="5">
        <v>0</v>
      </c>
      <c r="X34" s="45" t="e">
        <f>+P34/Q34-1</f>
        <v>#DIV/0!</v>
      </c>
      <c r="Y34" s="45" t="e">
        <f>+Q34/X34-1</f>
        <v>#DIV/0!</v>
      </c>
      <c r="Z34" s="45" t="e">
        <f t="shared" ref="Z34:AQ34" si="37">+X34/Y34-1</f>
        <v>#DIV/0!</v>
      </c>
      <c r="AA34" s="45" t="e">
        <f t="shared" si="37"/>
        <v>#DIV/0!</v>
      </c>
      <c r="AB34" s="45" t="e">
        <f t="shared" si="37"/>
        <v>#DIV/0!</v>
      </c>
      <c r="AC34" s="45" t="e">
        <f t="shared" si="37"/>
        <v>#DIV/0!</v>
      </c>
      <c r="AD34" s="45" t="e">
        <f t="shared" si="37"/>
        <v>#DIV/0!</v>
      </c>
      <c r="AE34" s="45" t="e">
        <f t="shared" si="37"/>
        <v>#DIV/0!</v>
      </c>
      <c r="AF34" s="45" t="e">
        <f>+AD34/AE34-1</f>
        <v>#DIV/0!</v>
      </c>
      <c r="AG34" s="45" t="e">
        <f>+AE34/AF34-1</f>
        <v>#DIV/0!</v>
      </c>
      <c r="AH34" s="45" t="e">
        <f t="shared" si="37"/>
        <v>#DIV/0!</v>
      </c>
      <c r="AI34" s="45" t="e">
        <f t="shared" si="37"/>
        <v>#DIV/0!</v>
      </c>
      <c r="AJ34" s="45" t="e">
        <f t="shared" si="37"/>
        <v>#DIV/0!</v>
      </c>
      <c r="AK34" s="45" t="e">
        <f t="shared" si="37"/>
        <v>#DIV/0!</v>
      </c>
      <c r="AL34" s="45" t="e">
        <f t="shared" si="37"/>
        <v>#DIV/0!</v>
      </c>
      <c r="AM34" s="45" t="e">
        <f t="shared" si="37"/>
        <v>#DIV/0!</v>
      </c>
      <c r="AN34" s="45" t="e">
        <f t="shared" si="37"/>
        <v>#DIV/0!</v>
      </c>
      <c r="AO34" s="45" t="e">
        <f t="shared" si="37"/>
        <v>#DIV/0!</v>
      </c>
      <c r="AP34" s="45" t="e">
        <f t="shared" si="37"/>
        <v>#DIV/0!</v>
      </c>
      <c r="AQ34" s="45" t="e">
        <f t="shared" si="37"/>
        <v>#DIV/0!</v>
      </c>
    </row>
    <row r="35" spans="1:44" x14ac:dyDescent="0.2">
      <c r="C35" s="6"/>
      <c r="D35" s="6"/>
      <c r="E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4" x14ac:dyDescent="0.2">
      <c r="A36" s="7">
        <v>2</v>
      </c>
      <c r="B36" s="3" t="s">
        <v>53</v>
      </c>
      <c r="C36" s="22">
        <f t="shared" ref="C36:H36" si="38">+C40+C56</f>
        <v>108179.5</v>
      </c>
      <c r="D36" s="22">
        <f t="shared" si="38"/>
        <v>133572.29999999996</v>
      </c>
      <c r="E36" s="35">
        <f t="shared" si="38"/>
        <v>169055.51178917004</v>
      </c>
      <c r="F36" s="22">
        <f t="shared" si="38"/>
        <v>198807.47032308002</v>
      </c>
      <c r="G36" s="22">
        <f t="shared" si="38"/>
        <v>268390.90000000002</v>
      </c>
      <c r="H36" s="22">
        <f t="shared" si="38"/>
        <v>297170.18881803984</v>
      </c>
      <c r="I36" s="22">
        <v>369154.56465301011</v>
      </c>
      <c r="J36" s="22">
        <f>+J40+J56</f>
        <v>366222.67094408977</v>
      </c>
      <c r="K36" s="22">
        <f>+K40+K56</f>
        <v>465308.37369175005</v>
      </c>
      <c r="L36" s="22">
        <f t="shared" ref="L36:Q36" si="39">+L40+L56+L65</f>
        <v>505072.99279872002</v>
      </c>
      <c r="M36" s="22">
        <f t="shared" si="39"/>
        <v>529304.99397249043</v>
      </c>
      <c r="N36" s="22">
        <f t="shared" si="39"/>
        <v>538801.93768615986</v>
      </c>
      <c r="O36" s="22">
        <f t="shared" si="39"/>
        <v>548048.92377545033</v>
      </c>
      <c r="P36" s="22">
        <f t="shared" si="39"/>
        <v>581277.9094931297</v>
      </c>
      <c r="Q36" s="22">
        <f t="shared" si="39"/>
        <v>627535.21708278975</v>
      </c>
      <c r="R36" s="22">
        <f t="shared" ref="R36:W36" si="40">+R40+R56+R65</f>
        <v>669008.93719835009</v>
      </c>
      <c r="S36" s="22">
        <f t="shared" si="40"/>
        <v>740657.22213229968</v>
      </c>
      <c r="T36" s="22">
        <f t="shared" si="40"/>
        <v>671361.25450404978</v>
      </c>
      <c r="U36" s="22">
        <f t="shared" si="40"/>
        <v>745615.80010054959</v>
      </c>
      <c r="V36" s="22">
        <f t="shared" si="40"/>
        <v>711604.1621989999</v>
      </c>
      <c r="W36" s="22">
        <f t="shared" si="40"/>
        <v>692231.69856414036</v>
      </c>
      <c r="X36" s="40">
        <f t="shared" ref="X36:AQ36" si="41">+D36/C36-1</f>
        <v>0.23472839123863531</v>
      </c>
      <c r="Y36" s="40">
        <f t="shared" si="41"/>
        <v>0.26564798082514174</v>
      </c>
      <c r="Z36" s="40">
        <f t="shared" si="41"/>
        <v>0.17598928434237515</v>
      </c>
      <c r="AA36" s="40">
        <f t="shared" si="41"/>
        <v>0.35000409976466518</v>
      </c>
      <c r="AB36" s="40">
        <f t="shared" si="41"/>
        <v>0.10722900373313626</v>
      </c>
      <c r="AC36" s="40">
        <f t="shared" si="41"/>
        <v>0.24223283001999563</v>
      </c>
      <c r="AD36" s="40">
        <f t="shared" si="41"/>
        <v>-7.9421846284799535E-3</v>
      </c>
      <c r="AE36" s="40">
        <f t="shared" si="41"/>
        <v>0.2705613568166767</v>
      </c>
      <c r="AF36" s="40">
        <f t="shared" si="41"/>
        <v>8.5458636369421193E-2</v>
      </c>
      <c r="AG36" s="40">
        <f t="shared" si="41"/>
        <v>4.797722610249977E-2</v>
      </c>
      <c r="AH36" s="40">
        <f t="shared" si="41"/>
        <v>1.7942290025253493E-2</v>
      </c>
      <c r="AI36" s="40">
        <f t="shared" si="41"/>
        <v>1.7162124785595312E-2</v>
      </c>
      <c r="AJ36" s="40">
        <f t="shared" si="41"/>
        <v>6.0631422262028112E-2</v>
      </c>
      <c r="AK36" s="40">
        <f t="shared" si="41"/>
        <v>7.9578643595790588E-2</v>
      </c>
      <c r="AL36" s="40">
        <f t="shared" si="41"/>
        <v>6.6089868722202461E-2</v>
      </c>
      <c r="AM36" s="40">
        <f t="shared" si="41"/>
        <v>0.10709615514853277</v>
      </c>
      <c r="AN36" s="40">
        <f t="shared" si="41"/>
        <v>-9.3560105211357714E-2</v>
      </c>
      <c r="AO36" s="40">
        <f t="shared" si="41"/>
        <v>0.110602965390598</v>
      </c>
      <c r="AP36" s="40">
        <f t="shared" si="41"/>
        <v>-4.5615500499001094E-2</v>
      </c>
      <c r="AQ36" s="40">
        <f t="shared" si="41"/>
        <v>-2.7223651383649461E-2</v>
      </c>
      <c r="AR36" s="6"/>
    </row>
    <row r="37" spans="1:44" x14ac:dyDescent="0.2">
      <c r="A37" s="7"/>
      <c r="B37" s="16"/>
      <c r="C37" s="21"/>
      <c r="D37" s="21"/>
      <c r="E37" s="3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</row>
    <row r="38" spans="1:44" x14ac:dyDescent="0.2">
      <c r="A38" s="7">
        <v>3</v>
      </c>
      <c r="B38" s="3" t="s">
        <v>15</v>
      </c>
      <c r="C38" s="5">
        <f t="shared" ref="C38:H38" si="42">+C36-C46</f>
        <v>92957.2</v>
      </c>
      <c r="D38" s="5">
        <f t="shared" si="42"/>
        <v>120698.69999999997</v>
      </c>
      <c r="E38" s="37">
        <f t="shared" si="42"/>
        <v>160446.71178917005</v>
      </c>
      <c r="F38" s="5">
        <f t="shared" si="42"/>
        <v>184711.17032308003</v>
      </c>
      <c r="G38" s="5">
        <f t="shared" si="42"/>
        <v>254910.80000000002</v>
      </c>
      <c r="H38" s="5">
        <f t="shared" si="42"/>
        <v>260950.79178436982</v>
      </c>
      <c r="I38" s="5">
        <v>315006.70646561013</v>
      </c>
      <c r="J38" s="5">
        <f t="shared" ref="J38:O38" si="43">+J36-J46</f>
        <v>297949.07560486981</v>
      </c>
      <c r="K38" s="5">
        <f t="shared" si="43"/>
        <v>371478.19475967</v>
      </c>
      <c r="L38" s="5">
        <f t="shared" si="43"/>
        <v>397304.93468923005</v>
      </c>
      <c r="M38" s="5">
        <f t="shared" si="43"/>
        <v>431962.67885066039</v>
      </c>
      <c r="N38" s="5">
        <f t="shared" si="43"/>
        <v>417637.74971653981</v>
      </c>
      <c r="O38" s="5">
        <f t="shared" si="43"/>
        <v>426921.89941411035</v>
      </c>
      <c r="P38" s="5">
        <f t="shared" ref="P38:W38" si="44">+P36-P46</f>
        <v>455538.73597852967</v>
      </c>
      <c r="Q38" s="5">
        <f t="shared" si="44"/>
        <v>505361.09611942992</v>
      </c>
      <c r="R38" s="5">
        <f t="shared" si="44"/>
        <v>513368.29102391005</v>
      </c>
      <c r="S38" s="5">
        <f t="shared" si="44"/>
        <v>539386.33313542965</v>
      </c>
      <c r="T38" s="5">
        <f t="shared" si="44"/>
        <v>508721.16334535991</v>
      </c>
      <c r="U38" s="5">
        <f t="shared" si="44"/>
        <v>559017.16131544975</v>
      </c>
      <c r="V38" s="5">
        <f t="shared" si="44"/>
        <v>522582.80614135019</v>
      </c>
      <c r="W38" s="5">
        <f t="shared" si="44"/>
        <v>508256.82674881024</v>
      </c>
      <c r="X38" s="32">
        <f t="shared" ref="X38:AQ38" si="45">+D38/C38-1</f>
        <v>0.29843304230333922</v>
      </c>
      <c r="Y38" s="32">
        <f t="shared" si="45"/>
        <v>0.32931598922913086</v>
      </c>
      <c r="Z38" s="32">
        <f t="shared" si="45"/>
        <v>0.15123063765740441</v>
      </c>
      <c r="AA38" s="32">
        <f t="shared" si="45"/>
        <v>0.38005080880670694</v>
      </c>
      <c r="AB38" s="32">
        <f t="shared" si="45"/>
        <v>2.3694530731415808E-2</v>
      </c>
      <c r="AC38" s="32">
        <f t="shared" si="45"/>
        <v>0.20714983967516787</v>
      </c>
      <c r="AD38" s="32">
        <f t="shared" si="45"/>
        <v>-5.4150056207144748E-2</v>
      </c>
      <c r="AE38" s="32">
        <f t="shared" si="45"/>
        <v>0.24678418285248216</v>
      </c>
      <c r="AF38" s="32">
        <f t="shared" si="45"/>
        <v>6.9524242052131147E-2</v>
      </c>
      <c r="AG38" s="32">
        <f t="shared" si="45"/>
        <v>8.7232100926557754E-2</v>
      </c>
      <c r="AH38" s="32">
        <f t="shared" si="45"/>
        <v>-3.3162423133951013E-2</v>
      </c>
      <c r="AI38" s="32">
        <f t="shared" si="45"/>
        <v>2.2230149702396229E-2</v>
      </c>
      <c r="AJ38" s="32">
        <f t="shared" si="45"/>
        <v>6.7030612867814643E-2</v>
      </c>
      <c r="AK38" s="32">
        <f t="shared" si="45"/>
        <v>0.10937019446629104</v>
      </c>
      <c r="AL38" s="32">
        <f t="shared" si="45"/>
        <v>1.5844502012453798E-2</v>
      </c>
      <c r="AM38" s="32">
        <f t="shared" si="45"/>
        <v>5.0681046271141561E-2</v>
      </c>
      <c r="AN38" s="32">
        <f t="shared" si="45"/>
        <v>-5.6851959173333966E-2</v>
      </c>
      <c r="AO38" s="32">
        <f t="shared" si="45"/>
        <v>9.8867516419687496E-2</v>
      </c>
      <c r="AP38" s="32">
        <f t="shared" si="45"/>
        <v>-6.517573644494945E-2</v>
      </c>
      <c r="AQ38" s="32">
        <f t="shared" si="45"/>
        <v>-2.741379782147868E-2</v>
      </c>
    </row>
    <row r="39" spans="1:44" x14ac:dyDescent="0.2">
      <c r="C39" s="6"/>
      <c r="D39" s="6"/>
      <c r="E39" s="3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4" x14ac:dyDescent="0.2">
      <c r="B40" s="16" t="s">
        <v>1</v>
      </c>
      <c r="C40" s="21">
        <f t="shared" ref="C40:H40" si="46">+C43+C44+C45+C46+C50</f>
        <v>103454.8</v>
      </c>
      <c r="D40" s="21">
        <f t="shared" si="46"/>
        <v>122681.39999999997</v>
      </c>
      <c r="E40" s="38">
        <f t="shared" si="46"/>
        <v>145512.41178917003</v>
      </c>
      <c r="F40" s="21">
        <f t="shared" si="46"/>
        <v>186238.97032308002</v>
      </c>
      <c r="G40" s="21">
        <f t="shared" si="46"/>
        <v>237357.40000000002</v>
      </c>
      <c r="H40" s="21">
        <f t="shared" si="46"/>
        <v>281567.19174288982</v>
      </c>
      <c r="I40" s="21">
        <v>325175.53983710008</v>
      </c>
      <c r="J40" s="21">
        <f t="shared" ref="J40:O40" si="47">+J43+J44+J45+J46+J50</f>
        <v>355739.4040001398</v>
      </c>
      <c r="K40" s="21">
        <f t="shared" si="47"/>
        <v>418227.76357515005</v>
      </c>
      <c r="L40" s="21">
        <f t="shared" si="47"/>
        <v>464407.26920015004</v>
      </c>
      <c r="M40" s="21">
        <f t="shared" si="47"/>
        <v>478244.21396972053</v>
      </c>
      <c r="N40" s="21">
        <f t="shared" si="47"/>
        <v>508666.55663649982</v>
      </c>
      <c r="O40" s="21">
        <f t="shared" si="47"/>
        <v>531223.24236442032</v>
      </c>
      <c r="P40" s="21">
        <f t="shared" ref="P40:W40" si="48">+P43+P44+P45+P46+P50</f>
        <v>535552.91354556964</v>
      </c>
      <c r="Q40" s="21">
        <f t="shared" si="48"/>
        <v>595441.61990513979</v>
      </c>
      <c r="R40" s="21">
        <f t="shared" si="48"/>
        <v>645823.25177189009</v>
      </c>
      <c r="S40" s="21">
        <f t="shared" si="48"/>
        <v>693579.81368834968</v>
      </c>
      <c r="T40" s="21">
        <f t="shared" si="48"/>
        <v>614208.39424159972</v>
      </c>
      <c r="U40" s="21">
        <f t="shared" si="48"/>
        <v>656320.43445861968</v>
      </c>
      <c r="V40" s="21">
        <f t="shared" si="48"/>
        <v>652653.79617192992</v>
      </c>
      <c r="W40" s="21">
        <f t="shared" si="48"/>
        <v>648744.77415554039</v>
      </c>
      <c r="X40" s="28">
        <f t="shared" ref="X40:AQ40" si="49">+D40/C40-1</f>
        <v>0.18584541268263988</v>
      </c>
      <c r="Y40" s="28">
        <f t="shared" si="49"/>
        <v>0.18610002648461843</v>
      </c>
      <c r="Z40" s="28">
        <f t="shared" si="49"/>
        <v>0.27988374347693368</v>
      </c>
      <c r="AA40" s="28">
        <f t="shared" si="49"/>
        <v>0.27447762188677149</v>
      </c>
      <c r="AB40" s="28">
        <f t="shared" si="49"/>
        <v>0.18625832496854855</v>
      </c>
      <c r="AC40" s="28">
        <f t="shared" si="49"/>
        <v>0.15487723489472027</v>
      </c>
      <c r="AD40" s="28">
        <f t="shared" si="49"/>
        <v>9.3991891820494722E-2</v>
      </c>
      <c r="AE40" s="28">
        <f t="shared" si="49"/>
        <v>0.17565768332761267</v>
      </c>
      <c r="AF40" s="28">
        <f t="shared" si="49"/>
        <v>0.11041712111659496</v>
      </c>
      <c r="AG40" s="28">
        <f t="shared" si="49"/>
        <v>2.9794849665901957E-2</v>
      </c>
      <c r="AH40" s="28">
        <f t="shared" si="49"/>
        <v>6.3612568177783491E-2</v>
      </c>
      <c r="AI40" s="28">
        <f t="shared" si="49"/>
        <v>4.4344739070470984E-2</v>
      </c>
      <c r="AJ40" s="28">
        <f t="shared" si="49"/>
        <v>8.150379794902074E-3</v>
      </c>
      <c r="AK40" s="28">
        <f t="shared" si="49"/>
        <v>0.11182593697994014</v>
      </c>
      <c r="AL40" s="28">
        <f t="shared" si="49"/>
        <v>8.4612210807126109E-2</v>
      </c>
      <c r="AM40" s="28">
        <f t="shared" si="49"/>
        <v>7.3946798579075601E-2</v>
      </c>
      <c r="AN40" s="28">
        <f t="shared" si="49"/>
        <v>-0.11443732628933512</v>
      </c>
      <c r="AO40" s="28">
        <f t="shared" si="49"/>
        <v>6.8563114102369482E-2</v>
      </c>
      <c r="AP40" s="28">
        <f t="shared" si="49"/>
        <v>-5.5866587328098349E-3</v>
      </c>
      <c r="AQ40" s="28">
        <f t="shared" si="49"/>
        <v>-5.9894266137996421E-3</v>
      </c>
    </row>
    <row r="41" spans="1:44" x14ac:dyDescent="0.2">
      <c r="C41" s="20"/>
      <c r="D41" s="6"/>
      <c r="E41" s="36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</row>
    <row r="42" spans="1:44" x14ac:dyDescent="0.2">
      <c r="B42" s="26" t="s">
        <v>40</v>
      </c>
      <c r="C42" s="5">
        <f t="shared" ref="C42:H42" si="50">SUM(C43:C44)</f>
        <v>47785.7</v>
      </c>
      <c r="D42" s="5">
        <f t="shared" si="50"/>
        <v>54560.2</v>
      </c>
      <c r="E42" s="37">
        <f t="shared" si="50"/>
        <v>67591.100000000035</v>
      </c>
      <c r="F42" s="5">
        <f t="shared" si="50"/>
        <v>89995.199999999997</v>
      </c>
      <c r="G42" s="5">
        <f t="shared" si="50"/>
        <v>111937.89999999997</v>
      </c>
      <c r="H42" s="5">
        <f t="shared" si="50"/>
        <v>122809.7457492698</v>
      </c>
      <c r="I42" s="5">
        <v>134367.3286010201</v>
      </c>
      <c r="J42" s="5">
        <f t="shared" ref="J42:O42" si="51">SUM(J43:J44)</f>
        <v>149257.78887982981</v>
      </c>
      <c r="K42" s="5">
        <f t="shared" si="51"/>
        <v>157923.66678017998</v>
      </c>
      <c r="L42" s="5">
        <f t="shared" si="51"/>
        <v>172084.02441339003</v>
      </c>
      <c r="M42" s="5">
        <f t="shared" si="51"/>
        <v>161019.99378268039</v>
      </c>
      <c r="N42" s="5">
        <f t="shared" si="51"/>
        <v>163481.38014101994</v>
      </c>
      <c r="O42" s="5">
        <f t="shared" si="51"/>
        <v>171568.18701155009</v>
      </c>
      <c r="P42" s="5">
        <f t="shared" ref="P42:W42" si="52">SUM(P43:P44)</f>
        <v>174919.02916825947</v>
      </c>
      <c r="Q42" s="5">
        <f t="shared" si="52"/>
        <v>179387.97017686002</v>
      </c>
      <c r="R42" s="5">
        <f t="shared" si="52"/>
        <v>190438.21578527999</v>
      </c>
      <c r="S42" s="5">
        <f t="shared" si="52"/>
        <v>183731.34933747991</v>
      </c>
      <c r="T42" s="5">
        <f t="shared" si="52"/>
        <v>187081.33594241983</v>
      </c>
      <c r="U42" s="5">
        <f t="shared" si="52"/>
        <v>204576.19589421985</v>
      </c>
      <c r="V42" s="5">
        <f t="shared" si="52"/>
        <v>207210.95191106995</v>
      </c>
      <c r="W42" s="5">
        <f t="shared" si="52"/>
        <v>217219.92124551025</v>
      </c>
      <c r="X42" s="32">
        <f t="shared" ref="X42:AG48" si="53">+D42/C42-1</f>
        <v>0.14176835329397708</v>
      </c>
      <c r="Y42" s="32">
        <f t="shared" si="53"/>
        <v>0.23883526819916412</v>
      </c>
      <c r="Z42" s="32">
        <f t="shared" si="53"/>
        <v>0.33146523728715693</v>
      </c>
      <c r="AA42" s="32">
        <f t="shared" si="53"/>
        <v>0.24382078155279352</v>
      </c>
      <c r="AB42" s="32">
        <f t="shared" si="53"/>
        <v>9.7123903068306872E-2</v>
      </c>
      <c r="AC42" s="32">
        <f t="shared" si="53"/>
        <v>9.4109655396131364E-2</v>
      </c>
      <c r="AD42" s="32">
        <f t="shared" si="53"/>
        <v>0.11081905425852656</v>
      </c>
      <c r="AE42" s="32">
        <f t="shared" si="53"/>
        <v>5.8059803547855227E-2</v>
      </c>
      <c r="AF42" s="32">
        <f t="shared" si="53"/>
        <v>8.9665836172106994E-2</v>
      </c>
      <c r="AG42" s="32">
        <f t="shared" si="53"/>
        <v>-6.4294350788374088E-2</v>
      </c>
      <c r="AH42" s="32">
        <f t="shared" ref="AH42:AQ48" si="54">+N42/M42-1</f>
        <v>1.5286215708476103E-2</v>
      </c>
      <c r="AI42" s="32">
        <f t="shared" si="54"/>
        <v>4.9466225839018607E-2</v>
      </c>
      <c r="AJ42" s="32">
        <f t="shared" si="54"/>
        <v>1.9530672994077847E-2</v>
      </c>
      <c r="AK42" s="32">
        <f t="shared" si="54"/>
        <v>2.5548626869531521E-2</v>
      </c>
      <c r="AL42" s="32">
        <f t="shared" si="54"/>
        <v>6.1599702574957726E-2</v>
      </c>
      <c r="AM42" s="32">
        <f t="shared" si="54"/>
        <v>-3.521807017642975E-2</v>
      </c>
      <c r="AN42" s="32">
        <f t="shared" si="54"/>
        <v>1.8233070279076946E-2</v>
      </c>
      <c r="AO42" s="32">
        <f t="shared" si="54"/>
        <v>9.3514726435268924E-2</v>
      </c>
      <c r="AP42" s="32">
        <f t="shared" si="54"/>
        <v>1.2879093803330077E-2</v>
      </c>
      <c r="AQ42" s="32">
        <f t="shared" si="54"/>
        <v>4.8303283403359432E-2</v>
      </c>
    </row>
    <row r="43" spans="1:44" x14ac:dyDescent="0.2">
      <c r="B43" s="26" t="s">
        <v>2</v>
      </c>
      <c r="C43" s="6">
        <v>41063</v>
      </c>
      <c r="D43" s="6">
        <v>45765</v>
      </c>
      <c r="E43" s="39">
        <v>56750.800000000047</v>
      </c>
      <c r="F43" s="6">
        <v>75626</v>
      </c>
      <c r="G43" s="6">
        <v>94922.899999999965</v>
      </c>
      <c r="H43" s="6">
        <v>103074.6750711498</v>
      </c>
      <c r="I43" s="6">
        <v>113887.07923360009</v>
      </c>
      <c r="J43" s="6">
        <v>126156.62951549981</v>
      </c>
      <c r="K43" s="6">
        <v>133409.06425051996</v>
      </c>
      <c r="L43" s="6">
        <v>144474.25572731005</v>
      </c>
      <c r="M43" s="6">
        <v>132759.79610367038</v>
      </c>
      <c r="N43" s="6">
        <v>135248.78821441997</v>
      </c>
      <c r="O43" s="6">
        <v>140695.45791867009</v>
      </c>
      <c r="P43" s="6">
        <v>143230.96485135955</v>
      </c>
      <c r="Q43" s="6">
        <v>147098.39158613002</v>
      </c>
      <c r="R43" s="6">
        <v>155671.20072116004</v>
      </c>
      <c r="S43" s="6">
        <v>157764.02479803993</v>
      </c>
      <c r="T43" s="6">
        <v>152862.35702640982</v>
      </c>
      <c r="U43" s="6">
        <v>166136.88771861978</v>
      </c>
      <c r="V43" s="6">
        <v>168729.53553506004</v>
      </c>
      <c r="W43" s="6">
        <v>175732.05379764031</v>
      </c>
      <c r="X43" s="30">
        <f t="shared" si="53"/>
        <v>0.11450697708399282</v>
      </c>
      <c r="Y43" s="30">
        <f t="shared" si="53"/>
        <v>0.24004807167049158</v>
      </c>
      <c r="Z43" s="30">
        <f t="shared" si="53"/>
        <v>0.33259795456627805</v>
      </c>
      <c r="AA43" s="30">
        <f t="shared" si="53"/>
        <v>0.25516224578848501</v>
      </c>
      <c r="AB43" s="30">
        <f t="shared" si="53"/>
        <v>8.5877855303091666E-2</v>
      </c>
      <c r="AC43" s="30">
        <f t="shared" si="53"/>
        <v>0.10489874603035876</v>
      </c>
      <c r="AD43" s="30">
        <f t="shared" si="53"/>
        <v>0.1077343484833162</v>
      </c>
      <c r="AE43" s="30">
        <f t="shared" si="53"/>
        <v>5.7487543562893872E-2</v>
      </c>
      <c r="AF43" s="30">
        <f t="shared" si="53"/>
        <v>8.2941826621401926E-2</v>
      </c>
      <c r="AG43" s="30">
        <f t="shared" si="53"/>
        <v>-8.108337063006088E-2</v>
      </c>
      <c r="AH43" s="30">
        <f t="shared" si="54"/>
        <v>1.874808627158453E-2</v>
      </c>
      <c r="AI43" s="30">
        <f t="shared" si="54"/>
        <v>4.0271486171211457E-2</v>
      </c>
      <c r="AJ43" s="30">
        <f t="shared" si="54"/>
        <v>1.8021242264658843E-2</v>
      </c>
      <c r="AK43" s="30">
        <f t="shared" si="54"/>
        <v>2.7001331302794584E-2</v>
      </c>
      <c r="AL43" s="30">
        <f t="shared" si="54"/>
        <v>5.8279421294762601E-2</v>
      </c>
      <c r="AM43" s="30">
        <f t="shared" si="54"/>
        <v>1.3443874442958581E-2</v>
      </c>
      <c r="AN43" s="30">
        <f t="shared" si="54"/>
        <v>-3.106961664996144E-2</v>
      </c>
      <c r="AO43" s="30">
        <f t="shared" si="54"/>
        <v>8.6839761929855097E-2</v>
      </c>
      <c r="AP43" s="30">
        <f t="shared" si="54"/>
        <v>1.560549166438796E-2</v>
      </c>
      <c r="AQ43" s="30">
        <f t="shared" si="54"/>
        <v>4.1501437435802258E-2</v>
      </c>
    </row>
    <row r="44" spans="1:44" ht="14.25" x14ac:dyDescent="0.2">
      <c r="B44" s="26" t="s">
        <v>77</v>
      </c>
      <c r="C44" s="6">
        <v>6722.7</v>
      </c>
      <c r="D44" s="6">
        <v>8795.2000000000007</v>
      </c>
      <c r="E44" s="36">
        <v>10840.299999999992</v>
      </c>
      <c r="F44" s="6">
        <v>14369.2</v>
      </c>
      <c r="G44" s="6">
        <v>17015.000000000007</v>
      </c>
      <c r="H44" s="6">
        <v>19735.070678119995</v>
      </c>
      <c r="I44" s="6">
        <v>20480.249367420001</v>
      </c>
      <c r="J44" s="6">
        <v>23101.159364330008</v>
      </c>
      <c r="K44" s="6">
        <v>24514.602529660009</v>
      </c>
      <c r="L44" s="6">
        <v>27609.76868607998</v>
      </c>
      <c r="M44" s="6">
        <v>28260.197679010027</v>
      </c>
      <c r="N44" s="6">
        <v>28232.591926599984</v>
      </c>
      <c r="O44" s="6">
        <v>30872.729092880007</v>
      </c>
      <c r="P44" s="6">
        <v>31688.064316899938</v>
      </c>
      <c r="Q44" s="6">
        <v>32289.578590730005</v>
      </c>
      <c r="R44" s="6">
        <v>34767.015064119958</v>
      </c>
      <c r="S44" s="6">
        <v>25967.324539439993</v>
      </c>
      <c r="T44" s="6">
        <v>34218.97891600999</v>
      </c>
      <c r="U44" s="6">
        <v>38439.308175600061</v>
      </c>
      <c r="V44" s="6">
        <v>38481.416376009904</v>
      </c>
      <c r="W44" s="6">
        <v>41487.867447869939</v>
      </c>
      <c r="X44" s="30">
        <f t="shared" si="53"/>
        <v>0.30828387403870483</v>
      </c>
      <c r="Y44" s="30">
        <f t="shared" si="53"/>
        <v>0.23252455885028089</v>
      </c>
      <c r="Z44" s="30">
        <f t="shared" si="53"/>
        <v>0.32553527116408332</v>
      </c>
      <c r="AA44" s="30">
        <f t="shared" si="53"/>
        <v>0.18412994460373611</v>
      </c>
      <c r="AB44" s="30">
        <f t="shared" si="53"/>
        <v>0.15986310185835939</v>
      </c>
      <c r="AC44" s="30">
        <f t="shared" si="53"/>
        <v>3.7759109225090182E-2</v>
      </c>
      <c r="AD44" s="30">
        <f t="shared" si="53"/>
        <v>0.12797256273057656</v>
      </c>
      <c r="AE44" s="30">
        <f t="shared" si="53"/>
        <v>6.1184945008105007E-2</v>
      </c>
      <c r="AF44" s="30">
        <f t="shared" si="53"/>
        <v>0.1262580599736487</v>
      </c>
      <c r="AG44" s="30">
        <f t="shared" si="53"/>
        <v>2.3557929815542833E-2</v>
      </c>
      <c r="AH44" s="30">
        <f t="shared" si="54"/>
        <v>-9.7684215530269292E-4</v>
      </c>
      <c r="AI44" s="30">
        <f t="shared" si="54"/>
        <v>9.3513807486890865E-2</v>
      </c>
      <c r="AJ44" s="30">
        <f t="shared" si="54"/>
        <v>2.6409561058467146E-2</v>
      </c>
      <c r="AK44" s="30">
        <f t="shared" si="54"/>
        <v>1.8982360923487152E-2</v>
      </c>
      <c r="AL44" s="30">
        <f t="shared" si="54"/>
        <v>7.672557467508101E-2</v>
      </c>
      <c r="AM44" s="30">
        <f t="shared" si="54"/>
        <v>-0.25310457364403904</v>
      </c>
      <c r="AN44" s="30">
        <f t="shared" si="54"/>
        <v>0.3177706799958202</v>
      </c>
      <c r="AO44" s="30">
        <f t="shared" si="54"/>
        <v>0.12333299804032172</v>
      </c>
      <c r="AP44" s="30">
        <f t="shared" si="54"/>
        <v>1.095446364889785E-3</v>
      </c>
      <c r="AQ44" s="30">
        <f t="shared" si="54"/>
        <v>7.8127349640236154E-2</v>
      </c>
    </row>
    <row r="45" spans="1:44" ht="14.25" x14ac:dyDescent="0.2">
      <c r="B45" s="1" t="s">
        <v>81</v>
      </c>
      <c r="C45" s="6">
        <v>4024.3</v>
      </c>
      <c r="D45" s="6">
        <v>5885.4999999999945</v>
      </c>
      <c r="E45" s="36">
        <v>6625.1999999999944</v>
      </c>
      <c r="F45" s="6">
        <v>7588.7</v>
      </c>
      <c r="G45" s="6">
        <v>8459.5999999999985</v>
      </c>
      <c r="H45" s="6">
        <v>11339.840304770005</v>
      </c>
      <c r="I45" s="6">
        <v>10878.3645289</v>
      </c>
      <c r="J45" s="6">
        <v>12183.11649061</v>
      </c>
      <c r="K45" s="6">
        <v>12918.152307879989</v>
      </c>
      <c r="L45" s="6">
        <v>13539.425319240007</v>
      </c>
      <c r="M45" s="6">
        <v>17842.656498359989</v>
      </c>
      <c r="N45" s="6">
        <v>17937.315692260006</v>
      </c>
      <c r="O45" s="6">
        <v>19209.558367189951</v>
      </c>
      <c r="P45" s="6">
        <v>18823.043960030016</v>
      </c>
      <c r="Q45" s="6">
        <v>18271.834151729989</v>
      </c>
      <c r="R45" s="6">
        <v>27734.849903210001</v>
      </c>
      <c r="S45" s="6">
        <v>29127.57239875001</v>
      </c>
      <c r="T45" s="6">
        <v>24882.807691580016</v>
      </c>
      <c r="U45" s="6">
        <v>28899.635327029922</v>
      </c>
      <c r="V45" s="6">
        <v>28985.953219789932</v>
      </c>
      <c r="W45" s="6">
        <v>37616.360024900008</v>
      </c>
      <c r="X45" s="30">
        <f t="shared" si="53"/>
        <v>0.46249037099619672</v>
      </c>
      <c r="Y45" s="30">
        <f t="shared" si="53"/>
        <v>0.12568176025826183</v>
      </c>
      <c r="Z45" s="30">
        <f t="shared" si="53"/>
        <v>0.14542957193745187</v>
      </c>
      <c r="AA45" s="30">
        <f t="shared" si="53"/>
        <v>0.11476273933611791</v>
      </c>
      <c r="AB45" s="30">
        <f t="shared" si="53"/>
        <v>0.34047003460802006</v>
      </c>
      <c r="AC45" s="30">
        <f t="shared" si="53"/>
        <v>-4.0695085950715693E-2</v>
      </c>
      <c r="AD45" s="30">
        <f t="shared" si="53"/>
        <v>0.11994008458199135</v>
      </c>
      <c r="AE45" s="30">
        <f t="shared" si="53"/>
        <v>6.0332331044893994E-2</v>
      </c>
      <c r="AF45" s="30">
        <f t="shared" si="53"/>
        <v>4.809302418435224E-2</v>
      </c>
      <c r="AG45" s="30">
        <f t="shared" si="53"/>
        <v>0.31782967723193822</v>
      </c>
      <c r="AH45" s="30">
        <f t="shared" si="54"/>
        <v>5.3052186432394066E-3</v>
      </c>
      <c r="AI45" s="30">
        <f t="shared" si="54"/>
        <v>7.0927149678194024E-2</v>
      </c>
      <c r="AJ45" s="30">
        <f t="shared" si="54"/>
        <v>-2.0120941865071962E-2</v>
      </c>
      <c r="AK45" s="30">
        <f t="shared" si="54"/>
        <v>-2.9283776283501206E-2</v>
      </c>
      <c r="AL45" s="30">
        <f t="shared" si="54"/>
        <v>0.51790179753706056</v>
      </c>
      <c r="AM45" s="30">
        <f t="shared" si="54"/>
        <v>5.0215613223088651E-2</v>
      </c>
      <c r="AN45" s="30">
        <f t="shared" si="54"/>
        <v>-0.14573012295910237</v>
      </c>
      <c r="AO45" s="30">
        <f t="shared" si="54"/>
        <v>0.16142983883644058</v>
      </c>
      <c r="AP45" s="30">
        <f t="shared" si="54"/>
        <v>2.9868159851580423E-3</v>
      </c>
      <c r="AQ45" s="30">
        <f t="shared" si="54"/>
        <v>0.29774445365549451</v>
      </c>
    </row>
    <row r="46" spans="1:44" x14ac:dyDescent="0.2">
      <c r="B46" s="1" t="s">
        <v>16</v>
      </c>
      <c r="C46" s="5">
        <f t="shared" ref="C46:H46" si="55">+C47+C48</f>
        <v>15222.300000000003</v>
      </c>
      <c r="D46" s="5">
        <f t="shared" si="55"/>
        <v>12873.599999999989</v>
      </c>
      <c r="E46" s="37">
        <f t="shared" si="55"/>
        <v>8608.7999999999793</v>
      </c>
      <c r="F46" s="5">
        <f t="shared" si="55"/>
        <v>14096.299999999997</v>
      </c>
      <c r="G46" s="5">
        <f t="shared" si="55"/>
        <v>13480.100000000017</v>
      </c>
      <c r="H46" s="5">
        <f t="shared" si="55"/>
        <v>36219.397033670015</v>
      </c>
      <c r="I46" s="5">
        <v>54147.858187399994</v>
      </c>
      <c r="J46" s="5">
        <f t="shared" ref="J46:O46" si="56">+J47+J48</f>
        <v>68273.595339219974</v>
      </c>
      <c r="K46" s="5">
        <f t="shared" si="56"/>
        <v>93830.178932080031</v>
      </c>
      <c r="L46" s="5">
        <f t="shared" si="56"/>
        <v>107768.05810949</v>
      </c>
      <c r="M46" s="5">
        <f t="shared" si="56"/>
        <v>97342.315121830034</v>
      </c>
      <c r="N46" s="5">
        <f t="shared" si="56"/>
        <v>121164.18796962003</v>
      </c>
      <c r="O46" s="5">
        <f t="shared" si="56"/>
        <v>121127.02436133995</v>
      </c>
      <c r="P46" s="5">
        <f t="shared" ref="P46:W46" si="57">+P47+P48</f>
        <v>125739.17351460003</v>
      </c>
      <c r="Q46" s="5">
        <f t="shared" si="57"/>
        <v>122174.12096335985</v>
      </c>
      <c r="R46" s="5">
        <f t="shared" si="57"/>
        <v>155640.64617444001</v>
      </c>
      <c r="S46" s="5">
        <f t="shared" si="57"/>
        <v>201270.88899687005</v>
      </c>
      <c r="T46" s="5">
        <f t="shared" si="57"/>
        <v>162640.09115868987</v>
      </c>
      <c r="U46" s="5">
        <f t="shared" si="57"/>
        <v>186598.63878509987</v>
      </c>
      <c r="V46" s="5">
        <f t="shared" si="57"/>
        <v>189021.35605764974</v>
      </c>
      <c r="W46" s="5">
        <f t="shared" si="57"/>
        <v>183974.87181533015</v>
      </c>
      <c r="X46" s="32">
        <f t="shared" si="53"/>
        <v>-0.15429337222364647</v>
      </c>
      <c r="Y46" s="32">
        <f t="shared" si="53"/>
        <v>-0.33128262490678706</v>
      </c>
      <c r="Z46" s="32">
        <f t="shared" si="53"/>
        <v>0.63742914227302649</v>
      </c>
      <c r="AA46" s="32">
        <f t="shared" si="53"/>
        <v>-4.3713598603887571E-2</v>
      </c>
      <c r="AB46" s="32">
        <f t="shared" si="53"/>
        <v>1.6868789574016492</v>
      </c>
      <c r="AC46" s="32">
        <f t="shared" si="53"/>
        <v>0.49499612423319617</v>
      </c>
      <c r="AD46" s="32">
        <f t="shared" si="53"/>
        <v>0.26087342370832656</v>
      </c>
      <c r="AE46" s="32">
        <f t="shared" si="53"/>
        <v>0.37432602554298167</v>
      </c>
      <c r="AF46" s="32">
        <f t="shared" si="53"/>
        <v>0.14854367044849237</v>
      </c>
      <c r="AG46" s="32">
        <f t="shared" si="53"/>
        <v>-9.6742422296109631E-2</v>
      </c>
      <c r="AH46" s="32">
        <f t="shared" si="54"/>
        <v>0.24472268630528693</v>
      </c>
      <c r="AI46" s="32">
        <f t="shared" si="54"/>
        <v>-3.0672106092433093E-4</v>
      </c>
      <c r="AJ46" s="32">
        <f t="shared" si="54"/>
        <v>3.8076962408498893E-2</v>
      </c>
      <c r="AK46" s="32">
        <f t="shared" si="54"/>
        <v>-2.8352759538587513E-2</v>
      </c>
      <c r="AL46" s="32">
        <f t="shared" si="54"/>
        <v>0.27392482914705663</v>
      </c>
      <c r="AM46" s="32">
        <f t="shared" si="54"/>
        <v>0.29317690425988241</v>
      </c>
      <c r="AN46" s="32">
        <f t="shared" si="54"/>
        <v>-0.19193435290476069</v>
      </c>
      <c r="AO46" s="32">
        <f t="shared" si="54"/>
        <v>0.14731022010454575</v>
      </c>
      <c r="AP46" s="32">
        <f t="shared" si="54"/>
        <v>1.2983574201417714E-2</v>
      </c>
      <c r="AQ46" s="32">
        <f t="shared" si="54"/>
        <v>-2.6697958090939E-2</v>
      </c>
    </row>
    <row r="47" spans="1:44" x14ac:dyDescent="0.2">
      <c r="B47" s="1" t="s">
        <v>3</v>
      </c>
      <c r="C47" s="6">
        <v>14490.5</v>
      </c>
      <c r="D47" s="27">
        <v>12250.4</v>
      </c>
      <c r="E47" s="36">
        <v>8013.1999999999825</v>
      </c>
      <c r="F47" s="6">
        <v>13543.6</v>
      </c>
      <c r="G47" s="6">
        <v>13010.200000000015</v>
      </c>
      <c r="H47" s="6">
        <v>35815.807565080009</v>
      </c>
      <c r="I47" s="6">
        <v>53835.286389099994</v>
      </c>
      <c r="J47" s="6">
        <v>67960.888774479972</v>
      </c>
      <c r="K47" s="6">
        <v>93465.009921790028</v>
      </c>
      <c r="L47" s="6">
        <v>107308.91978238001</v>
      </c>
      <c r="M47" s="6">
        <v>96686.872247859996</v>
      </c>
      <c r="N47" s="6">
        <v>120475.95955739003</v>
      </c>
      <c r="O47" s="6">
        <v>120383.00580196995</v>
      </c>
      <c r="P47" s="6">
        <v>124395.17453204004</v>
      </c>
      <c r="Q47" s="6">
        <v>120888.46395985986</v>
      </c>
      <c r="R47" s="6">
        <v>154611.03299395001</v>
      </c>
      <c r="S47" s="6">
        <v>195191.22907161005</v>
      </c>
      <c r="T47" s="6">
        <v>144495.31282141985</v>
      </c>
      <c r="U47" s="6">
        <v>167200.22838433989</v>
      </c>
      <c r="V47" s="6">
        <v>173593.47930229973</v>
      </c>
      <c r="W47" s="6">
        <v>168780.71154797013</v>
      </c>
      <c r="X47" s="30">
        <f t="shared" si="53"/>
        <v>-0.15459093889099762</v>
      </c>
      <c r="Y47" s="30">
        <f t="shared" si="53"/>
        <v>-0.34588258342584877</v>
      </c>
      <c r="Z47" s="30">
        <f t="shared" si="53"/>
        <v>0.69016123396396312</v>
      </c>
      <c r="AA47" s="30">
        <f t="shared" si="53"/>
        <v>-3.9383915650195278E-2</v>
      </c>
      <c r="AB47" s="30">
        <f t="shared" si="53"/>
        <v>1.7529021510107428</v>
      </c>
      <c r="AC47" s="30">
        <f t="shared" si="53"/>
        <v>0.50311524572710642</v>
      </c>
      <c r="AD47" s="30">
        <f t="shared" si="53"/>
        <v>0.26238557148717945</v>
      </c>
      <c r="AE47" s="30">
        <f t="shared" si="53"/>
        <v>0.37527645101791429</v>
      </c>
      <c r="AF47" s="30">
        <f t="shared" si="53"/>
        <v>0.14811863682649085</v>
      </c>
      <c r="AG47" s="30">
        <f t="shared" si="53"/>
        <v>-9.8985690621630318E-2</v>
      </c>
      <c r="AH47" s="30">
        <f t="shared" si="54"/>
        <v>0.2460425780300961</v>
      </c>
      <c r="AI47" s="30">
        <f t="shared" si="54"/>
        <v>-7.7155438945308852E-4</v>
      </c>
      <c r="AJ47" s="30">
        <f t="shared" si="54"/>
        <v>3.3328364774926067E-2</v>
      </c>
      <c r="AK47" s="30">
        <f t="shared" si="54"/>
        <v>-2.8190085229366835E-2</v>
      </c>
      <c r="AL47" s="30">
        <f t="shared" si="54"/>
        <v>0.27895605527163858</v>
      </c>
      <c r="AM47" s="30">
        <f t="shared" si="54"/>
        <v>0.26246636667415557</v>
      </c>
      <c r="AN47" s="30">
        <f t="shared" si="54"/>
        <v>-0.25972435591146015</v>
      </c>
      <c r="AO47" s="30">
        <f t="shared" si="54"/>
        <v>0.15713254028510115</v>
      </c>
      <c r="AP47" s="30">
        <f t="shared" si="54"/>
        <v>3.8237094409128369E-2</v>
      </c>
      <c r="AQ47" s="30">
        <f t="shared" si="54"/>
        <v>-2.7724357929070242E-2</v>
      </c>
    </row>
    <row r="48" spans="1:44" x14ac:dyDescent="0.2">
      <c r="B48" s="1" t="s">
        <v>4</v>
      </c>
      <c r="C48" s="6">
        <v>731.80000000000291</v>
      </c>
      <c r="D48" s="27">
        <v>623.19999999998981</v>
      </c>
      <c r="E48" s="36">
        <v>595.59999999999673</v>
      </c>
      <c r="F48" s="6">
        <v>552.69999999999709</v>
      </c>
      <c r="G48" s="6">
        <v>469.90000000000146</v>
      </c>
      <c r="H48" s="6">
        <v>403.58946859000207</v>
      </c>
      <c r="I48" s="6">
        <v>312.5717982999995</v>
      </c>
      <c r="J48" s="6">
        <v>312.70656474000134</v>
      </c>
      <c r="K48" s="6">
        <v>365.16901029000292</v>
      </c>
      <c r="L48" s="6">
        <v>459.13832710999486</v>
      </c>
      <c r="M48" s="6">
        <v>655.44287397003063</v>
      </c>
      <c r="N48" s="6">
        <v>688.22841223000796</v>
      </c>
      <c r="O48" s="6">
        <v>744.01855937000437</v>
      </c>
      <c r="P48" s="6">
        <v>1343.9989825599951</v>
      </c>
      <c r="Q48" s="6">
        <v>1285.6570034999895</v>
      </c>
      <c r="R48" s="6">
        <v>1029.6131804900142</v>
      </c>
      <c r="S48" s="6">
        <v>6079.6599252600063</v>
      </c>
      <c r="T48" s="6">
        <v>18144.778337270021</v>
      </c>
      <c r="U48" s="6">
        <v>19398.410400759978</v>
      </c>
      <c r="V48" s="6">
        <v>15427.876755350002</v>
      </c>
      <c r="W48" s="6">
        <v>15194.160267360012</v>
      </c>
      <c r="X48" s="30">
        <f t="shared" si="53"/>
        <v>-0.1484012025143655</v>
      </c>
      <c r="Y48" s="30">
        <f t="shared" si="53"/>
        <v>-4.4287548138628896E-2</v>
      </c>
      <c r="Z48" s="30">
        <f t="shared" si="53"/>
        <v>-7.2028206850234811E-2</v>
      </c>
      <c r="AA48" s="30">
        <f t="shared" si="53"/>
        <v>-0.14981002352089035</v>
      </c>
      <c r="AB48" s="30">
        <f t="shared" si="53"/>
        <v>-0.14111626177910019</v>
      </c>
      <c r="AC48" s="30">
        <f t="shared" si="53"/>
        <v>-0.22552042947995132</v>
      </c>
      <c r="AD48" s="30">
        <f t="shared" si="53"/>
        <v>4.3115354851197552E-4</v>
      </c>
      <c r="AE48" s="30">
        <f t="shared" si="53"/>
        <v>0.16776892929517251</v>
      </c>
      <c r="AF48" s="30">
        <f t="shared" si="53"/>
        <v>0.25733102802279206</v>
      </c>
      <c r="AG48" s="30">
        <f t="shared" si="53"/>
        <v>0.42754990221717537</v>
      </c>
      <c r="AH48" s="30">
        <f t="shared" si="54"/>
        <v>5.0020435894580162E-2</v>
      </c>
      <c r="AI48" s="30">
        <f t="shared" si="54"/>
        <v>8.1063417534920301E-2</v>
      </c>
      <c r="AJ48" s="30">
        <f t="shared" si="54"/>
        <v>0.80640518389490512</v>
      </c>
      <c r="AK48" s="30">
        <f t="shared" si="54"/>
        <v>-4.3409243471954184E-2</v>
      </c>
      <c r="AL48" s="30">
        <f t="shared" si="54"/>
        <v>-0.19915406855245077</v>
      </c>
      <c r="AM48" s="30">
        <f t="shared" si="54"/>
        <v>4.9048000166106753</v>
      </c>
      <c r="AN48" s="30">
        <f t="shared" si="54"/>
        <v>1.9845054756897493</v>
      </c>
      <c r="AO48" s="30">
        <f t="shared" si="54"/>
        <v>6.9090514096551425E-2</v>
      </c>
      <c r="AP48" s="30">
        <f t="shared" si="54"/>
        <v>-0.20468345412747946</v>
      </c>
      <c r="AQ48" s="30">
        <f t="shared" si="54"/>
        <v>-1.5148972972508501E-2</v>
      </c>
    </row>
    <row r="49" spans="1:43" x14ac:dyDescent="0.2">
      <c r="C49" s="6"/>
      <c r="D49" s="6"/>
      <c r="E49" s="3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1:43" ht="14.25" x14ac:dyDescent="0.2">
      <c r="B50" s="1" t="s">
        <v>76</v>
      </c>
      <c r="C50" s="5">
        <f t="shared" ref="C50:H50" si="58">+C51+C52+C53+C54</f>
        <v>36422.5</v>
      </c>
      <c r="D50" s="5">
        <f t="shared" si="58"/>
        <v>49362.099999999991</v>
      </c>
      <c r="E50" s="37">
        <f t="shared" si="58"/>
        <v>62687.311789170017</v>
      </c>
      <c r="F50" s="5">
        <f t="shared" si="58"/>
        <v>74558.770323080011</v>
      </c>
      <c r="G50" s="5">
        <f t="shared" si="58"/>
        <v>103479.80000000003</v>
      </c>
      <c r="H50" s="5">
        <f t="shared" si="58"/>
        <v>111198.20865518002</v>
      </c>
      <c r="I50" s="5">
        <v>125781.98851977999</v>
      </c>
      <c r="J50" s="5">
        <f t="shared" ref="J50:W50" si="59">+J51+J52+J53+J54</f>
        <v>126024.90329048001</v>
      </c>
      <c r="K50" s="5">
        <f t="shared" si="59"/>
        <v>153555.76555501006</v>
      </c>
      <c r="L50" s="5">
        <f t="shared" si="59"/>
        <v>171015.76135802999</v>
      </c>
      <c r="M50" s="5">
        <f t="shared" si="59"/>
        <v>202039.24856685006</v>
      </c>
      <c r="N50" s="5">
        <f t="shared" si="59"/>
        <v>206083.67283359988</v>
      </c>
      <c r="O50" s="5">
        <f t="shared" si="59"/>
        <v>219318.47262434033</v>
      </c>
      <c r="P50" s="5">
        <f t="shared" si="59"/>
        <v>216071.66690268012</v>
      </c>
      <c r="Q50" s="5">
        <f t="shared" si="59"/>
        <v>275607.69461318996</v>
      </c>
      <c r="R50" s="5">
        <f t="shared" si="59"/>
        <v>272009.53990896011</v>
      </c>
      <c r="S50" s="5">
        <f t="shared" si="59"/>
        <v>279450.00295524969</v>
      </c>
      <c r="T50" s="5">
        <f t="shared" si="59"/>
        <v>239604.15944891004</v>
      </c>
      <c r="U50" s="5">
        <f t="shared" si="59"/>
        <v>236245.96445227013</v>
      </c>
      <c r="V50" s="5">
        <f t="shared" si="59"/>
        <v>227435.53498342022</v>
      </c>
      <c r="W50" s="5">
        <f t="shared" si="59"/>
        <v>209933.62106979996</v>
      </c>
      <c r="X50" s="32">
        <f t="shared" ref="X50:AG54" si="60">+D50/C50-1</f>
        <v>0.35526391653510858</v>
      </c>
      <c r="Y50" s="32">
        <f t="shared" si="60"/>
        <v>0.26994823537025425</v>
      </c>
      <c r="Z50" s="32">
        <f t="shared" si="60"/>
        <v>0.18937577948526618</v>
      </c>
      <c r="AA50" s="32">
        <f t="shared" si="60"/>
        <v>0.38789574387558523</v>
      </c>
      <c r="AB50" s="32">
        <f t="shared" si="60"/>
        <v>7.4588554048036215E-2</v>
      </c>
      <c r="AC50" s="32">
        <f t="shared" si="60"/>
        <v>0.13115121224500603</v>
      </c>
      <c r="AD50" s="32">
        <f t="shared" si="60"/>
        <v>1.93123652725391E-3</v>
      </c>
      <c r="AE50" s="32">
        <f t="shared" si="60"/>
        <v>0.21845573014305764</v>
      </c>
      <c r="AF50" s="32">
        <f t="shared" si="60"/>
        <v>0.11370459285532353</v>
      </c>
      <c r="AG50" s="32">
        <f t="shared" si="60"/>
        <v>0.18140718120051424</v>
      </c>
      <c r="AH50" s="32">
        <f t="shared" ref="AH50:AQ54" si="61">+N50/M50-1</f>
        <v>2.0018012814037922E-2</v>
      </c>
      <c r="AI50" s="32">
        <f t="shared" si="61"/>
        <v>6.4220515913586018E-2</v>
      </c>
      <c r="AJ50" s="32">
        <f t="shared" si="61"/>
        <v>-1.4804068635027812E-2</v>
      </c>
      <c r="AK50" s="32">
        <f t="shared" si="61"/>
        <v>0.27553833671920147</v>
      </c>
      <c r="AL50" s="32">
        <f t="shared" si="61"/>
        <v>-1.3055349232102498E-2</v>
      </c>
      <c r="AM50" s="32">
        <f t="shared" si="61"/>
        <v>2.7353684171444348E-2</v>
      </c>
      <c r="AN50" s="32">
        <f t="shared" si="61"/>
        <v>-0.14258666339223636</v>
      </c>
      <c r="AO50" s="32">
        <f t="shared" si="61"/>
        <v>-1.4015595573815487E-2</v>
      </c>
      <c r="AP50" s="32">
        <f t="shared" si="61"/>
        <v>-3.7293460183654981E-2</v>
      </c>
      <c r="AQ50" s="32">
        <f t="shared" si="61"/>
        <v>-7.6953295424552426E-2</v>
      </c>
    </row>
    <row r="51" spans="1:43" x14ac:dyDescent="0.2">
      <c r="B51" s="1" t="s">
        <v>6</v>
      </c>
      <c r="C51" s="6">
        <v>20557.699999999997</v>
      </c>
      <c r="D51" s="6">
        <v>23754.500000000004</v>
      </c>
      <c r="E51" s="36">
        <v>26923.669333329995</v>
      </c>
      <c r="F51" s="6">
        <v>33722.070323079999</v>
      </c>
      <c r="G51" s="6">
        <v>37010.400000000001</v>
      </c>
      <c r="H51" s="6">
        <v>39810.791503580018</v>
      </c>
      <c r="I51" s="6">
        <v>42761.141329429985</v>
      </c>
      <c r="J51" s="6">
        <v>45269.153316900003</v>
      </c>
      <c r="K51" s="6">
        <v>50971.682395740027</v>
      </c>
      <c r="L51" s="6">
        <v>60248.854103029982</v>
      </c>
      <c r="M51" s="6">
        <v>65805.988392269981</v>
      </c>
      <c r="N51" s="6">
        <v>66253.600253189958</v>
      </c>
      <c r="O51" s="6">
        <v>65882.744150330051</v>
      </c>
      <c r="P51" s="6">
        <v>66219.26633774006</v>
      </c>
      <c r="Q51" s="6">
        <v>82781.461368069984</v>
      </c>
      <c r="R51" s="6">
        <v>73456.230650120022</v>
      </c>
      <c r="S51" s="6">
        <v>73921.375573710029</v>
      </c>
      <c r="T51" s="6">
        <v>78969.28209213003</v>
      </c>
      <c r="U51" s="6">
        <v>78727.906806999963</v>
      </c>
      <c r="V51" s="6">
        <v>77145.353672239988</v>
      </c>
      <c r="W51" s="6">
        <v>81351.310560410042</v>
      </c>
      <c r="X51" s="30">
        <f t="shared" si="60"/>
        <v>0.15550377717351682</v>
      </c>
      <c r="Y51" s="30">
        <f t="shared" si="60"/>
        <v>0.1334134304376009</v>
      </c>
      <c r="Z51" s="30">
        <f t="shared" si="60"/>
        <v>0.25250648065767045</v>
      </c>
      <c r="AA51" s="30">
        <f t="shared" si="60"/>
        <v>9.7512686659377845E-2</v>
      </c>
      <c r="AB51" s="30">
        <f t="shared" si="60"/>
        <v>7.5664988856646076E-2</v>
      </c>
      <c r="AC51" s="30">
        <f t="shared" si="60"/>
        <v>7.4109298369128274E-2</v>
      </c>
      <c r="AD51" s="30">
        <f t="shared" si="60"/>
        <v>5.8651661520173315E-2</v>
      </c>
      <c r="AE51" s="30">
        <f t="shared" si="60"/>
        <v>0.12596942202387384</v>
      </c>
      <c r="AF51" s="30">
        <f t="shared" si="60"/>
        <v>0.18200638611970366</v>
      </c>
      <c r="AG51" s="30">
        <f t="shared" si="60"/>
        <v>9.2236348258788237E-2</v>
      </c>
      <c r="AH51" s="30">
        <f t="shared" si="61"/>
        <v>6.8019928255125262E-3</v>
      </c>
      <c r="AI51" s="30">
        <f t="shared" si="61"/>
        <v>-5.5975237789746002E-3</v>
      </c>
      <c r="AJ51" s="30">
        <f t="shared" si="61"/>
        <v>5.1078957282371107E-3</v>
      </c>
      <c r="AK51" s="30">
        <f t="shared" si="61"/>
        <v>0.25011142445851453</v>
      </c>
      <c r="AL51" s="30">
        <f t="shared" si="61"/>
        <v>-0.11264878106569454</v>
      </c>
      <c r="AM51" s="30">
        <f t="shared" si="61"/>
        <v>6.3322732390875824E-3</v>
      </c>
      <c r="AN51" s="30">
        <f t="shared" si="61"/>
        <v>6.8287507899342792E-2</v>
      </c>
      <c r="AO51" s="30">
        <f t="shared" si="61"/>
        <v>-3.0565718559839583E-3</v>
      </c>
      <c r="AP51" s="30">
        <f t="shared" si="61"/>
        <v>-2.0101552282338453E-2</v>
      </c>
      <c r="AQ51" s="30">
        <f t="shared" si="61"/>
        <v>5.4519898969411562E-2</v>
      </c>
    </row>
    <row r="52" spans="1:43" x14ac:dyDescent="0.2">
      <c r="B52" s="1" t="s">
        <v>7</v>
      </c>
      <c r="C52" s="6">
        <v>15745.700000000003</v>
      </c>
      <c r="D52" s="6">
        <v>24987.499999999989</v>
      </c>
      <c r="E52" s="36">
        <v>35374.542455840026</v>
      </c>
      <c r="F52" s="6">
        <v>40139.5</v>
      </c>
      <c r="G52" s="6">
        <v>65585.300000000032</v>
      </c>
      <c r="H52" s="6">
        <v>70774.262002279982</v>
      </c>
      <c r="I52" s="6">
        <v>82509.263517500003</v>
      </c>
      <c r="J52" s="6">
        <v>80252.332565780001</v>
      </c>
      <c r="K52" s="6">
        <v>102402.15104022002</v>
      </c>
      <c r="L52" s="6">
        <v>110366.07224652001</v>
      </c>
      <c r="M52" s="6">
        <v>129772.03197532007</v>
      </c>
      <c r="N52" s="6">
        <v>139623.97365881992</v>
      </c>
      <c r="O52" s="6">
        <v>152987.89201739029</v>
      </c>
      <c r="P52" s="6">
        <v>142472.68867533005</v>
      </c>
      <c r="Q52" s="6">
        <v>155095.42718734997</v>
      </c>
      <c r="R52" s="6">
        <v>198272.09091325011</v>
      </c>
      <c r="S52" s="6">
        <v>205323.41135324968</v>
      </c>
      <c r="T52" s="6">
        <v>160227.31779080001</v>
      </c>
      <c r="U52" s="6">
        <v>157026.62678406015</v>
      </c>
      <c r="V52" s="6">
        <v>150162.98253365024</v>
      </c>
      <c r="W52" s="6">
        <v>128260.06053120991</v>
      </c>
      <c r="X52" s="30">
        <f t="shared" si="60"/>
        <v>0.58694119664416222</v>
      </c>
      <c r="Y52" s="30">
        <f t="shared" si="60"/>
        <v>0.41568954300510419</v>
      </c>
      <c r="Z52" s="30">
        <f t="shared" si="60"/>
        <v>0.13470018870514955</v>
      </c>
      <c r="AA52" s="30">
        <f t="shared" si="60"/>
        <v>0.63393415463570868</v>
      </c>
      <c r="AB52" s="30">
        <f t="shared" si="60"/>
        <v>7.9117759654677933E-2</v>
      </c>
      <c r="AC52" s="30">
        <f t="shared" si="60"/>
        <v>0.16580888564888152</v>
      </c>
      <c r="AD52" s="30">
        <f t="shared" si="60"/>
        <v>-2.7353667400525472E-2</v>
      </c>
      <c r="AE52" s="30">
        <f t="shared" si="60"/>
        <v>0.27600217671286487</v>
      </c>
      <c r="AF52" s="30">
        <f t="shared" si="60"/>
        <v>7.7771034352315915E-2</v>
      </c>
      <c r="AG52" s="30">
        <f t="shared" si="60"/>
        <v>0.17583265702754924</v>
      </c>
      <c r="AH52" s="30">
        <f t="shared" si="61"/>
        <v>7.5917295379743122E-2</v>
      </c>
      <c r="AI52" s="30">
        <f t="shared" si="61"/>
        <v>9.5713637195471657E-2</v>
      </c>
      <c r="AJ52" s="30">
        <f t="shared" si="61"/>
        <v>-6.8732258503600874E-2</v>
      </c>
      <c r="AK52" s="30">
        <f t="shared" si="61"/>
        <v>8.8597601613210841E-2</v>
      </c>
      <c r="AL52" s="30">
        <f t="shared" si="61"/>
        <v>0.27838772882545548</v>
      </c>
      <c r="AM52" s="30">
        <f t="shared" si="61"/>
        <v>3.5563857764957518E-2</v>
      </c>
      <c r="AN52" s="30">
        <f t="shared" si="61"/>
        <v>-0.21963444531351506</v>
      </c>
      <c r="AO52" s="30">
        <f t="shared" si="61"/>
        <v>-1.9975938253667946E-2</v>
      </c>
      <c r="AP52" s="30">
        <f t="shared" si="61"/>
        <v>-4.3710066190549068E-2</v>
      </c>
      <c r="AQ52" s="30">
        <f t="shared" si="61"/>
        <v>-0.14586099471973446</v>
      </c>
    </row>
    <row r="53" spans="1:43" x14ac:dyDescent="0.2">
      <c r="B53" s="1" t="s">
        <v>8</v>
      </c>
      <c r="C53" s="6">
        <v>119.1</v>
      </c>
      <c r="D53" s="6">
        <v>127.4</v>
      </c>
      <c r="E53" s="36">
        <v>287.7</v>
      </c>
      <c r="F53" s="6">
        <v>162.1</v>
      </c>
      <c r="G53" s="6">
        <v>369.39999999999986</v>
      </c>
      <c r="H53" s="6">
        <v>224.17529782999986</v>
      </c>
      <c r="I53" s="6">
        <v>217.78500432999977</v>
      </c>
      <c r="J53" s="6">
        <v>81.935931899999559</v>
      </c>
      <c r="K53" s="6">
        <v>181.93211904999941</v>
      </c>
      <c r="L53" s="6">
        <v>400.83500848000062</v>
      </c>
      <c r="M53" s="6">
        <v>531.03345280999997</v>
      </c>
      <c r="N53" s="6">
        <v>206.09892159000015</v>
      </c>
      <c r="O53" s="6">
        <v>447.83645662000106</v>
      </c>
      <c r="P53" s="6">
        <v>295.31116063999957</v>
      </c>
      <c r="Q53" s="6">
        <v>934.61855777000039</v>
      </c>
      <c r="R53" s="6">
        <v>281.21834559000047</v>
      </c>
      <c r="S53" s="6">
        <v>204.8198250199998</v>
      </c>
      <c r="T53" s="6">
        <v>321.21583202999824</v>
      </c>
      <c r="U53" s="6">
        <v>490.5113732100005</v>
      </c>
      <c r="V53" s="6">
        <v>126.66117022000071</v>
      </c>
      <c r="W53" s="6">
        <v>322.24997818000077</v>
      </c>
      <c r="X53" s="30">
        <f t="shared" si="60"/>
        <v>6.9689336691855619E-2</v>
      </c>
      <c r="Y53" s="30">
        <f t="shared" si="60"/>
        <v>1.2582417582417582</v>
      </c>
      <c r="Z53" s="30">
        <f t="shared" si="60"/>
        <v>-0.43656586722280155</v>
      </c>
      <c r="AA53" s="30">
        <f t="shared" si="60"/>
        <v>1.2788402220851318</v>
      </c>
      <c r="AB53" s="30">
        <f t="shared" si="60"/>
        <v>-0.39313671404981065</v>
      </c>
      <c r="AC53" s="30">
        <f t="shared" si="60"/>
        <v>-2.85057879340751E-2</v>
      </c>
      <c r="AD53" s="30">
        <f t="shared" si="60"/>
        <v>-0.6237760623047961</v>
      </c>
      <c r="AE53" s="30">
        <f t="shared" si="60"/>
        <v>1.2204192328225707</v>
      </c>
      <c r="AF53" s="30">
        <f t="shared" si="60"/>
        <v>1.2032118933866829</v>
      </c>
      <c r="AG53" s="30">
        <f t="shared" si="60"/>
        <v>0.32481804626727229</v>
      </c>
      <c r="AH53" s="30">
        <f t="shared" si="61"/>
        <v>-0.6118908884187737</v>
      </c>
      <c r="AI53" s="30">
        <f t="shared" si="61"/>
        <v>1.1729199413808575</v>
      </c>
      <c r="AJ53" s="30">
        <f t="shared" si="61"/>
        <v>-0.34058258037134859</v>
      </c>
      <c r="AK53" s="30">
        <f t="shared" si="61"/>
        <v>2.164860263812892</v>
      </c>
      <c r="AL53" s="30">
        <f t="shared" si="61"/>
        <v>-0.69910896455877425</v>
      </c>
      <c r="AM53" s="30">
        <f t="shared" si="61"/>
        <v>-0.27166976041237778</v>
      </c>
      <c r="AN53" s="30">
        <f t="shared" si="61"/>
        <v>0.56828486694895308</v>
      </c>
      <c r="AO53" s="30">
        <f t="shared" si="61"/>
        <v>0.52704606777972196</v>
      </c>
      <c r="AP53" s="30">
        <f t="shared" si="61"/>
        <v>-0.74177730193877922</v>
      </c>
      <c r="AQ53" s="30">
        <f t="shared" si="61"/>
        <v>1.5441891751061303</v>
      </c>
    </row>
    <row r="54" spans="1:43" ht="14.25" x14ac:dyDescent="0.2">
      <c r="B54" s="18" t="s">
        <v>86</v>
      </c>
      <c r="C54" s="6"/>
      <c r="D54" s="6">
        <v>492.7</v>
      </c>
      <c r="E54" s="36">
        <v>101.4</v>
      </c>
      <c r="F54" s="6">
        <v>535.1</v>
      </c>
      <c r="G54" s="6">
        <v>514.69999999999982</v>
      </c>
      <c r="H54" s="6">
        <v>388.97985148999987</v>
      </c>
      <c r="I54" s="6">
        <v>293.79866851999975</v>
      </c>
      <c r="J54" s="6">
        <v>421.48147590000008</v>
      </c>
      <c r="K54" s="6">
        <v>0</v>
      </c>
      <c r="L54" s="6"/>
      <c r="M54" s="6">
        <v>5930.1947464500008</v>
      </c>
      <c r="N54" s="6">
        <v>0</v>
      </c>
      <c r="O54" s="6">
        <v>0</v>
      </c>
      <c r="P54" s="6">
        <v>7084.4007289700003</v>
      </c>
      <c r="Q54" s="6">
        <v>36796.1875</v>
      </c>
      <c r="R54" s="6">
        <v>0</v>
      </c>
      <c r="S54" s="6">
        <v>0.39620327000000022</v>
      </c>
      <c r="T54" s="6">
        <v>86.343733949996547</v>
      </c>
      <c r="U54" s="6">
        <v>0.91948800000000019</v>
      </c>
      <c r="V54" s="6">
        <v>0.53760730999997008</v>
      </c>
      <c r="W54" s="6">
        <v>0</v>
      </c>
      <c r="X54" s="48" t="e">
        <f t="shared" si="60"/>
        <v>#DIV/0!</v>
      </c>
      <c r="Y54" s="48">
        <f t="shared" si="60"/>
        <v>-0.79419525065963059</v>
      </c>
      <c r="Z54" s="48">
        <f t="shared" si="60"/>
        <v>4.277120315581854</v>
      </c>
      <c r="AA54" s="48">
        <f t="shared" si="60"/>
        <v>-3.812371519342217E-2</v>
      </c>
      <c r="AB54" s="48">
        <f t="shared" si="60"/>
        <v>-0.2442590800660579</v>
      </c>
      <c r="AC54" s="48">
        <f t="shared" si="60"/>
        <v>-0.24469437839879249</v>
      </c>
      <c r="AD54" s="48">
        <f t="shared" si="60"/>
        <v>0.43459287281047909</v>
      </c>
      <c r="AE54" s="48">
        <f t="shared" si="60"/>
        <v>-1</v>
      </c>
      <c r="AF54" s="48" t="e">
        <f t="shared" si="60"/>
        <v>#DIV/0!</v>
      </c>
      <c r="AG54" s="48" t="e">
        <f t="shared" si="60"/>
        <v>#DIV/0!</v>
      </c>
      <c r="AH54" s="48">
        <f t="shared" si="61"/>
        <v>-1</v>
      </c>
      <c r="AI54" s="48" t="e">
        <f t="shared" si="61"/>
        <v>#DIV/0!</v>
      </c>
      <c r="AJ54" s="48" t="e">
        <f t="shared" si="61"/>
        <v>#DIV/0!</v>
      </c>
      <c r="AK54" s="48">
        <f t="shared" si="61"/>
        <v>4.1939731965656026</v>
      </c>
      <c r="AL54" s="48">
        <f t="shared" si="61"/>
        <v>-1</v>
      </c>
      <c r="AM54" s="48" t="e">
        <f t="shared" si="61"/>
        <v>#DIV/0!</v>
      </c>
      <c r="AN54" s="30">
        <f t="shared" si="61"/>
        <v>216.92786806125173</v>
      </c>
      <c r="AO54" s="30">
        <f t="shared" si="61"/>
        <v>-0.98935084275446672</v>
      </c>
      <c r="AP54" s="30">
        <f t="shared" si="61"/>
        <v>-0.4153188404851722</v>
      </c>
      <c r="AQ54" s="30">
        <f t="shared" si="61"/>
        <v>-1</v>
      </c>
    </row>
    <row r="55" spans="1:43" x14ac:dyDescent="0.2">
      <c r="C55" s="6"/>
      <c r="D55" s="6"/>
      <c r="E55" s="3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</row>
    <row r="56" spans="1:43" x14ac:dyDescent="0.2">
      <c r="A56" s="7"/>
      <c r="B56" s="16" t="s">
        <v>9</v>
      </c>
      <c r="C56" s="21">
        <f t="shared" ref="C56:H56" si="62">+C58+C59</f>
        <v>4724.7</v>
      </c>
      <c r="D56" s="21">
        <f t="shared" si="62"/>
        <v>10890.9</v>
      </c>
      <c r="E56" s="38">
        <f t="shared" si="62"/>
        <v>23543.099999999995</v>
      </c>
      <c r="F56" s="21">
        <f t="shared" si="62"/>
        <v>12568.5</v>
      </c>
      <c r="G56" s="21">
        <f t="shared" si="62"/>
        <v>31033.5</v>
      </c>
      <c r="H56" s="21">
        <f t="shared" si="62"/>
        <v>15602.997075150008</v>
      </c>
      <c r="I56" s="21">
        <v>43979.024815910016</v>
      </c>
      <c r="J56" s="21">
        <f t="shared" ref="J56:O56" si="63">+J58+J59</f>
        <v>10483.26694395</v>
      </c>
      <c r="K56" s="21">
        <f t="shared" si="63"/>
        <v>47080.610116600001</v>
      </c>
      <c r="L56" s="21">
        <f t="shared" si="63"/>
        <v>40665.723598569995</v>
      </c>
      <c r="M56" s="21">
        <f t="shared" si="63"/>
        <v>50352.451773289991</v>
      </c>
      <c r="N56" s="21">
        <f t="shared" si="63"/>
        <v>30135.381049659998</v>
      </c>
      <c r="O56" s="21">
        <f t="shared" si="63"/>
        <v>16825.681411030015</v>
      </c>
      <c r="P56" s="21">
        <f t="shared" ref="P56:W56" si="64">+P58+P59</f>
        <v>45724.995947560004</v>
      </c>
      <c r="Q56" s="21">
        <f t="shared" si="64"/>
        <v>32093.597177650008</v>
      </c>
      <c r="R56" s="21">
        <f t="shared" si="64"/>
        <v>23185.685426460004</v>
      </c>
      <c r="S56" s="21">
        <f t="shared" si="64"/>
        <v>47077.408443950029</v>
      </c>
      <c r="T56" s="21">
        <f t="shared" si="64"/>
        <v>57152.860262450027</v>
      </c>
      <c r="U56" s="21">
        <f t="shared" si="64"/>
        <v>89295.365641929937</v>
      </c>
      <c r="V56" s="21">
        <f t="shared" si="64"/>
        <v>58950.366027069969</v>
      </c>
      <c r="W56" s="21">
        <f t="shared" si="64"/>
        <v>43486.924408600025</v>
      </c>
      <c r="X56" s="28">
        <f t="shared" ref="X56:AQ56" si="65">+D56/C56-1</f>
        <v>1.3050987364277096</v>
      </c>
      <c r="Y56" s="28">
        <f t="shared" si="65"/>
        <v>1.1617221717213448</v>
      </c>
      <c r="Z56" s="28">
        <f t="shared" si="65"/>
        <v>-0.46614931763446599</v>
      </c>
      <c r="AA56" s="28">
        <f t="shared" si="65"/>
        <v>1.4691490631340254</v>
      </c>
      <c r="AB56" s="28">
        <f t="shared" si="65"/>
        <v>-0.49722083957175289</v>
      </c>
      <c r="AC56" s="28">
        <f t="shared" si="65"/>
        <v>1.818626742291253</v>
      </c>
      <c r="AD56" s="28">
        <f t="shared" si="65"/>
        <v>-0.76163030017533417</v>
      </c>
      <c r="AE56" s="28">
        <f t="shared" si="65"/>
        <v>3.4910246365299988</v>
      </c>
      <c r="AF56" s="28">
        <f t="shared" si="65"/>
        <v>-0.13625325802156929</v>
      </c>
      <c r="AG56" s="28">
        <f t="shared" si="65"/>
        <v>0.23820375779715941</v>
      </c>
      <c r="AH56" s="28">
        <f t="shared" si="65"/>
        <v>-0.40151114814938083</v>
      </c>
      <c r="AI56" s="28">
        <f t="shared" si="65"/>
        <v>-0.44166355874833541</v>
      </c>
      <c r="AJ56" s="28">
        <f t="shared" si="65"/>
        <v>1.7175717185269623</v>
      </c>
      <c r="AK56" s="28">
        <f t="shared" si="65"/>
        <v>-0.29811700334633706</v>
      </c>
      <c r="AL56" s="28">
        <f t="shared" si="65"/>
        <v>-0.27756040252768788</v>
      </c>
      <c r="AM56" s="28">
        <f t="shared" si="65"/>
        <v>1.0304514435542318</v>
      </c>
      <c r="AN56" s="28">
        <f t="shared" si="65"/>
        <v>0.21401882880821166</v>
      </c>
      <c r="AO56" s="28">
        <f t="shared" si="65"/>
        <v>0.56239539424412399</v>
      </c>
      <c r="AP56" s="28">
        <f t="shared" si="65"/>
        <v>-0.33982726199410995</v>
      </c>
      <c r="AQ56" s="28">
        <f t="shared" si="65"/>
        <v>-0.26231290254193063</v>
      </c>
    </row>
    <row r="57" spans="1:43" x14ac:dyDescent="0.2">
      <c r="C57" s="6"/>
      <c r="D57" s="6"/>
      <c r="E57" s="36"/>
      <c r="F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</row>
    <row r="58" spans="1:43" x14ac:dyDescent="0.2">
      <c r="B58" s="1" t="s">
        <v>13</v>
      </c>
      <c r="C58" s="6">
        <v>1703.3</v>
      </c>
      <c r="D58" s="6">
        <v>2887.2</v>
      </c>
      <c r="E58" s="36">
        <v>2554.8000000000002</v>
      </c>
      <c r="F58" s="6">
        <v>7845.7</v>
      </c>
      <c r="G58" s="6">
        <v>4347.6999999999971</v>
      </c>
      <c r="H58" s="6">
        <v>3682.7622996800023</v>
      </c>
      <c r="I58" s="6">
        <v>2635.5209900500022</v>
      </c>
      <c r="J58" s="6">
        <v>2856.9562422499985</v>
      </c>
      <c r="K58" s="6">
        <v>4709.4180074500018</v>
      </c>
      <c r="L58" s="6">
        <v>6423.0080729500005</v>
      </c>
      <c r="M58" s="6">
        <v>4350.1526868299907</v>
      </c>
      <c r="N58" s="6">
        <v>5144.1293679299997</v>
      </c>
      <c r="O58" s="6">
        <v>4203.6074080099997</v>
      </c>
      <c r="P58" s="6">
        <v>3009.6201560799973</v>
      </c>
      <c r="Q58" s="6">
        <v>5887.37037065</v>
      </c>
      <c r="R58" s="6">
        <v>7426.5531033199804</v>
      </c>
      <c r="S58" s="6">
        <v>15178.829110770017</v>
      </c>
      <c r="T58" s="6">
        <v>20797.965400090034</v>
      </c>
      <c r="U58" s="6">
        <v>20995.783375200008</v>
      </c>
      <c r="V58" s="6">
        <v>22140.031695249992</v>
      </c>
      <c r="W58" s="6">
        <v>24099.71488225002</v>
      </c>
      <c r="X58" s="30">
        <f t="shared" ref="X58:AG63" si="66">+D58/C58-1</f>
        <v>0.69506252568543414</v>
      </c>
      <c r="Y58" s="30">
        <f t="shared" si="66"/>
        <v>-0.11512884455527839</v>
      </c>
      <c r="Z58" s="30">
        <f t="shared" si="66"/>
        <v>2.0709644590574601</v>
      </c>
      <c r="AA58" s="30">
        <f t="shared" si="66"/>
        <v>-0.44584931873510369</v>
      </c>
      <c r="AB58" s="30">
        <f t="shared" si="66"/>
        <v>-0.15294010633668265</v>
      </c>
      <c r="AC58" s="30">
        <f t="shared" si="66"/>
        <v>-0.28436299288743005</v>
      </c>
      <c r="AD58" s="30">
        <f t="shared" si="66"/>
        <v>8.4019536568287867E-2</v>
      </c>
      <c r="AE58" s="30">
        <f t="shared" si="66"/>
        <v>0.64840396846298742</v>
      </c>
      <c r="AF58" s="30">
        <f t="shared" si="66"/>
        <v>0.36386450784135271</v>
      </c>
      <c r="AG58" s="30">
        <f t="shared" si="66"/>
        <v>-0.32272345956557014</v>
      </c>
      <c r="AH58" s="30">
        <f t="shared" ref="AH58:AQ63" si="67">+N58/M58-1</f>
        <v>0.18251696854314092</v>
      </c>
      <c r="AI58" s="30">
        <f t="shared" si="67"/>
        <v>-0.18283404103005019</v>
      </c>
      <c r="AJ58" s="30">
        <f t="shared" si="67"/>
        <v>-0.2840387162832696</v>
      </c>
      <c r="AK58" s="30">
        <f t="shared" si="67"/>
        <v>0.95618385886883672</v>
      </c>
      <c r="AL58" s="30">
        <f t="shared" si="67"/>
        <v>0.26143806755273769</v>
      </c>
      <c r="AM58" s="30">
        <f t="shared" si="67"/>
        <v>1.0438592304664791</v>
      </c>
      <c r="AN58" s="30">
        <f t="shared" si="67"/>
        <v>0.37019563553377144</v>
      </c>
      <c r="AO58" s="30">
        <f t="shared" si="67"/>
        <v>9.511409953067762E-3</v>
      </c>
      <c r="AP58" s="30">
        <f t="shared" si="67"/>
        <v>5.4498958176600221E-2</v>
      </c>
      <c r="AQ58" s="30">
        <f t="shared" si="67"/>
        <v>8.8513115698044098E-2</v>
      </c>
    </row>
    <row r="59" spans="1:43" x14ac:dyDescent="0.2">
      <c r="B59" s="1" t="s">
        <v>5</v>
      </c>
      <c r="C59" s="5">
        <f t="shared" ref="C59:H59" si="68">+C60+C61+C62+C63</f>
        <v>3021.4</v>
      </c>
      <c r="D59" s="5">
        <f t="shared" si="68"/>
        <v>8003.7</v>
      </c>
      <c r="E59" s="37">
        <f t="shared" si="68"/>
        <v>20988.299999999996</v>
      </c>
      <c r="F59" s="5">
        <f t="shared" si="68"/>
        <v>4722.8</v>
      </c>
      <c r="G59" s="5">
        <f t="shared" si="68"/>
        <v>26685.800000000003</v>
      </c>
      <c r="H59" s="5">
        <f t="shared" si="68"/>
        <v>11920.234775470006</v>
      </c>
      <c r="I59" s="5">
        <v>41343.503825860011</v>
      </c>
      <c r="J59" s="5">
        <f t="shared" ref="J59:O59" si="69">+J60+J61+J62+J63</f>
        <v>7626.310701700002</v>
      </c>
      <c r="K59" s="5">
        <f t="shared" si="69"/>
        <v>42371.192109149997</v>
      </c>
      <c r="L59" s="5">
        <f t="shared" si="69"/>
        <v>34242.715525619999</v>
      </c>
      <c r="M59" s="5">
        <f t="shared" si="69"/>
        <v>46002.29908646</v>
      </c>
      <c r="N59" s="5">
        <f t="shared" si="69"/>
        <v>24991.251681729998</v>
      </c>
      <c r="O59" s="5">
        <f t="shared" si="69"/>
        <v>12622.074003020016</v>
      </c>
      <c r="P59" s="5">
        <f t="shared" ref="P59:W59" si="70">+P60+P61+P62+P63</f>
        <v>42715.375791480008</v>
      </c>
      <c r="Q59" s="5">
        <f t="shared" si="70"/>
        <v>26206.22680700001</v>
      </c>
      <c r="R59" s="5">
        <f t="shared" si="70"/>
        <v>15759.132323140022</v>
      </c>
      <c r="S59" s="5">
        <f t="shared" si="70"/>
        <v>31898.579333180016</v>
      </c>
      <c r="T59" s="5">
        <f t="shared" si="70"/>
        <v>36354.894862359994</v>
      </c>
      <c r="U59" s="5">
        <f t="shared" si="70"/>
        <v>68299.582266729936</v>
      </c>
      <c r="V59" s="5">
        <f t="shared" si="70"/>
        <v>36810.334331819977</v>
      </c>
      <c r="W59" s="5">
        <f t="shared" si="70"/>
        <v>19387.209526350009</v>
      </c>
      <c r="X59" s="32">
        <f t="shared" si="66"/>
        <v>1.6490037730853246</v>
      </c>
      <c r="Y59" s="32">
        <f t="shared" si="66"/>
        <v>1.6223246748378868</v>
      </c>
      <c r="Z59" s="32">
        <f t="shared" si="66"/>
        <v>-0.77497939328101839</v>
      </c>
      <c r="AA59" s="32">
        <f t="shared" si="66"/>
        <v>4.6504192428220552</v>
      </c>
      <c r="AB59" s="32">
        <f t="shared" si="66"/>
        <v>-0.55331169477887099</v>
      </c>
      <c r="AC59" s="32">
        <f t="shared" si="66"/>
        <v>2.4683464381874867</v>
      </c>
      <c r="AD59" s="32">
        <f t="shared" si="66"/>
        <v>-0.81553787183054838</v>
      </c>
      <c r="AE59" s="32">
        <f t="shared" si="66"/>
        <v>4.5559226166467255</v>
      </c>
      <c r="AF59" s="32">
        <f t="shared" si="66"/>
        <v>-0.1918396952955842</v>
      </c>
      <c r="AG59" s="32">
        <f t="shared" si="66"/>
        <v>0.34341854553099393</v>
      </c>
      <c r="AH59" s="32">
        <f t="shared" si="67"/>
        <v>-0.45673907221985455</v>
      </c>
      <c r="AI59" s="32">
        <f t="shared" si="67"/>
        <v>-0.4949403029601972</v>
      </c>
      <c r="AJ59" s="32">
        <f t="shared" si="67"/>
        <v>2.38418042718334</v>
      </c>
      <c r="AK59" s="32">
        <f t="shared" si="67"/>
        <v>-0.38649195233752121</v>
      </c>
      <c r="AL59" s="32">
        <f t="shared" si="67"/>
        <v>-0.39864931952239069</v>
      </c>
      <c r="AM59" s="32">
        <f t="shared" si="67"/>
        <v>1.0241329712259306</v>
      </c>
      <c r="AN59" s="32">
        <f t="shared" si="67"/>
        <v>0.13970263323121235</v>
      </c>
      <c r="AO59" s="32">
        <f t="shared" si="67"/>
        <v>0.87869013307046706</v>
      </c>
      <c r="AP59" s="32">
        <f t="shared" si="67"/>
        <v>-0.46104598139319786</v>
      </c>
      <c r="AQ59" s="32">
        <f t="shared" si="67"/>
        <v>-0.47332155824536715</v>
      </c>
    </row>
    <row r="60" spans="1:43" x14ac:dyDescent="0.2">
      <c r="B60" s="1" t="s">
        <v>6</v>
      </c>
      <c r="C60" s="6">
        <v>175.4</v>
      </c>
      <c r="D60" s="6">
        <v>10.199999999999999</v>
      </c>
      <c r="E60" s="36">
        <v>48</v>
      </c>
      <c r="F60" s="6">
        <v>111.9</v>
      </c>
      <c r="G60" s="6">
        <v>8592.5</v>
      </c>
      <c r="H60" s="6">
        <v>453.07025695000016</v>
      </c>
      <c r="I60" s="6">
        <v>6402.4299860000001</v>
      </c>
      <c r="J60" s="6">
        <v>4252.3528400000005</v>
      </c>
      <c r="K60" s="6">
        <v>732.76310799999976</v>
      </c>
      <c r="L60" s="6">
        <v>3301.9904800000004</v>
      </c>
      <c r="M60" s="6">
        <v>1547.4633524799997</v>
      </c>
      <c r="N60" s="6">
        <v>1017.5414169999993</v>
      </c>
      <c r="O60" s="6">
        <v>1395.043343640001</v>
      </c>
      <c r="P60" s="6">
        <v>1236.080797999999</v>
      </c>
      <c r="Q60" s="6">
        <v>1100.7690430000005</v>
      </c>
      <c r="R60" s="6">
        <v>1309.6286408299995</v>
      </c>
      <c r="S60" s="6">
        <v>89.723999979999959</v>
      </c>
      <c r="T60" s="6">
        <v>525.58853035000016</v>
      </c>
      <c r="U60" s="6">
        <v>54.031617319999889</v>
      </c>
      <c r="V60" s="6">
        <v>775.06254525000008</v>
      </c>
      <c r="W60" s="6">
        <v>70.752891279999972</v>
      </c>
      <c r="X60" s="30">
        <f t="shared" si="66"/>
        <v>-0.94184720638540476</v>
      </c>
      <c r="Y60" s="30">
        <f t="shared" si="66"/>
        <v>3.7058823529411766</v>
      </c>
      <c r="Z60" s="30">
        <f t="shared" si="66"/>
        <v>1.3312500000000003</v>
      </c>
      <c r="AA60" s="30">
        <f t="shared" si="66"/>
        <v>75.787310098302058</v>
      </c>
      <c r="AB60" s="30">
        <f t="shared" si="66"/>
        <v>-0.94727142776258366</v>
      </c>
      <c r="AC60" s="30">
        <f t="shared" si="66"/>
        <v>13.131207881753664</v>
      </c>
      <c r="AD60" s="30">
        <f t="shared" si="66"/>
        <v>-0.3358220473635023</v>
      </c>
      <c r="AE60" s="30">
        <f t="shared" si="66"/>
        <v>-0.82768054872887742</v>
      </c>
      <c r="AF60" s="30">
        <f t="shared" si="66"/>
        <v>3.5062182360851084</v>
      </c>
      <c r="AG60" s="30">
        <f t="shared" si="66"/>
        <v>-0.5313543870423274</v>
      </c>
      <c r="AH60" s="30">
        <f t="shared" si="67"/>
        <v>-0.34244554782556591</v>
      </c>
      <c r="AI60" s="30">
        <f t="shared" si="67"/>
        <v>0.37099416331669754</v>
      </c>
      <c r="AJ60" s="30">
        <f t="shared" si="67"/>
        <v>-0.11394810517157894</v>
      </c>
      <c r="AK60" s="30">
        <f t="shared" si="67"/>
        <v>-0.10946837392744502</v>
      </c>
      <c r="AL60" s="30">
        <f t="shared" si="67"/>
        <v>0.18973970894092362</v>
      </c>
      <c r="AM60" s="30">
        <f t="shared" si="67"/>
        <v>-0.93148897543723863</v>
      </c>
      <c r="AN60" s="30">
        <f t="shared" si="67"/>
        <v>4.857836592964615</v>
      </c>
      <c r="AO60" s="30">
        <f t="shared" si="67"/>
        <v>-0.89719787590490396</v>
      </c>
      <c r="AP60" s="30">
        <f t="shared" si="67"/>
        <v>13.344611242334762</v>
      </c>
      <c r="AQ60" s="30">
        <f t="shared" si="67"/>
        <v>-0.90871331389497312</v>
      </c>
    </row>
    <row r="61" spans="1:43" x14ac:dyDescent="0.2">
      <c r="B61" s="1" t="s">
        <v>7</v>
      </c>
      <c r="C61" s="6">
        <v>2661</v>
      </c>
      <c r="D61" s="6">
        <v>7946.4</v>
      </c>
      <c r="E61" s="36">
        <v>19663.599999999999</v>
      </c>
      <c r="F61" s="6">
        <v>3935.3</v>
      </c>
      <c r="G61" s="6">
        <v>17015.100000000002</v>
      </c>
      <c r="H61" s="6">
        <v>10337.387740240003</v>
      </c>
      <c r="I61" s="6">
        <v>34904.396735300004</v>
      </c>
      <c r="J61" s="6">
        <v>1766.8162730699946</v>
      </c>
      <c r="K61" s="6">
        <v>38178.316975180001</v>
      </c>
      <c r="L61" s="6">
        <v>29601.90895039</v>
      </c>
      <c r="M61" s="6">
        <v>34622.929792659997</v>
      </c>
      <c r="N61" s="6">
        <v>22485.796575079996</v>
      </c>
      <c r="O61" s="6">
        <v>8627.301173830012</v>
      </c>
      <c r="P61" s="6">
        <v>39091.153171049991</v>
      </c>
      <c r="Q61" s="6">
        <v>22609.45854819001</v>
      </c>
      <c r="R61" s="6">
        <v>14345.36380732002</v>
      </c>
      <c r="S61" s="6">
        <v>31750.971738430017</v>
      </c>
      <c r="T61" s="6">
        <v>27790.942658899992</v>
      </c>
      <c r="U61" s="6">
        <v>29071.412450119933</v>
      </c>
      <c r="V61" s="6">
        <v>32331.013036169978</v>
      </c>
      <c r="W61" s="6">
        <v>13100.946931040009</v>
      </c>
      <c r="X61" s="30">
        <f t="shared" si="66"/>
        <v>1.9862457722660651</v>
      </c>
      <c r="Y61" s="30">
        <f t="shared" si="66"/>
        <v>1.4745293466223699</v>
      </c>
      <c r="Z61" s="30">
        <f t="shared" si="66"/>
        <v>-0.79986879309994097</v>
      </c>
      <c r="AA61" s="30">
        <f t="shared" si="66"/>
        <v>3.3237110258430107</v>
      </c>
      <c r="AB61" s="30">
        <f t="shared" si="66"/>
        <v>-0.3924580084607201</v>
      </c>
      <c r="AC61" s="30">
        <f t="shared" si="66"/>
        <v>2.3765200273400628</v>
      </c>
      <c r="AD61" s="30">
        <f t="shared" si="66"/>
        <v>-0.94938126888515584</v>
      </c>
      <c r="AE61" s="30">
        <f t="shared" si="66"/>
        <v>20.608538226129141</v>
      </c>
      <c r="AF61" s="30">
        <f t="shared" si="66"/>
        <v>-0.22464080934645669</v>
      </c>
      <c r="AG61" s="30">
        <f t="shared" si="66"/>
        <v>0.16961814356921212</v>
      </c>
      <c r="AH61" s="30">
        <f t="shared" si="67"/>
        <v>-0.35055188253170455</v>
      </c>
      <c r="AI61" s="30">
        <f t="shared" si="67"/>
        <v>-0.61632219054266169</v>
      </c>
      <c r="AJ61" s="30">
        <f t="shared" si="67"/>
        <v>3.5310987043814803</v>
      </c>
      <c r="AK61" s="30">
        <f t="shared" si="67"/>
        <v>-0.42162211359540924</v>
      </c>
      <c r="AL61" s="30">
        <f t="shared" si="67"/>
        <v>-0.3655149336396456</v>
      </c>
      <c r="AM61" s="30">
        <f t="shared" si="67"/>
        <v>1.2133263516278636</v>
      </c>
      <c r="AN61" s="30">
        <f t="shared" si="67"/>
        <v>-0.1247215081211821</v>
      </c>
      <c r="AO61" s="30">
        <f t="shared" si="67"/>
        <v>4.6075075859647763E-2</v>
      </c>
      <c r="AP61" s="30">
        <f t="shared" si="67"/>
        <v>0.11212391526014742</v>
      </c>
      <c r="AQ61" s="30">
        <f t="shared" si="67"/>
        <v>-0.59478699549613667</v>
      </c>
    </row>
    <row r="62" spans="1:43" x14ac:dyDescent="0.2">
      <c r="B62" s="1" t="s">
        <v>8</v>
      </c>
      <c r="C62" s="6">
        <v>0</v>
      </c>
      <c r="D62" s="6">
        <v>7.0999999999999943</v>
      </c>
      <c r="E62" s="36">
        <v>7.1000000000000014</v>
      </c>
      <c r="F62" s="6">
        <v>8.3000000000000007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/>
      <c r="M62" s="6">
        <v>0</v>
      </c>
      <c r="N62" s="6">
        <v>0</v>
      </c>
      <c r="O62" s="6">
        <v>413.02341775999997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53" t="e">
        <f t="shared" si="66"/>
        <v>#DIV/0!</v>
      </c>
      <c r="Y62" s="53">
        <f t="shared" si="66"/>
        <v>0</v>
      </c>
      <c r="Z62" s="53">
        <f t="shared" si="66"/>
        <v>0.16901408450704203</v>
      </c>
      <c r="AA62" s="53">
        <f t="shared" si="66"/>
        <v>-1</v>
      </c>
      <c r="AB62" s="53" t="e">
        <f t="shared" si="66"/>
        <v>#DIV/0!</v>
      </c>
      <c r="AC62" s="53" t="e">
        <f t="shared" si="66"/>
        <v>#DIV/0!</v>
      </c>
      <c r="AD62" s="53" t="e">
        <f t="shared" si="66"/>
        <v>#DIV/0!</v>
      </c>
      <c r="AE62" s="53" t="e">
        <f t="shared" si="66"/>
        <v>#DIV/0!</v>
      </c>
      <c r="AF62" s="53" t="e">
        <f t="shared" si="66"/>
        <v>#DIV/0!</v>
      </c>
      <c r="AG62" s="53" t="e">
        <f t="shared" si="66"/>
        <v>#DIV/0!</v>
      </c>
      <c r="AH62" s="53" t="e">
        <f t="shared" si="67"/>
        <v>#DIV/0!</v>
      </c>
      <c r="AI62" s="53" t="e">
        <f t="shared" si="67"/>
        <v>#DIV/0!</v>
      </c>
      <c r="AJ62" s="53">
        <f t="shared" si="67"/>
        <v>-1</v>
      </c>
      <c r="AK62" s="53" t="e">
        <f t="shared" si="67"/>
        <v>#DIV/0!</v>
      </c>
      <c r="AL62" s="53" t="e">
        <f t="shared" si="67"/>
        <v>#DIV/0!</v>
      </c>
      <c r="AM62" s="53" t="e">
        <f t="shared" si="67"/>
        <v>#DIV/0!</v>
      </c>
      <c r="AN62" s="53" t="e">
        <f t="shared" si="67"/>
        <v>#DIV/0!</v>
      </c>
      <c r="AO62" s="53" t="e">
        <f t="shared" si="67"/>
        <v>#DIV/0!</v>
      </c>
      <c r="AP62" s="53" t="e">
        <f t="shared" si="67"/>
        <v>#DIV/0!</v>
      </c>
      <c r="AQ62" s="53" t="e">
        <f t="shared" si="67"/>
        <v>#DIV/0!</v>
      </c>
    </row>
    <row r="63" spans="1:43" x14ac:dyDescent="0.2">
      <c r="B63" s="18" t="s">
        <v>14</v>
      </c>
      <c r="C63" s="6">
        <v>185</v>
      </c>
      <c r="D63" s="6">
        <v>40</v>
      </c>
      <c r="E63" s="36">
        <v>1269.5999999999999</v>
      </c>
      <c r="F63" s="6">
        <v>667.3</v>
      </c>
      <c r="G63" s="6">
        <v>1078.2000000000007</v>
      </c>
      <c r="H63" s="6">
        <v>1129.776778280002</v>
      </c>
      <c r="I63" s="6">
        <v>36.677104559999862</v>
      </c>
      <c r="J63" s="6">
        <v>1607.1415886300074</v>
      </c>
      <c r="K63" s="6">
        <v>3460.1120259699965</v>
      </c>
      <c r="L63" s="6">
        <v>1338.8160952300022</v>
      </c>
      <c r="M63" s="6">
        <v>9831.9059413199993</v>
      </c>
      <c r="N63" s="6">
        <v>1487.9136896500006</v>
      </c>
      <c r="O63" s="6">
        <v>2186.7060677900022</v>
      </c>
      <c r="P63" s="6">
        <v>2388.1418224300141</v>
      </c>
      <c r="Q63" s="6">
        <v>2495.9992158099994</v>
      </c>
      <c r="R63" s="6">
        <v>104.13987499000112</v>
      </c>
      <c r="S63" s="6">
        <v>57.883594770000165</v>
      </c>
      <c r="T63" s="6">
        <v>8038.3636731100005</v>
      </c>
      <c r="U63" s="6">
        <v>39174.138199289999</v>
      </c>
      <c r="V63" s="6">
        <v>3704.258750399993</v>
      </c>
      <c r="W63" s="6">
        <v>6215.5097040299997</v>
      </c>
      <c r="X63" s="30">
        <f t="shared" si="66"/>
        <v>-0.78378378378378377</v>
      </c>
      <c r="Y63" s="30">
        <f t="shared" si="66"/>
        <v>30.74</v>
      </c>
      <c r="Z63" s="30">
        <f t="shared" si="66"/>
        <v>-0.47440138626339001</v>
      </c>
      <c r="AA63" s="30">
        <f t="shared" si="66"/>
        <v>0.61576502322793458</v>
      </c>
      <c r="AB63" s="30">
        <f t="shared" si="66"/>
        <v>4.7836002856614046E-2</v>
      </c>
      <c r="AC63" s="30">
        <f t="shared" si="66"/>
        <v>-0.96753597235744393</v>
      </c>
      <c r="AD63" s="30">
        <f t="shared" si="66"/>
        <v>42.818660385279152</v>
      </c>
      <c r="AE63" s="30">
        <f t="shared" si="66"/>
        <v>1.1529602932617382</v>
      </c>
      <c r="AF63" s="30">
        <f t="shared" si="66"/>
        <v>-0.61307145977313171</v>
      </c>
      <c r="AG63" s="30">
        <f t="shared" si="66"/>
        <v>6.3437315075233878</v>
      </c>
      <c r="AH63" s="30">
        <f t="shared" si="67"/>
        <v>-0.84866477582979827</v>
      </c>
      <c r="AI63" s="30">
        <f t="shared" si="67"/>
        <v>0.46964577515539707</v>
      </c>
      <c r="AJ63" s="30">
        <f t="shared" si="67"/>
        <v>9.2118349881195272E-2</v>
      </c>
      <c r="AK63" s="30">
        <f t="shared" si="67"/>
        <v>4.5163730381069467E-2</v>
      </c>
      <c r="AL63" s="30">
        <f t="shared" si="67"/>
        <v>-0.95827728056548855</v>
      </c>
      <c r="AM63" s="30">
        <f t="shared" si="67"/>
        <v>-0.4441745318442355</v>
      </c>
      <c r="AN63" s="30">
        <f t="shared" si="67"/>
        <v>137.87118975679294</v>
      </c>
      <c r="AO63" s="30">
        <f t="shared" si="67"/>
        <v>3.8733970982596428</v>
      </c>
      <c r="AP63" s="30">
        <f t="shared" si="67"/>
        <v>-0.90544121911360564</v>
      </c>
      <c r="AQ63" s="30">
        <f t="shared" si="67"/>
        <v>0.6779361601990781</v>
      </c>
    </row>
    <row r="64" spans="1:43" x14ac:dyDescent="0.2">
      <c r="B64" s="18"/>
      <c r="C64" s="6"/>
      <c r="D64" s="6"/>
      <c r="E64" s="3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</row>
    <row r="65" spans="1:43" x14ac:dyDescent="0.2">
      <c r="B65" s="2" t="s">
        <v>50</v>
      </c>
      <c r="C65" s="6"/>
      <c r="D65" s="6"/>
      <c r="E65" s="36"/>
      <c r="F65" s="6"/>
      <c r="G65" s="6"/>
      <c r="H65" s="6">
        <f>+H66-H67</f>
        <v>0</v>
      </c>
      <c r="I65" s="6">
        <v>0</v>
      </c>
      <c r="J65" s="6">
        <f>+J66-J67</f>
        <v>0</v>
      </c>
      <c r="K65" s="6">
        <f>+K66-K67</f>
        <v>0</v>
      </c>
      <c r="L65" s="6">
        <v>0</v>
      </c>
      <c r="M65" s="6">
        <v>708.32822947999989</v>
      </c>
      <c r="N65" s="6">
        <v>0</v>
      </c>
      <c r="O65" s="6">
        <f>+O66-O67</f>
        <v>0</v>
      </c>
      <c r="P65" s="6">
        <f>+P66-P67</f>
        <v>0</v>
      </c>
      <c r="Q65" s="6">
        <f>+Q66-Q67</f>
        <v>0</v>
      </c>
      <c r="R65" s="6">
        <f>+R66-R67</f>
        <v>0</v>
      </c>
      <c r="S65" s="6">
        <v>0</v>
      </c>
      <c r="T65" s="6">
        <v>0</v>
      </c>
      <c r="U65" s="6">
        <v>0</v>
      </c>
      <c r="V65" s="6">
        <f>+V66-V67</f>
        <v>0</v>
      </c>
      <c r="W65" s="6">
        <f>+W66-W67</f>
        <v>0</v>
      </c>
      <c r="X65" s="48" t="e">
        <f t="shared" ref="X65:AG69" si="71">+D65/C65-1</f>
        <v>#DIV/0!</v>
      </c>
      <c r="Y65" s="48" t="e">
        <f t="shared" si="71"/>
        <v>#DIV/0!</v>
      </c>
      <c r="Z65" s="48" t="e">
        <f t="shared" si="71"/>
        <v>#DIV/0!</v>
      </c>
      <c r="AA65" s="48" t="e">
        <f t="shared" si="71"/>
        <v>#DIV/0!</v>
      </c>
      <c r="AB65" s="48" t="e">
        <f t="shared" si="71"/>
        <v>#DIV/0!</v>
      </c>
      <c r="AC65" s="48" t="e">
        <f t="shared" si="71"/>
        <v>#DIV/0!</v>
      </c>
      <c r="AD65" s="48" t="e">
        <f t="shared" si="71"/>
        <v>#DIV/0!</v>
      </c>
      <c r="AE65" s="48" t="e">
        <f t="shared" si="71"/>
        <v>#DIV/0!</v>
      </c>
      <c r="AF65" s="48" t="e">
        <f t="shared" si="71"/>
        <v>#DIV/0!</v>
      </c>
      <c r="AG65" s="48" t="e">
        <f t="shared" si="71"/>
        <v>#DIV/0!</v>
      </c>
      <c r="AH65" s="30">
        <f t="shared" ref="AH65:AQ69" si="72">+N65/M65-1</f>
        <v>-1</v>
      </c>
      <c r="AI65" s="48" t="e">
        <f t="shared" si="72"/>
        <v>#DIV/0!</v>
      </c>
      <c r="AJ65" s="48" t="e">
        <f t="shared" si="72"/>
        <v>#DIV/0!</v>
      </c>
      <c r="AK65" s="48" t="e">
        <f t="shared" si="72"/>
        <v>#DIV/0!</v>
      </c>
      <c r="AL65" s="48" t="e">
        <f t="shared" si="72"/>
        <v>#DIV/0!</v>
      </c>
      <c r="AM65" s="48" t="e">
        <f t="shared" si="72"/>
        <v>#DIV/0!</v>
      </c>
      <c r="AN65" s="48" t="e">
        <f t="shared" si="72"/>
        <v>#DIV/0!</v>
      </c>
      <c r="AO65" s="48" t="e">
        <f t="shared" si="72"/>
        <v>#DIV/0!</v>
      </c>
      <c r="AP65" s="48" t="e">
        <f t="shared" si="72"/>
        <v>#DIV/0!</v>
      </c>
      <c r="AQ65" s="48" t="e">
        <f t="shared" si="72"/>
        <v>#DIV/0!</v>
      </c>
    </row>
    <row r="66" spans="1:43" x14ac:dyDescent="0.2">
      <c r="B66" s="55" t="s">
        <v>51</v>
      </c>
      <c r="C66" s="8"/>
      <c r="D66" s="8"/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708.3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118" t="e">
        <f t="shared" si="71"/>
        <v>#DIV/0!</v>
      </c>
      <c r="Y66" s="118" t="e">
        <f t="shared" si="71"/>
        <v>#DIV/0!</v>
      </c>
      <c r="Z66" s="118" t="e">
        <f t="shared" si="71"/>
        <v>#DIV/0!</v>
      </c>
      <c r="AA66" s="118" t="e">
        <f t="shared" si="71"/>
        <v>#DIV/0!</v>
      </c>
      <c r="AB66" s="118" t="e">
        <f t="shared" si="71"/>
        <v>#DIV/0!</v>
      </c>
      <c r="AC66" s="118" t="e">
        <f t="shared" si="71"/>
        <v>#DIV/0!</v>
      </c>
      <c r="AD66" s="118" t="e">
        <f t="shared" si="71"/>
        <v>#DIV/0!</v>
      </c>
      <c r="AE66" s="118" t="e">
        <f t="shared" si="71"/>
        <v>#DIV/0!</v>
      </c>
      <c r="AF66" s="118" t="e">
        <f t="shared" si="71"/>
        <v>#DIV/0!</v>
      </c>
      <c r="AG66" s="118" t="e">
        <f t="shared" si="71"/>
        <v>#DIV/0!</v>
      </c>
      <c r="AH66" s="30">
        <f t="shared" si="72"/>
        <v>-1</v>
      </c>
      <c r="AI66" s="118" t="e">
        <f t="shared" si="72"/>
        <v>#DIV/0!</v>
      </c>
      <c r="AJ66" s="118" t="e">
        <f t="shared" si="72"/>
        <v>#DIV/0!</v>
      </c>
      <c r="AK66" s="118" t="e">
        <f t="shared" si="72"/>
        <v>#DIV/0!</v>
      </c>
      <c r="AL66" s="118" t="e">
        <f t="shared" si="72"/>
        <v>#DIV/0!</v>
      </c>
      <c r="AM66" s="118" t="e">
        <f t="shared" si="72"/>
        <v>#DIV/0!</v>
      </c>
      <c r="AN66" s="118" t="e">
        <f t="shared" si="72"/>
        <v>#DIV/0!</v>
      </c>
      <c r="AO66" s="118" t="e">
        <f t="shared" si="72"/>
        <v>#DIV/0!</v>
      </c>
      <c r="AP66" s="118" t="e">
        <f t="shared" si="72"/>
        <v>#DIV/0!</v>
      </c>
      <c r="AQ66" s="118" t="e">
        <f t="shared" si="72"/>
        <v>#DIV/0!</v>
      </c>
    </row>
    <row r="67" spans="1:43" x14ac:dyDescent="0.2">
      <c r="B67" s="55" t="s">
        <v>52</v>
      </c>
      <c r="C67" s="8"/>
      <c r="D67" s="8"/>
      <c r="F67" s="2"/>
      <c r="G67" s="2"/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100">
        <v>0</v>
      </c>
      <c r="N67" s="100">
        <v>0</v>
      </c>
      <c r="O67" s="100">
        <v>0</v>
      </c>
      <c r="P67" s="100">
        <v>0</v>
      </c>
      <c r="Q67" s="100">
        <v>0</v>
      </c>
      <c r="R67" s="100">
        <v>0</v>
      </c>
      <c r="S67" s="100">
        <v>0</v>
      </c>
      <c r="T67" s="100">
        <v>0</v>
      </c>
      <c r="U67" s="100">
        <v>0</v>
      </c>
      <c r="V67" s="100">
        <v>0</v>
      </c>
      <c r="W67" s="100">
        <v>0</v>
      </c>
      <c r="X67" s="119" t="e">
        <f t="shared" si="71"/>
        <v>#DIV/0!</v>
      </c>
      <c r="Y67" s="119" t="e">
        <f t="shared" si="71"/>
        <v>#DIV/0!</v>
      </c>
      <c r="Z67" s="119" t="e">
        <f t="shared" si="71"/>
        <v>#DIV/0!</v>
      </c>
      <c r="AA67" s="119" t="e">
        <f t="shared" si="71"/>
        <v>#DIV/0!</v>
      </c>
      <c r="AB67" s="119" t="e">
        <f t="shared" si="71"/>
        <v>#DIV/0!</v>
      </c>
      <c r="AC67" s="119" t="e">
        <f t="shared" si="71"/>
        <v>#DIV/0!</v>
      </c>
      <c r="AD67" s="119" t="e">
        <f t="shared" si="71"/>
        <v>#DIV/0!</v>
      </c>
      <c r="AE67" s="119" t="e">
        <f t="shared" si="71"/>
        <v>#DIV/0!</v>
      </c>
      <c r="AF67" s="119" t="e">
        <f t="shared" si="71"/>
        <v>#DIV/0!</v>
      </c>
      <c r="AG67" s="119" t="e">
        <f t="shared" si="71"/>
        <v>#DIV/0!</v>
      </c>
      <c r="AH67" s="119" t="e">
        <f t="shared" si="72"/>
        <v>#DIV/0!</v>
      </c>
      <c r="AI67" s="119" t="e">
        <f t="shared" si="72"/>
        <v>#DIV/0!</v>
      </c>
      <c r="AJ67" s="119" t="e">
        <f t="shared" si="72"/>
        <v>#DIV/0!</v>
      </c>
      <c r="AK67" s="119" t="e">
        <f t="shared" si="72"/>
        <v>#DIV/0!</v>
      </c>
      <c r="AL67" s="119" t="e">
        <f t="shared" si="72"/>
        <v>#DIV/0!</v>
      </c>
      <c r="AM67" s="119" t="e">
        <f t="shared" si="72"/>
        <v>#DIV/0!</v>
      </c>
      <c r="AN67" s="119" t="e">
        <f t="shared" si="72"/>
        <v>#DIV/0!</v>
      </c>
      <c r="AO67" s="119" t="e">
        <f t="shared" si="72"/>
        <v>#DIV/0!</v>
      </c>
      <c r="AP67" s="119" t="e">
        <f t="shared" si="72"/>
        <v>#DIV/0!</v>
      </c>
      <c r="AQ67" s="119" t="e">
        <f t="shared" si="72"/>
        <v>#DIV/0!</v>
      </c>
    </row>
    <row r="68" spans="1:43" x14ac:dyDescent="0.2">
      <c r="B68" s="55"/>
      <c r="C68" s="8"/>
      <c r="D68" s="8"/>
      <c r="F68" s="2"/>
      <c r="G68" s="2"/>
      <c r="H68" s="2"/>
      <c r="I68" s="2"/>
      <c r="J68" s="2"/>
      <c r="K68" s="2"/>
      <c r="L68" s="2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19" t="e">
        <f t="shared" si="71"/>
        <v>#DIV/0!</v>
      </c>
      <c r="Y68" s="119" t="e">
        <f t="shared" si="71"/>
        <v>#DIV/0!</v>
      </c>
      <c r="Z68" s="119" t="e">
        <f t="shared" si="71"/>
        <v>#DIV/0!</v>
      </c>
      <c r="AA68" s="119" t="e">
        <f t="shared" si="71"/>
        <v>#DIV/0!</v>
      </c>
      <c r="AB68" s="119" t="e">
        <f t="shared" si="71"/>
        <v>#DIV/0!</v>
      </c>
      <c r="AC68" s="119" t="e">
        <f t="shared" si="71"/>
        <v>#DIV/0!</v>
      </c>
      <c r="AD68" s="119" t="e">
        <f t="shared" si="71"/>
        <v>#DIV/0!</v>
      </c>
      <c r="AE68" s="119" t="e">
        <f t="shared" si="71"/>
        <v>#DIV/0!</v>
      </c>
      <c r="AF68" s="119" t="e">
        <f t="shared" si="71"/>
        <v>#DIV/0!</v>
      </c>
      <c r="AG68" s="119" t="e">
        <f t="shared" si="71"/>
        <v>#DIV/0!</v>
      </c>
      <c r="AH68" s="119" t="e">
        <f t="shared" si="72"/>
        <v>#DIV/0!</v>
      </c>
      <c r="AI68" s="119" t="e">
        <f t="shared" si="72"/>
        <v>#DIV/0!</v>
      </c>
      <c r="AJ68" s="119" t="e">
        <f t="shared" si="72"/>
        <v>#DIV/0!</v>
      </c>
      <c r="AK68" s="119" t="e">
        <f t="shared" si="72"/>
        <v>#DIV/0!</v>
      </c>
      <c r="AL68" s="119" t="e">
        <f t="shared" si="72"/>
        <v>#DIV/0!</v>
      </c>
      <c r="AM68" s="119" t="e">
        <f t="shared" si="72"/>
        <v>#DIV/0!</v>
      </c>
      <c r="AN68" s="119" t="e">
        <f t="shared" si="72"/>
        <v>#DIV/0!</v>
      </c>
      <c r="AO68" s="119" t="e">
        <f t="shared" si="72"/>
        <v>#DIV/0!</v>
      </c>
      <c r="AP68" s="119" t="e">
        <f t="shared" si="72"/>
        <v>#DIV/0!</v>
      </c>
      <c r="AQ68" s="119" t="e">
        <f t="shared" si="72"/>
        <v>#DIV/0!</v>
      </c>
    </row>
    <row r="69" spans="1:43" x14ac:dyDescent="0.2">
      <c r="A69" s="4" t="s">
        <v>17</v>
      </c>
      <c r="B69" s="3" t="s">
        <v>21</v>
      </c>
      <c r="C69" s="22">
        <f t="shared" ref="C69:H69" si="73">+C9-C38</f>
        <v>35950.848085329999</v>
      </c>
      <c r="D69" s="22">
        <f t="shared" si="73"/>
        <v>41937.75545962005</v>
      </c>
      <c r="E69" s="22">
        <f t="shared" si="73"/>
        <v>30543.878016119939</v>
      </c>
      <c r="F69" s="22">
        <f t="shared" si="73"/>
        <v>-6879.7074874200334</v>
      </c>
      <c r="G69" s="22">
        <f t="shared" si="73"/>
        <v>-32596.835044970037</v>
      </c>
      <c r="H69" s="22">
        <f t="shared" si="73"/>
        <v>19483.06918189014</v>
      </c>
      <c r="I69" s="22">
        <v>-5383.4420313902083</v>
      </c>
      <c r="J69" s="22">
        <f t="shared" ref="J69:O69" si="74">+J9-J38</f>
        <v>13165.116441380233</v>
      </c>
      <c r="K69" s="22">
        <f t="shared" si="74"/>
        <v>-25687.320455020003</v>
      </c>
      <c r="L69" s="22">
        <f t="shared" si="74"/>
        <v>-22114.832925730094</v>
      </c>
      <c r="M69" s="22">
        <f t="shared" si="74"/>
        <v>2660.6272524996311</v>
      </c>
      <c r="N69" s="22">
        <f t="shared" si="74"/>
        <v>35441.130497060134</v>
      </c>
      <c r="O69" s="22">
        <f t="shared" si="74"/>
        <v>23468.900621749694</v>
      </c>
      <c r="P69" s="22">
        <f t="shared" ref="P69:U69" si="75">+P9-P38</f>
        <v>-11830.933111399645</v>
      </c>
      <c r="Q69" s="22">
        <f t="shared" si="75"/>
        <v>-194117.28100169986</v>
      </c>
      <c r="R69" s="22">
        <f t="shared" si="75"/>
        <v>20116.535802770057</v>
      </c>
      <c r="S69" s="22">
        <f t="shared" si="75"/>
        <v>107547.29022493027</v>
      </c>
      <c r="T69" s="22">
        <f t="shared" si="75"/>
        <v>148768.57921134011</v>
      </c>
      <c r="U69" s="22">
        <f t="shared" si="75"/>
        <v>131276.76751583023</v>
      </c>
      <c r="V69" s="22">
        <f>+V9-V38</f>
        <v>142810.84566974989</v>
      </c>
      <c r="W69" s="22">
        <f>+W9-W38</f>
        <v>219490.58131993993</v>
      </c>
      <c r="X69" s="40">
        <f t="shared" si="71"/>
        <v>0.16653035166458419</v>
      </c>
      <c r="Y69" s="40">
        <f t="shared" si="71"/>
        <v>-0.27168543758787367</v>
      </c>
      <c r="Z69" s="40">
        <f t="shared" si="71"/>
        <v>-1.2252401441555383</v>
      </c>
      <c r="AA69" s="40">
        <f t="shared" si="71"/>
        <v>3.7381135178458313</v>
      </c>
      <c r="AB69" s="40">
        <f t="shared" si="71"/>
        <v>-1.5976981861892918</v>
      </c>
      <c r="AC69" s="40">
        <f t="shared" si="71"/>
        <v>-1.2763138590296754</v>
      </c>
      <c r="AD69" s="40">
        <f t="shared" si="71"/>
        <v>-3.4454830877003988</v>
      </c>
      <c r="AE69" s="40">
        <f t="shared" si="71"/>
        <v>-2.9511654583077078</v>
      </c>
      <c r="AF69" s="40">
        <f t="shared" si="71"/>
        <v>-0.13907591239598316</v>
      </c>
      <c r="AG69" s="40">
        <f t="shared" si="71"/>
        <v>-1.120309624831217</v>
      </c>
      <c r="AH69" s="40">
        <f t="shared" si="72"/>
        <v>12.320592151254395</v>
      </c>
      <c r="AI69" s="40">
        <f t="shared" si="72"/>
        <v>-0.33780609442759013</v>
      </c>
      <c r="AJ69" s="40">
        <f t="shared" si="72"/>
        <v>-1.5041110916135281</v>
      </c>
      <c r="AK69" s="40">
        <f t="shared" si="72"/>
        <v>15.40760531514281</v>
      </c>
      <c r="AL69" s="40">
        <f t="shared" si="72"/>
        <v>-1.1036308344056907</v>
      </c>
      <c r="AM69" s="40">
        <f t="shared" si="72"/>
        <v>4.3462132486111731</v>
      </c>
      <c r="AN69" s="40">
        <f t="shared" si="72"/>
        <v>0.38328524038306666</v>
      </c>
      <c r="AO69" s="40">
        <f t="shared" si="72"/>
        <v>-0.11757732572454749</v>
      </c>
      <c r="AP69" s="40">
        <f t="shared" si="72"/>
        <v>8.7860772109038976E-2</v>
      </c>
      <c r="AQ69" s="40">
        <f t="shared" si="72"/>
        <v>0.53693215869270849</v>
      </c>
    </row>
    <row r="70" spans="1:43" ht="18" x14ac:dyDescent="0.2">
      <c r="A70" s="5"/>
      <c r="B70" s="49" t="s">
        <v>49</v>
      </c>
      <c r="C70" s="29"/>
      <c r="D70" s="29"/>
      <c r="E70" s="52">
        <f>+E69/E77</f>
        <v>1.8843806336572258E-3</v>
      </c>
      <c r="F70" s="52">
        <f>+F69/F77</f>
        <v>-3.9031259720012635E-4</v>
      </c>
      <c r="G70" s="52">
        <f>+G69/G77</f>
        <v>-1.6461376424558643E-3</v>
      </c>
      <c r="H70" s="52">
        <f>+H69/H77</f>
        <v>9.0101264906139022E-4</v>
      </c>
      <c r="I70" s="52">
        <v>-2.3034309764780598E-4</v>
      </c>
      <c r="J70" s="52">
        <f t="shared" ref="J70:O70" si="76">+J69/J77</f>
        <v>5.170301973275416E-4</v>
      </c>
      <c r="K70" s="52">
        <f t="shared" si="76"/>
        <v>-9.1736080595764327E-4</v>
      </c>
      <c r="L70" s="52">
        <f t="shared" si="76"/>
        <v>-7.2741606932457087E-4</v>
      </c>
      <c r="M70" s="52">
        <f t="shared" si="76"/>
        <v>8.2998606572910437E-5</v>
      </c>
      <c r="N70" s="52">
        <f t="shared" si="76"/>
        <v>1.0319559242232537E-3</v>
      </c>
      <c r="O70" s="52">
        <f t="shared" si="76"/>
        <v>6.5164747827808781E-4</v>
      </c>
      <c r="P70" s="52">
        <f t="shared" ref="P70:U70" si="77">+P69/P77</f>
        <v>-3.1272167122259716E-4</v>
      </c>
      <c r="Q70" s="52">
        <f t="shared" si="77"/>
        <v>-5.3189744349113966E-3</v>
      </c>
      <c r="R70" s="52">
        <f t="shared" si="77"/>
        <v>4.9884004311826294E-4</v>
      </c>
      <c r="S70" s="52">
        <f t="shared" si="77"/>
        <v>2.4000717871620974E-3</v>
      </c>
      <c r="T70" s="52">
        <f t="shared" si="77"/>
        <v>3.1613021675957857E-3</v>
      </c>
      <c r="U70" s="52">
        <f t="shared" si="77"/>
        <v>2.6727938360059391E-3</v>
      </c>
      <c r="V70" s="52">
        <f>+V69/V77</f>
        <v>2.7563115465372452E-3</v>
      </c>
      <c r="W70" s="52">
        <f>+W69/W77</f>
        <v>4.0925059903050816E-3</v>
      </c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</row>
    <row r="71" spans="1:43" x14ac:dyDescent="0.2">
      <c r="A71" s="4" t="s">
        <v>18</v>
      </c>
      <c r="B71" s="3" t="s">
        <v>20</v>
      </c>
      <c r="C71" s="22">
        <f t="shared" ref="C71:H71" si="78">+C9-C36</f>
        <v>20728.548085329996</v>
      </c>
      <c r="D71" s="22">
        <f t="shared" si="78"/>
        <v>29064.155459620059</v>
      </c>
      <c r="E71" s="22">
        <f t="shared" si="78"/>
        <v>21935.078016119951</v>
      </c>
      <c r="F71" s="22">
        <f t="shared" si="78"/>
        <v>-20976.007487420022</v>
      </c>
      <c r="G71" s="22">
        <f t="shared" si="78"/>
        <v>-46076.935044970043</v>
      </c>
      <c r="H71" s="22">
        <f t="shared" si="78"/>
        <v>-16736.327851779875</v>
      </c>
      <c r="I71" s="22">
        <v>-59531.300218790188</v>
      </c>
      <c r="J71" s="22">
        <f t="shared" ref="J71:O71" si="79">+J9-J36</f>
        <v>-55108.478897839726</v>
      </c>
      <c r="K71" s="22">
        <f t="shared" si="79"/>
        <v>-119517.49938710005</v>
      </c>
      <c r="L71" s="22">
        <f t="shared" si="79"/>
        <v>-129882.89103522006</v>
      </c>
      <c r="M71" s="22">
        <f t="shared" si="79"/>
        <v>-94681.687869330402</v>
      </c>
      <c r="N71" s="22">
        <f t="shared" si="79"/>
        <v>-85723.057472559914</v>
      </c>
      <c r="O71" s="22">
        <f t="shared" si="79"/>
        <v>-97658.123739590286</v>
      </c>
      <c r="P71" s="22">
        <f t="shared" ref="P71:U71" si="80">+P9-P36</f>
        <v>-137570.10662599967</v>
      </c>
      <c r="Q71" s="22">
        <f t="shared" si="80"/>
        <v>-316291.40196505969</v>
      </c>
      <c r="R71" s="22">
        <f t="shared" si="80"/>
        <v>-135524.11037166999</v>
      </c>
      <c r="S71" s="22">
        <f t="shared" si="80"/>
        <v>-93723.598771939753</v>
      </c>
      <c r="T71" s="22">
        <f t="shared" si="80"/>
        <v>-13871.511947349762</v>
      </c>
      <c r="U71" s="22">
        <f t="shared" si="80"/>
        <v>-55321.871269269614</v>
      </c>
      <c r="V71" s="22">
        <f>+V9-V36</f>
        <v>-46210.51038789982</v>
      </c>
      <c r="W71" s="22">
        <f>+W9-W36</f>
        <v>35515.709504609811</v>
      </c>
      <c r="X71" s="40">
        <f t="shared" ref="X71:AQ71" si="81">+D71/C71-1</f>
        <v>0.40213175278732316</v>
      </c>
      <c r="Y71" s="40">
        <f t="shared" si="81"/>
        <v>-0.24528761736788829</v>
      </c>
      <c r="Z71" s="40">
        <f t="shared" si="81"/>
        <v>-1.9562768580993826</v>
      </c>
      <c r="AA71" s="40">
        <f t="shared" si="81"/>
        <v>1.1966494373442536</v>
      </c>
      <c r="AB71" s="40">
        <f t="shared" si="81"/>
        <v>-0.63677428120065716</v>
      </c>
      <c r="AC71" s="40">
        <f t="shared" si="81"/>
        <v>2.5570108775360274</v>
      </c>
      <c r="AD71" s="40">
        <f t="shared" si="81"/>
        <v>-7.4294048755791486E-2</v>
      </c>
      <c r="AE71" s="40">
        <f t="shared" si="81"/>
        <v>1.1687678879444663</v>
      </c>
      <c r="AF71" s="40">
        <f t="shared" si="81"/>
        <v>8.672697890497183E-2</v>
      </c>
      <c r="AG71" s="40">
        <f t="shared" si="81"/>
        <v>-0.27102263343017385</v>
      </c>
      <c r="AH71" s="40">
        <f t="shared" si="81"/>
        <v>-9.4618406139255096E-2</v>
      </c>
      <c r="AI71" s="40">
        <f t="shared" si="81"/>
        <v>0.13922819156153876</v>
      </c>
      <c r="AJ71" s="40">
        <f t="shared" si="81"/>
        <v>0.40869086316706693</v>
      </c>
      <c r="AK71" s="40">
        <f t="shared" si="81"/>
        <v>1.2991288567140145</v>
      </c>
      <c r="AL71" s="40">
        <f t="shared" si="81"/>
        <v>-0.57152135805879045</v>
      </c>
      <c r="AM71" s="40">
        <f t="shared" si="81"/>
        <v>-0.30843597855092975</v>
      </c>
      <c r="AN71" s="40">
        <f t="shared" si="81"/>
        <v>-0.85199552589627192</v>
      </c>
      <c r="AO71" s="40">
        <f t="shared" si="81"/>
        <v>2.988164482663997</v>
      </c>
      <c r="AP71" s="40">
        <f t="shared" si="81"/>
        <v>-0.16469726479463831</v>
      </c>
      <c r="AQ71" s="40">
        <f t="shared" si="81"/>
        <v>-1.7685634546444993</v>
      </c>
    </row>
    <row r="72" spans="1:43" ht="18" x14ac:dyDescent="0.2">
      <c r="B72" s="49" t="s">
        <v>49</v>
      </c>
      <c r="C72" s="49"/>
      <c r="D72" s="49"/>
      <c r="E72" s="52">
        <f>+E71/E77</f>
        <v>1.3532674596697318E-3</v>
      </c>
      <c r="F72" s="52">
        <f>+F71/F77</f>
        <v>-1.1900505909989635E-3</v>
      </c>
      <c r="G72" s="52">
        <f>+G71/G77</f>
        <v>-2.3268816473095938E-3</v>
      </c>
      <c r="H72" s="52">
        <f>+H71/H77</f>
        <v>-7.7398704241675171E-4</v>
      </c>
      <c r="I72" s="52">
        <v>-2.5471852430918669E-3</v>
      </c>
      <c r="J72" s="52">
        <f t="shared" ref="J72:O72" si="82">+J71/J77</f>
        <v>-2.1642609729917092E-3</v>
      </c>
      <c r="K72" s="52">
        <f t="shared" si="82"/>
        <v>-4.2682797435325904E-3</v>
      </c>
      <c r="L72" s="52">
        <f t="shared" si="82"/>
        <v>-4.2721960589368647E-3</v>
      </c>
      <c r="M72" s="52">
        <f t="shared" si="82"/>
        <v>-2.9536073321592611E-3</v>
      </c>
      <c r="N72" s="52">
        <f t="shared" si="82"/>
        <v>-2.4960382403342546E-3</v>
      </c>
      <c r="O72" s="52">
        <f t="shared" si="82"/>
        <v>-2.7116170072873642E-3</v>
      </c>
      <c r="P72" s="52">
        <f t="shared" ref="P72:U72" si="83">+P71/P77</f>
        <v>-3.6363280266457311E-3</v>
      </c>
      <c r="Q72" s="52">
        <f t="shared" si="83"/>
        <v>-8.6666466393566718E-3</v>
      </c>
      <c r="R72" s="52">
        <f t="shared" si="83"/>
        <v>-3.3606607879304376E-3</v>
      </c>
      <c r="S72" s="52">
        <f t="shared" si="83"/>
        <v>-2.0915763171101194E-3</v>
      </c>
      <c r="T72" s="52">
        <f t="shared" si="83"/>
        <v>-2.9476681850064315E-4</v>
      </c>
      <c r="U72" s="52">
        <f t="shared" si="83"/>
        <v>-1.1263528141564536E-3</v>
      </c>
      <c r="V72" s="52">
        <f>+V71/V77</f>
        <v>-8.9188298519071892E-4</v>
      </c>
      <c r="W72" s="52">
        <f>+W71/W77</f>
        <v>6.6220724836335565E-4</v>
      </c>
      <c r="X72" s="47"/>
      <c r="Y72" s="47"/>
      <c r="Z72" s="47"/>
      <c r="AA72" s="47"/>
      <c r="AB72" s="47"/>
      <c r="AC72" s="47"/>
      <c r="AD72" s="47"/>
      <c r="AE72" s="29"/>
      <c r="AF72" s="29"/>
      <c r="AG72" s="29"/>
      <c r="AH72" s="29"/>
    </row>
    <row r="73" spans="1:43" ht="18" x14ac:dyDescent="0.2">
      <c r="B73" s="2"/>
      <c r="C73" s="2"/>
      <c r="D73" s="2"/>
      <c r="E73" s="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47"/>
      <c r="Y73" s="47"/>
      <c r="Z73" s="47"/>
      <c r="AA73" s="47"/>
      <c r="AB73" s="47"/>
      <c r="AC73" s="47"/>
      <c r="AD73" s="47"/>
      <c r="AE73" s="29"/>
      <c r="AF73" s="29"/>
      <c r="AG73" s="29"/>
      <c r="AH73" s="29"/>
    </row>
    <row r="74" spans="1:43" x14ac:dyDescent="0.2">
      <c r="B74" s="33" t="s">
        <v>39</v>
      </c>
      <c r="C74" s="33"/>
      <c r="D74" s="33"/>
      <c r="E74" s="33"/>
      <c r="F74" s="41">
        <f>F75+F76</f>
        <v>21489</v>
      </c>
      <c r="G74" s="41">
        <f>G75+G76</f>
        <v>42154.581699112867</v>
      </c>
      <c r="H74" s="41">
        <f>H75+H76</f>
        <v>43553.030379646989</v>
      </c>
      <c r="I74" s="41">
        <v>59531.277931658195</v>
      </c>
      <c r="J74" s="41">
        <f t="shared" ref="J74:O74" si="84">J75+J76</f>
        <v>55108.512600130998</v>
      </c>
      <c r="K74" s="41">
        <f t="shared" si="84"/>
        <v>119517.5066042586</v>
      </c>
      <c r="L74" s="41">
        <f t="shared" si="84"/>
        <v>129882.9392930118</v>
      </c>
      <c r="M74" s="41">
        <f t="shared" si="84"/>
        <v>94681.725169116209</v>
      </c>
      <c r="N74" s="41">
        <f t="shared" si="84"/>
        <v>85723.052919249807</v>
      </c>
      <c r="O74" s="41">
        <f t="shared" si="84"/>
        <v>97658.0993143167</v>
      </c>
      <c r="P74" s="41">
        <f t="shared" ref="P74:W74" si="85">P75+P76</f>
        <v>137570.05525113747</v>
      </c>
      <c r="Q74" s="41">
        <f t="shared" si="85"/>
        <v>316291.37617665995</v>
      </c>
      <c r="R74" s="41">
        <f t="shared" si="85"/>
        <v>135524.12387836108</v>
      </c>
      <c r="S74" s="41">
        <f t="shared" si="85"/>
        <v>93723.604081893485</v>
      </c>
      <c r="T74" s="41">
        <f t="shared" si="85"/>
        <v>13871.503184421032</v>
      </c>
      <c r="U74" s="41">
        <f t="shared" si="85"/>
        <v>55321.851431464544</v>
      </c>
      <c r="V74" s="41">
        <f t="shared" si="85"/>
        <v>46210.498520267502</v>
      </c>
      <c r="W74" s="41">
        <f t="shared" si="85"/>
        <v>-35515.664865344705</v>
      </c>
      <c r="X74" s="6"/>
      <c r="Y74" s="6"/>
      <c r="Z74" s="6"/>
      <c r="AA74" s="6"/>
      <c r="AB74" s="6"/>
      <c r="AC74" s="6"/>
      <c r="AD74" s="6"/>
      <c r="AE74" s="6"/>
      <c r="AF74" s="1"/>
      <c r="AG74" s="1"/>
    </row>
    <row r="75" spans="1:43" x14ac:dyDescent="0.2">
      <c r="B75" s="34" t="s">
        <v>41</v>
      </c>
      <c r="C75" s="34"/>
      <c r="D75" s="34"/>
      <c r="E75" s="34"/>
      <c r="F75" s="42">
        <v>21380</v>
      </c>
      <c r="G75" s="42">
        <v>42691.246453772867</v>
      </c>
      <c r="H75" s="42">
        <v>44427.776770400524</v>
      </c>
      <c r="I75" s="42">
        <v>60412.464388662396</v>
      </c>
      <c r="J75" s="42">
        <v>45854.067524291</v>
      </c>
      <c r="K75" s="42">
        <f>126485.890611017-22603.1-1985-1972.3</f>
        <v>99925.490611016998</v>
      </c>
      <c r="L75" s="42">
        <v>116574.94589668501</v>
      </c>
      <c r="M75" s="42">
        <v>85458.057172575805</v>
      </c>
      <c r="N75" s="42">
        <v>62298.429907548605</v>
      </c>
      <c r="O75" s="42">
        <f>94565.7870236795-6008.8</f>
        <v>88556.987023679496</v>
      </c>
      <c r="P75" s="42">
        <v>131036.91806553901</v>
      </c>
      <c r="Q75" s="42">
        <v>285790.88633821998</v>
      </c>
      <c r="R75" s="42">
        <v>-60462.819140428903</v>
      </c>
      <c r="S75" s="42">
        <v>92003.388851236989</v>
      </c>
      <c r="T75" s="42">
        <v>12400.124221204631</v>
      </c>
      <c r="U75" s="42">
        <v>-218203.7</v>
      </c>
      <c r="V75" s="42">
        <v>79571.831155296299</v>
      </c>
      <c r="W75" s="42">
        <v>-160567.34957659699</v>
      </c>
      <c r="X75" s="19"/>
      <c r="Y75" s="19"/>
      <c r="Z75" s="19"/>
      <c r="AA75" s="19"/>
      <c r="AB75" s="19"/>
      <c r="AC75" s="19"/>
      <c r="AD75" s="19"/>
      <c r="AE75" s="19"/>
    </row>
    <row r="76" spans="1:43" ht="13.5" thickBot="1" x14ac:dyDescent="0.25">
      <c r="B76" s="101" t="s">
        <v>42</v>
      </c>
      <c r="C76" s="101"/>
      <c r="D76" s="101"/>
      <c r="E76" s="101"/>
      <c r="F76" s="102">
        <v>109</v>
      </c>
      <c r="G76" s="102">
        <v>-536.66475465999997</v>
      </c>
      <c r="H76" s="102">
        <v>-874.74639075353775</v>
      </c>
      <c r="I76" s="102">
        <v>-881.18645700420097</v>
      </c>
      <c r="J76" s="102">
        <v>9254.4450758399998</v>
      </c>
      <c r="K76" s="102">
        <v>19592.015993241599</v>
      </c>
      <c r="L76" s="102">
        <v>13307.993396326799</v>
      </c>
      <c r="M76" s="102">
        <v>9223.6679965404001</v>
      </c>
      <c r="N76" s="102">
        <v>23424.623011701198</v>
      </c>
      <c r="O76" s="102">
        <v>9101.1122906372002</v>
      </c>
      <c r="P76" s="102">
        <v>6533.1371855984626</v>
      </c>
      <c r="Q76" s="102">
        <v>30500.48983844</v>
      </c>
      <c r="R76" s="102">
        <v>195986.94301878999</v>
      </c>
      <c r="S76" s="102">
        <v>1720.2152306564999</v>
      </c>
      <c r="T76" s="102">
        <v>1471.3789632164001</v>
      </c>
      <c r="U76" s="102">
        <v>273525.55143146456</v>
      </c>
      <c r="V76" s="102">
        <v>-33361.332635028797</v>
      </c>
      <c r="W76" s="102">
        <v>125051.68471125228</v>
      </c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0"/>
      <c r="AI76" s="10"/>
      <c r="AJ76" s="10"/>
      <c r="AK76" s="10"/>
      <c r="AL76" s="10"/>
      <c r="AM76" s="10"/>
      <c r="AN76" s="10"/>
      <c r="AO76" s="10"/>
      <c r="AP76" s="10"/>
      <c r="AQ76" s="10"/>
    </row>
    <row r="77" spans="1:43" ht="18.75" customHeight="1" thickTop="1" x14ac:dyDescent="0.2">
      <c r="B77" s="112" t="s">
        <v>75</v>
      </c>
      <c r="C77" s="51">
        <v>11613320</v>
      </c>
      <c r="D77" s="51">
        <v>13889052.9</v>
      </c>
      <c r="E77" s="51">
        <v>16208974.699999999</v>
      </c>
      <c r="F77" s="51">
        <v>17626147.699999999</v>
      </c>
      <c r="G77" s="50">
        <v>19802010.600000001</v>
      </c>
      <c r="H77" s="50">
        <v>21623524.600000001</v>
      </c>
      <c r="I77" s="50">
        <v>23752868.600000001</v>
      </c>
      <c r="J77" s="50">
        <v>25462954.600000001</v>
      </c>
      <c r="K77" s="50">
        <v>28001327.600000001</v>
      </c>
      <c r="L77" s="50">
        <v>30401903.199999999</v>
      </c>
      <c r="M77" s="50">
        <v>32056288.199999999</v>
      </c>
      <c r="N77" s="50">
        <v>34343647.5</v>
      </c>
      <c r="O77" s="50">
        <v>36014718.700000003</v>
      </c>
      <c r="P77" s="50">
        <v>37832149.799999997</v>
      </c>
      <c r="Q77" s="50">
        <v>36495246.100000001</v>
      </c>
      <c r="R77" s="50">
        <v>40326625.899999999</v>
      </c>
      <c r="S77" s="50">
        <v>44810030.600000001</v>
      </c>
      <c r="T77" s="50">
        <v>47059272.200000003</v>
      </c>
      <c r="U77" s="50">
        <v>49115934.700000003</v>
      </c>
      <c r="V77" s="50">
        <v>51812301.787569404</v>
      </c>
      <c r="W77" s="50">
        <v>53632317.665484391</v>
      </c>
    </row>
    <row r="78" spans="1:43" ht="10.5" customHeight="1" x14ac:dyDescent="0.2">
      <c r="B78" s="210"/>
      <c r="C78" s="210"/>
      <c r="D78" s="210"/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</row>
    <row r="79" spans="1:43" ht="14.25" x14ac:dyDescent="0.2">
      <c r="B79" s="1" t="s">
        <v>85</v>
      </c>
    </row>
    <row r="80" spans="1:43" ht="14.25" x14ac:dyDescent="0.2">
      <c r="B80" s="1" t="s">
        <v>78</v>
      </c>
    </row>
    <row r="81" spans="2:35" ht="14.25" x14ac:dyDescent="0.2">
      <c r="B81" s="1" t="s">
        <v>79</v>
      </c>
    </row>
    <row r="83" spans="2:35" x14ac:dyDescent="0.2">
      <c r="W83" s="6"/>
    </row>
    <row r="84" spans="2:35" x14ac:dyDescent="0.2">
      <c r="B84" s="210" t="s">
        <v>45</v>
      </c>
      <c r="C84" s="210"/>
      <c r="D84" s="210"/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</row>
    <row r="86" spans="2:35" x14ac:dyDescent="0.2">
      <c r="Q86" s="6"/>
      <c r="R86" s="6"/>
      <c r="S86" s="6"/>
      <c r="T86" s="6"/>
      <c r="U86" s="6"/>
      <c r="V86" s="6"/>
      <c r="W86" s="6"/>
    </row>
    <row r="87" spans="2:35" x14ac:dyDescent="0.2">
      <c r="Q87" s="6"/>
      <c r="R87" s="6"/>
      <c r="S87" s="6"/>
      <c r="T87" s="6"/>
      <c r="U87" s="6"/>
      <c r="V87" s="6"/>
      <c r="W87" s="6"/>
    </row>
    <row r="88" spans="2:35" x14ac:dyDescent="0.2">
      <c r="P88" s="6"/>
      <c r="Q88" s="6"/>
      <c r="R88" s="6"/>
      <c r="S88" s="6"/>
      <c r="T88" s="6"/>
      <c r="U88" s="6"/>
      <c r="V88" s="6"/>
      <c r="W88" s="6"/>
    </row>
  </sheetData>
  <mergeCells count="7">
    <mergeCell ref="B84:AI84"/>
    <mergeCell ref="B78:AI78"/>
    <mergeCell ref="A3:AQ3"/>
    <mergeCell ref="A2:AQ2"/>
    <mergeCell ref="A4:AQ4"/>
    <mergeCell ref="AK6:AQ6"/>
    <mergeCell ref="Q6:AC6"/>
  </mergeCells>
  <phoneticPr fontId="0" type="noConversion"/>
  <pageMargins left="0.23622047244094491" right="0.27559055118110237" top="0.78740157480314965" bottom="0.19685039370078741" header="0" footer="0"/>
  <pageSetup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EF044-6EE4-4AE1-A9AC-0C7860867030}">
  <sheetPr>
    <pageSetUpPr fitToPage="1"/>
  </sheetPr>
  <dimension ref="A2:AQ89"/>
  <sheetViews>
    <sheetView tabSelected="1" zoomScaleNormal="100" workbookViewId="0">
      <pane xSplit="2" ySplit="7" topLeftCell="Q58" activePane="bottomRight" state="frozen"/>
      <selection pane="topRight" activeCell="C1" sqref="C1"/>
      <selection pane="bottomLeft" activeCell="A8" sqref="A8"/>
      <selection pane="bottomRight" activeCell="W77" sqref="W77"/>
    </sheetView>
  </sheetViews>
  <sheetFormatPr baseColWidth="10" defaultRowHeight="12.75" x14ac:dyDescent="0.2"/>
  <cols>
    <col min="1" max="1" width="3.85546875" style="1" customWidth="1"/>
    <col min="2" max="2" width="35.85546875" style="1" bestFit="1" customWidth="1"/>
    <col min="3" max="4" width="10" style="1" hidden="1" customWidth="1"/>
    <col min="5" max="15" width="10.7109375" style="1" hidden="1" customWidth="1"/>
    <col min="16" max="16" width="11.28515625" style="1" hidden="1" customWidth="1"/>
    <col min="17" max="17" width="11.28515625" style="1" bestFit="1" customWidth="1"/>
    <col min="18" max="18" width="11.28515625" style="1" customWidth="1"/>
    <col min="19" max="19" width="10.7109375" style="1" bestFit="1" customWidth="1"/>
    <col min="20" max="20" width="10.7109375" style="1" customWidth="1"/>
    <col min="21" max="21" width="11.85546875" style="1" bestFit="1" customWidth="1"/>
    <col min="22" max="23" width="11.85546875" style="1" customWidth="1"/>
    <col min="24" max="24" width="7.28515625" style="8" hidden="1" customWidth="1"/>
    <col min="25" max="25" width="7.42578125" style="8" hidden="1" customWidth="1"/>
    <col min="26" max="26" width="7.28515625" style="8" hidden="1" customWidth="1"/>
    <col min="27" max="33" width="7.42578125" style="8" hidden="1" customWidth="1"/>
    <col min="34" max="36" width="7.42578125" style="1" hidden="1" customWidth="1"/>
    <col min="37" max="39" width="7.42578125" style="1" bestFit="1" customWidth="1"/>
    <col min="40" max="40" width="8.85546875" style="1" bestFit="1" customWidth="1"/>
    <col min="41" max="43" width="7.42578125" style="1" bestFit="1" customWidth="1"/>
    <col min="44" max="16384" width="11.42578125" style="1"/>
  </cols>
  <sheetData>
    <row r="2" spans="1:43" x14ac:dyDescent="0.2">
      <c r="A2" s="211" t="s">
        <v>43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</row>
    <row r="3" spans="1:43" x14ac:dyDescent="0.2">
      <c r="A3" s="211" t="s">
        <v>83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</row>
    <row r="4" spans="1:43" x14ac:dyDescent="0.2">
      <c r="A4" s="212" t="s">
        <v>44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</row>
    <row r="5" spans="1:43" ht="13.5" thickBot="1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2"/>
      <c r="AI5" s="10"/>
      <c r="AJ5" s="10"/>
      <c r="AK5" s="10"/>
      <c r="AL5" s="10"/>
      <c r="AM5" s="10"/>
      <c r="AN5" s="10"/>
      <c r="AO5" s="10"/>
      <c r="AP5" s="10"/>
      <c r="AQ5" s="10"/>
    </row>
    <row r="6" spans="1:43" ht="13.5" thickTop="1" x14ac:dyDescent="0.2">
      <c r="C6" s="213" t="s">
        <v>47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4" t="s">
        <v>19</v>
      </c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</row>
    <row r="7" spans="1:43" x14ac:dyDescent="0.2">
      <c r="B7" s="13" t="s">
        <v>0</v>
      </c>
      <c r="C7" s="14">
        <v>2006</v>
      </c>
      <c r="D7" s="14">
        <v>2007</v>
      </c>
      <c r="E7" s="14">
        <v>2008</v>
      </c>
      <c r="F7" s="14">
        <v>2009</v>
      </c>
      <c r="G7" s="14">
        <v>2010</v>
      </c>
      <c r="H7" s="14">
        <v>2011</v>
      </c>
      <c r="I7" s="14">
        <v>2012</v>
      </c>
      <c r="J7" s="14">
        <v>2013</v>
      </c>
      <c r="K7" s="14">
        <v>2014</v>
      </c>
      <c r="L7" s="14">
        <v>2015</v>
      </c>
      <c r="M7" s="14">
        <v>2016</v>
      </c>
      <c r="N7" s="14">
        <v>2017</v>
      </c>
      <c r="O7" s="14">
        <v>2018</v>
      </c>
      <c r="P7" s="14">
        <v>2019</v>
      </c>
      <c r="Q7" s="14">
        <v>2020</v>
      </c>
      <c r="R7" s="125">
        <v>2021</v>
      </c>
      <c r="S7" s="125">
        <v>2022</v>
      </c>
      <c r="T7" s="125">
        <v>2023</v>
      </c>
      <c r="U7" s="125">
        <v>2024</v>
      </c>
      <c r="V7" s="125">
        <v>2025</v>
      </c>
      <c r="W7" s="125">
        <v>2026</v>
      </c>
      <c r="X7" s="15" t="s">
        <v>54</v>
      </c>
      <c r="Y7" s="15" t="s">
        <v>55</v>
      </c>
      <c r="Z7" s="15" t="s">
        <v>56</v>
      </c>
      <c r="AA7" s="15" t="s">
        <v>57</v>
      </c>
      <c r="AB7" s="15" t="s">
        <v>58</v>
      </c>
      <c r="AC7" s="15" t="s">
        <v>59</v>
      </c>
      <c r="AD7" s="15" t="s">
        <v>60</v>
      </c>
      <c r="AE7" s="15" t="s">
        <v>61</v>
      </c>
      <c r="AF7" s="15" t="s">
        <v>62</v>
      </c>
      <c r="AG7" s="15" t="s">
        <v>63</v>
      </c>
      <c r="AH7" s="15" t="s">
        <v>64</v>
      </c>
      <c r="AI7" s="15" t="s">
        <v>65</v>
      </c>
      <c r="AJ7" s="15" t="s">
        <v>66</v>
      </c>
      <c r="AK7" s="15" t="s">
        <v>67</v>
      </c>
      <c r="AL7" s="15" t="s">
        <v>68</v>
      </c>
      <c r="AM7" s="15" t="s">
        <v>69</v>
      </c>
      <c r="AN7" s="15" t="s">
        <v>72</v>
      </c>
      <c r="AO7" s="15" t="s">
        <v>73</v>
      </c>
      <c r="AP7" s="15" t="s">
        <v>74</v>
      </c>
      <c r="AQ7" s="15" t="s">
        <v>84</v>
      </c>
    </row>
    <row r="8" spans="1:43" x14ac:dyDescent="0.2">
      <c r="C8" s="8"/>
      <c r="D8" s="8"/>
      <c r="AK8" s="6"/>
    </row>
    <row r="9" spans="1:43" x14ac:dyDescent="0.2">
      <c r="A9" s="1">
        <v>1</v>
      </c>
      <c r="B9" s="3" t="s">
        <v>10</v>
      </c>
      <c r="C9" s="22">
        <f>+C11+C34</f>
        <v>746417.13952476019</v>
      </c>
      <c r="D9" s="22">
        <f t="shared" ref="D9:O9" si="0">+D11+D34</f>
        <v>969671.25015853997</v>
      </c>
      <c r="E9" s="22">
        <f t="shared" si="0"/>
        <v>1214395.82100853</v>
      </c>
      <c r="F9" s="22">
        <f t="shared" si="0"/>
        <v>1113341.14089606</v>
      </c>
      <c r="G9" s="22">
        <f t="shared" si="0"/>
        <v>1266377.0130342401</v>
      </c>
      <c r="H9" s="22">
        <f t="shared" si="0"/>
        <v>1387734.8515085101</v>
      </c>
      <c r="I9" s="22">
        <f t="shared" si="0"/>
        <v>1543939.9918831596</v>
      </c>
      <c r="J9" s="22">
        <f t="shared" si="0"/>
        <v>1667622.9959206502</v>
      </c>
      <c r="K9" s="22">
        <f t="shared" si="0"/>
        <v>1807336.3227246297</v>
      </c>
      <c r="L9" s="22">
        <f t="shared" si="0"/>
        <v>1952496.3360142598</v>
      </c>
      <c r="M9" s="22">
        <f t="shared" si="0"/>
        <v>2155208.3009460401</v>
      </c>
      <c r="N9" s="22">
        <f t="shared" si="0"/>
        <v>2313524.5381015204</v>
      </c>
      <c r="O9" s="22">
        <f t="shared" si="0"/>
        <v>2343379.2126792399</v>
      </c>
      <c r="P9" s="22">
        <f t="shared" ref="P9:W9" si="1">+P11+P34</f>
        <v>2528810.2860215199</v>
      </c>
      <c r="Q9" s="22">
        <f t="shared" si="1"/>
        <v>2310099.6901549497</v>
      </c>
      <c r="R9" s="22">
        <f t="shared" si="1"/>
        <v>3147881.0640198896</v>
      </c>
      <c r="S9" s="22">
        <f t="shared" si="1"/>
        <v>3537356.3397937007</v>
      </c>
      <c r="T9" s="22">
        <f t="shared" si="1"/>
        <v>3677239.3066672902</v>
      </c>
      <c r="U9" s="22">
        <f t="shared" si="1"/>
        <v>3736849.7239484806</v>
      </c>
      <c r="V9" s="22">
        <f t="shared" si="1"/>
        <v>3780430.2130887201</v>
      </c>
      <c r="W9" s="22">
        <f t="shared" si="1"/>
        <v>3784493.9976467597</v>
      </c>
      <c r="X9" s="40">
        <f t="shared" ref="X9:AQ9" si="2">+D9/C9-1</f>
        <v>0.29910099703220161</v>
      </c>
      <c r="Y9" s="40">
        <f t="shared" si="2"/>
        <v>0.25237890760397175</v>
      </c>
      <c r="Z9" s="40">
        <f t="shared" si="2"/>
        <v>-8.3213955750066848E-2</v>
      </c>
      <c r="AA9" s="40">
        <f t="shared" si="2"/>
        <v>0.1374564062323349</v>
      </c>
      <c r="AB9" s="40">
        <f t="shared" si="2"/>
        <v>9.5830733837703352E-2</v>
      </c>
      <c r="AC9" s="40">
        <f t="shared" si="2"/>
        <v>0.11256122897313547</v>
      </c>
      <c r="AD9" s="40">
        <f t="shared" si="2"/>
        <v>8.010868601611465E-2</v>
      </c>
      <c r="AE9" s="40">
        <f t="shared" si="2"/>
        <v>8.3779923367420128E-2</v>
      </c>
      <c r="AF9" s="40">
        <f t="shared" si="2"/>
        <v>8.0317100621756898E-2</v>
      </c>
      <c r="AG9" s="40">
        <f t="shared" si="2"/>
        <v>0.10382194383298438</v>
      </c>
      <c r="AH9" s="40">
        <f t="shared" si="2"/>
        <v>7.3457510852193098E-2</v>
      </c>
      <c r="AI9" s="40">
        <f t="shared" si="2"/>
        <v>1.2904412331073978E-2</v>
      </c>
      <c r="AJ9" s="40">
        <f t="shared" si="2"/>
        <v>7.9129776494975435E-2</v>
      </c>
      <c r="AK9" s="40">
        <f t="shared" si="2"/>
        <v>-8.6487545971927871E-2</v>
      </c>
      <c r="AL9" s="40">
        <f t="shared" si="2"/>
        <v>0.36266026848769717</v>
      </c>
      <c r="AM9" s="40">
        <f t="shared" si="2"/>
        <v>0.12372617257541663</v>
      </c>
      <c r="AN9" s="40">
        <f t="shared" si="2"/>
        <v>3.9544494090111293E-2</v>
      </c>
      <c r="AO9" s="40">
        <f t="shared" si="2"/>
        <v>1.6210643994017282E-2</v>
      </c>
      <c r="AP9" s="40">
        <f t="shared" si="2"/>
        <v>1.1662360640553482E-2</v>
      </c>
      <c r="AQ9" s="40">
        <f t="shared" si="2"/>
        <v>1.074952936300777E-3</v>
      </c>
    </row>
    <row r="10" spans="1:43" x14ac:dyDescent="0.2">
      <c r="B10" s="3"/>
      <c r="C10" s="6"/>
      <c r="D10" s="6"/>
      <c r="E10" s="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3" x14ac:dyDescent="0.2">
      <c r="B11" s="3" t="s">
        <v>30</v>
      </c>
      <c r="C11" s="21">
        <f t="shared" ref="C11:I11" si="3">+C12+C30+C31+C32</f>
        <v>746327.13952476019</v>
      </c>
      <c r="D11" s="21">
        <f t="shared" si="3"/>
        <v>969576.25015853997</v>
      </c>
      <c r="E11" s="21">
        <f t="shared" si="3"/>
        <v>1214210.82100853</v>
      </c>
      <c r="F11" s="21">
        <f t="shared" si="3"/>
        <v>1113341.14089606</v>
      </c>
      <c r="G11" s="21">
        <f t="shared" si="3"/>
        <v>1266273.9681516101</v>
      </c>
      <c r="H11" s="21">
        <f t="shared" si="3"/>
        <v>1387681.3515085101</v>
      </c>
      <c r="I11" s="21">
        <f t="shared" si="3"/>
        <v>1543909.9918831596</v>
      </c>
      <c r="J11" s="21">
        <f t="shared" ref="J11:O11" si="4">+J12+J30+J31+J32</f>
        <v>1667622.9959206502</v>
      </c>
      <c r="K11" s="21">
        <f t="shared" si="4"/>
        <v>1807336.3227246297</v>
      </c>
      <c r="L11" s="21">
        <f t="shared" si="4"/>
        <v>1951657.0287576399</v>
      </c>
      <c r="M11" s="21">
        <f t="shared" si="4"/>
        <v>2150728.81682869</v>
      </c>
      <c r="N11" s="21">
        <f t="shared" si="4"/>
        <v>2307639.7573636905</v>
      </c>
      <c r="O11" s="21">
        <f t="shared" si="4"/>
        <v>2341909.0444577499</v>
      </c>
      <c r="P11" s="21">
        <f t="shared" ref="P11:W11" si="5">+P12+P30+P31+P32</f>
        <v>2498434.6110215201</v>
      </c>
      <c r="Q11" s="21">
        <f t="shared" si="5"/>
        <v>2235099.6901549497</v>
      </c>
      <c r="R11" s="21">
        <f t="shared" si="5"/>
        <v>3141346.1150748897</v>
      </c>
      <c r="S11" s="21">
        <f t="shared" si="5"/>
        <v>3529746.2047037007</v>
      </c>
      <c r="T11" s="21">
        <f t="shared" si="5"/>
        <v>3669888.5619992903</v>
      </c>
      <c r="U11" s="21">
        <f t="shared" si="5"/>
        <v>3729266.2875944804</v>
      </c>
      <c r="V11" s="21">
        <f t="shared" si="5"/>
        <v>3772888.5124237202</v>
      </c>
      <c r="W11" s="21">
        <f t="shared" si="5"/>
        <v>3773240.2763597597</v>
      </c>
      <c r="X11" s="28">
        <f t="shared" ref="X11:X27" si="6">+D11/C11-1</f>
        <v>0.29913036631086265</v>
      </c>
      <c r="Y11" s="28">
        <f t="shared" ref="Y11:Y27" si="7">+E11/D11-1</f>
        <v>0.25231081187270066</v>
      </c>
      <c r="Z11" s="28">
        <f t="shared" ref="Z11:Z27" si="8">+F11/E11-1</f>
        <v>-8.3074272084552092E-2</v>
      </c>
      <c r="AA11" s="28">
        <f t="shared" ref="AA11:AA27" si="9">+G11/F11-1</f>
        <v>0.13736385159760101</v>
      </c>
      <c r="AB11" s="28">
        <f t="shared" ref="AB11:AB27" si="10">+H11/G11-1</f>
        <v>9.5877658714029534E-2</v>
      </c>
      <c r="AC11" s="28">
        <f t="shared" ref="AC11:AC27" si="11">+I11/H11-1</f>
        <v>0.11258250332817243</v>
      </c>
      <c r="AD11" s="28">
        <f t="shared" ref="AD11:AD27" si="12">+J11/I11-1</f>
        <v>8.0129673807340041E-2</v>
      </c>
      <c r="AE11" s="28">
        <f t="shared" ref="AE11:AE27" si="13">+K11/J11-1</f>
        <v>8.3779923367420128E-2</v>
      </c>
      <c r="AF11" s="28">
        <f t="shared" ref="AF11:AF27" si="14">+L11/K11-1</f>
        <v>7.9852711539289523E-2</v>
      </c>
      <c r="AG11" s="28">
        <f t="shared" ref="AG11:AG27" si="15">+M11/L11-1</f>
        <v>0.10200141988972966</v>
      </c>
      <c r="AH11" s="28">
        <f t="shared" ref="AH11:AH27" si="16">+N11/M11-1</f>
        <v>7.2957101475196628E-2</v>
      </c>
      <c r="AI11" s="28">
        <f t="shared" ref="AI11:AI27" si="17">+O11/N11-1</f>
        <v>1.4850362577046861E-2</v>
      </c>
      <c r="AJ11" s="28">
        <f t="shared" ref="AJ11:AJ27" si="18">+P11/O11-1</f>
        <v>6.6836740279984763E-2</v>
      </c>
      <c r="AK11" s="28">
        <f t="shared" ref="AK11:AK27" si="19">+Q11/P11-1</f>
        <v>-0.1053999651241232</v>
      </c>
      <c r="AL11" s="28">
        <f t="shared" ref="AL11:AL27" si="20">+R11/Q11-1</f>
        <v>0.4054612995168525</v>
      </c>
      <c r="AM11" s="28">
        <f t="shared" ref="AM11:AM27" si="21">+S11/R11-1</f>
        <v>0.12364129115379296</v>
      </c>
      <c r="AN11" s="28">
        <f t="shared" ref="AN11:AN27" si="22">+T11/S11-1</f>
        <v>3.9703239034250437E-2</v>
      </c>
      <c r="AO11" s="28">
        <f t="shared" ref="AO11:AO27" si="23">+U11/T11-1</f>
        <v>1.617970807343605E-2</v>
      </c>
      <c r="AP11" s="28">
        <f t="shared" ref="AP11:AQ27" si="24">+V11/U11-1</f>
        <v>1.1697267361773234E-2</v>
      </c>
      <c r="AQ11" s="28">
        <f t="shared" si="24"/>
        <v>9.3234648964823919E-5</v>
      </c>
    </row>
    <row r="12" spans="1:43" x14ac:dyDescent="0.2">
      <c r="B12" s="23" t="s">
        <v>29</v>
      </c>
      <c r="C12" s="6">
        <v>719750.29076705012</v>
      </c>
      <c r="D12" s="43">
        <f t="shared" ref="D12:O12" si="25">+D13+D14+D17+D21+D24+D27</f>
        <v>928810.95342429995</v>
      </c>
      <c r="E12" s="43">
        <f t="shared" si="25"/>
        <v>1173910.1462244501</v>
      </c>
      <c r="F12" s="43">
        <f t="shared" si="25"/>
        <v>1067077.82431808</v>
      </c>
      <c r="G12" s="43">
        <f t="shared" si="25"/>
        <v>1165301.0298428</v>
      </c>
      <c r="H12" s="43">
        <f t="shared" si="25"/>
        <v>1275443.47781427</v>
      </c>
      <c r="I12" s="43">
        <f t="shared" si="25"/>
        <v>1425249.3687670399</v>
      </c>
      <c r="J12" s="43">
        <f t="shared" si="25"/>
        <v>1548599.6351436502</v>
      </c>
      <c r="K12" s="43">
        <f t="shared" si="25"/>
        <v>1674118.0129957898</v>
      </c>
      <c r="L12" s="43">
        <f t="shared" si="25"/>
        <v>1807679.2423290499</v>
      </c>
      <c r="M12" s="43">
        <f t="shared" si="25"/>
        <v>1994015.6842883201</v>
      </c>
      <c r="N12" s="43">
        <f t="shared" si="25"/>
        <v>2129623.6126492103</v>
      </c>
      <c r="O12" s="43">
        <f t="shared" si="25"/>
        <v>2151719.0042679701</v>
      </c>
      <c r="P12" s="43">
        <f>+P13+P14+P17+P21+P24+P27</f>
        <v>2310301.1294680298</v>
      </c>
      <c r="Q12" s="43">
        <f>+Q13+Q14+Q17+Q21+Q24+Q27</f>
        <v>2041547.0754666501</v>
      </c>
      <c r="R12" s="43">
        <f>+R13+R14+R17+R21+R24+R27</f>
        <v>2710444.8667400698</v>
      </c>
      <c r="S12" s="43">
        <f>+S13+S14+S17+S21+S24+S27+S28+S29</f>
        <v>3063636.1430453006</v>
      </c>
      <c r="T12" s="43">
        <f>+T13+T14+T17+T21+T24+T27+T28+T29</f>
        <v>3290424.1912481701</v>
      </c>
      <c r="U12" s="43">
        <f>+U13+U14+U17+U21+U24+U27+U28+U29</f>
        <v>3312872.6617177301</v>
      </c>
      <c r="V12" s="43">
        <f>+V13+V14+V17+V21+V24+V27+V28+V29</f>
        <v>3356487.10172348</v>
      </c>
      <c r="W12" s="43">
        <f>+W13+W14+W17+W21+W24+W27+W28+W29</f>
        <v>3340146.80413729</v>
      </c>
      <c r="X12" s="30">
        <f t="shared" si="6"/>
        <v>0.29046276929523751</v>
      </c>
      <c r="Y12" s="30">
        <f t="shared" si="7"/>
        <v>0.26388490779154683</v>
      </c>
      <c r="Z12" s="30">
        <f t="shared" si="8"/>
        <v>-9.1005535858060371E-2</v>
      </c>
      <c r="AA12" s="30">
        <f t="shared" si="9"/>
        <v>9.2048774031537883E-2</v>
      </c>
      <c r="AB12" s="30">
        <f t="shared" si="10"/>
        <v>9.4518450727129499E-2</v>
      </c>
      <c r="AC12" s="30">
        <f t="shared" si="11"/>
        <v>0.11745396292236521</v>
      </c>
      <c r="AD12" s="30">
        <f t="shared" si="12"/>
        <v>8.6546445190373023E-2</v>
      </c>
      <c r="AE12" s="30">
        <f t="shared" si="13"/>
        <v>8.1052826698164715E-2</v>
      </c>
      <c r="AF12" s="30">
        <f t="shared" si="14"/>
        <v>7.9780056302157565E-2</v>
      </c>
      <c r="AG12" s="30">
        <f t="shared" si="15"/>
        <v>0.10308047887920124</v>
      </c>
      <c r="AH12" s="30">
        <f t="shared" si="16"/>
        <v>6.8007453215840563E-2</v>
      </c>
      <c r="AI12" s="30">
        <f t="shared" si="17"/>
        <v>1.0375256682693124E-2</v>
      </c>
      <c r="AJ12" s="30">
        <f t="shared" si="18"/>
        <v>7.3700201971311996E-2</v>
      </c>
      <c r="AK12" s="30">
        <f t="shared" si="19"/>
        <v>-0.11632858183437889</v>
      </c>
      <c r="AL12" s="30">
        <f t="shared" si="20"/>
        <v>0.32764259972821108</v>
      </c>
      <c r="AM12" s="30">
        <f t="shared" si="21"/>
        <v>0.13030749329722546</v>
      </c>
      <c r="AN12" s="30">
        <f t="shared" si="22"/>
        <v>7.4025777740511556E-2</v>
      </c>
      <c r="AO12" s="30">
        <f t="shared" si="23"/>
        <v>6.8223636725222025E-3</v>
      </c>
      <c r="AP12" s="30">
        <f t="shared" si="24"/>
        <v>1.3165142297722809E-2</v>
      </c>
      <c r="AQ12" s="30">
        <f t="shared" si="24"/>
        <v>-4.8682736119557424E-3</v>
      </c>
    </row>
    <row r="13" spans="1:43" x14ac:dyDescent="0.2">
      <c r="B13" s="24" t="s">
        <v>22</v>
      </c>
      <c r="C13" s="6">
        <v>160600.45520614</v>
      </c>
      <c r="D13" s="6">
        <v>235445.24976683001</v>
      </c>
      <c r="E13" s="6">
        <v>316716.00405533006</v>
      </c>
      <c r="F13" s="6">
        <v>308637.54398117011</v>
      </c>
      <c r="G13" s="43">
        <v>322669.09860829002</v>
      </c>
      <c r="H13" s="43">
        <v>372897.70956831996</v>
      </c>
      <c r="I13" s="43">
        <v>418856.06013622996</v>
      </c>
      <c r="J13" s="43">
        <v>469435.01505215</v>
      </c>
      <c r="K13" s="43">
        <v>497304.23669370991</v>
      </c>
      <c r="L13" s="43">
        <v>582856.07272272999</v>
      </c>
      <c r="M13" s="43">
        <v>675084.38446765998</v>
      </c>
      <c r="N13" s="43">
        <v>762218.84484217002</v>
      </c>
      <c r="O13" s="43">
        <v>777257.54181339999</v>
      </c>
      <c r="P13" s="43">
        <v>915745.84394227993</v>
      </c>
      <c r="Q13" s="43">
        <v>821030.48686356004</v>
      </c>
      <c r="R13" s="43">
        <v>1074512.7363455899</v>
      </c>
      <c r="S13" s="43">
        <v>1265678.98568825</v>
      </c>
      <c r="T13" s="43">
        <v>1314312.80122376</v>
      </c>
      <c r="U13" s="43">
        <v>1236854.01851908</v>
      </c>
      <c r="V13" s="43">
        <v>1247315.5570950198</v>
      </c>
      <c r="W13" s="43">
        <v>1305023.2816136701</v>
      </c>
      <c r="X13" s="30">
        <f t="shared" si="6"/>
        <v>0.46603102378895733</v>
      </c>
      <c r="Y13" s="30">
        <f t="shared" si="7"/>
        <v>0.34517899328606316</v>
      </c>
      <c r="Z13" s="30">
        <f t="shared" si="8"/>
        <v>-2.5506952508622338E-2</v>
      </c>
      <c r="AA13" s="30">
        <f t="shared" si="9"/>
        <v>4.5462889725353506E-2</v>
      </c>
      <c r="AB13" s="30">
        <f t="shared" si="10"/>
        <v>0.15566600947122566</v>
      </c>
      <c r="AC13" s="30">
        <f t="shared" si="11"/>
        <v>0.12324653487711967</v>
      </c>
      <c r="AD13" s="30">
        <f t="shared" si="12"/>
        <v>0.12075497940621793</v>
      </c>
      <c r="AE13" s="30">
        <f t="shared" si="13"/>
        <v>5.9367581769467881E-2</v>
      </c>
      <c r="AF13" s="30">
        <f t="shared" si="14"/>
        <v>0.17203118275807405</v>
      </c>
      <c r="AG13" s="30">
        <f t="shared" si="15"/>
        <v>0.15823513910406461</v>
      </c>
      <c r="AH13" s="30">
        <f t="shared" si="16"/>
        <v>0.12907195363912938</v>
      </c>
      <c r="AI13" s="30">
        <f t="shared" si="17"/>
        <v>1.9730156336326132E-2</v>
      </c>
      <c r="AJ13" s="30">
        <f t="shared" si="18"/>
        <v>0.17817556559924319</v>
      </c>
      <c r="AK13" s="30">
        <f t="shared" si="19"/>
        <v>-0.10342974276680406</v>
      </c>
      <c r="AL13" s="30">
        <f t="shared" si="20"/>
        <v>0.30873670775657058</v>
      </c>
      <c r="AM13" s="30">
        <f t="shared" si="21"/>
        <v>0.17790971002616063</v>
      </c>
      <c r="AN13" s="30">
        <f t="shared" si="22"/>
        <v>3.8425079412268026E-2</v>
      </c>
      <c r="AO13" s="30">
        <f t="shared" si="23"/>
        <v>-5.8934815694222764E-2</v>
      </c>
      <c r="AP13" s="30">
        <f t="shared" si="24"/>
        <v>8.4581837624344569E-3</v>
      </c>
      <c r="AQ13" s="30">
        <f t="shared" si="24"/>
        <v>4.6265537369750032E-2</v>
      </c>
    </row>
    <row r="14" spans="1:43" x14ac:dyDescent="0.2">
      <c r="B14" s="24" t="s">
        <v>23</v>
      </c>
      <c r="C14" s="6">
        <v>45854.853125469999</v>
      </c>
      <c r="D14" s="43">
        <f t="shared" ref="D14:O14" si="26">+D15+D16</f>
        <v>57958.253517539997</v>
      </c>
      <c r="E14" s="43">
        <f t="shared" si="26"/>
        <v>69759.05596700999</v>
      </c>
      <c r="F14" s="43">
        <f t="shared" si="26"/>
        <v>53762.068516589999</v>
      </c>
      <c r="G14" s="43">
        <f t="shared" si="26"/>
        <v>56677.333740989998</v>
      </c>
      <c r="H14" s="43">
        <f t="shared" si="26"/>
        <v>66542.803404239996</v>
      </c>
      <c r="I14" s="43">
        <f t="shared" si="26"/>
        <v>69397.815744289997</v>
      </c>
      <c r="J14" s="43">
        <f t="shared" si="26"/>
        <v>70008.408033760003</v>
      </c>
      <c r="K14" s="43">
        <f t="shared" si="26"/>
        <v>79457.258365660004</v>
      </c>
      <c r="L14" s="43">
        <f t="shared" si="26"/>
        <v>77965.365476189996</v>
      </c>
      <c r="M14" s="43">
        <f t="shared" si="26"/>
        <v>85967.212404000005</v>
      </c>
      <c r="N14" s="43">
        <f t="shared" si="26"/>
        <v>84141.226759019992</v>
      </c>
      <c r="O14" s="43">
        <f t="shared" si="26"/>
        <v>81937.742956770002</v>
      </c>
      <c r="P14" s="43">
        <f t="shared" ref="P14:W14" si="27">+P15+P16</f>
        <v>79979.42588047999</v>
      </c>
      <c r="Q14" s="43">
        <f t="shared" si="27"/>
        <v>54337.397928279992</v>
      </c>
      <c r="R14" s="43">
        <f t="shared" si="27"/>
        <v>82358.430686370004</v>
      </c>
      <c r="S14" s="43">
        <f t="shared" si="27"/>
        <v>66089.622716679994</v>
      </c>
      <c r="T14" s="43">
        <f t="shared" si="27"/>
        <v>79108.756488379993</v>
      </c>
      <c r="U14" s="43">
        <f t="shared" si="27"/>
        <v>84319.047449319987</v>
      </c>
      <c r="V14" s="43">
        <f t="shared" si="27"/>
        <v>94237.397628320003</v>
      </c>
      <c r="W14" s="43">
        <f t="shared" si="27"/>
        <v>92958.108756300004</v>
      </c>
      <c r="X14" s="30">
        <f t="shared" si="6"/>
        <v>0.26395025972391961</v>
      </c>
      <c r="Y14" s="30">
        <f t="shared" si="7"/>
        <v>0.20360866198113947</v>
      </c>
      <c r="Z14" s="30">
        <f t="shared" si="8"/>
        <v>-0.2293177169425169</v>
      </c>
      <c r="AA14" s="30">
        <f t="shared" si="9"/>
        <v>5.4225317307134535E-2</v>
      </c>
      <c r="AB14" s="30">
        <f t="shared" si="10"/>
        <v>0.17406375727436751</v>
      </c>
      <c r="AC14" s="30">
        <f t="shared" si="11"/>
        <v>4.290490021446991E-2</v>
      </c>
      <c r="AD14" s="30">
        <f t="shared" si="12"/>
        <v>8.7984367075737424E-3</v>
      </c>
      <c r="AE14" s="30">
        <f t="shared" si="13"/>
        <v>0.13496736459631387</v>
      </c>
      <c r="AF14" s="30">
        <f t="shared" si="14"/>
        <v>-1.8776042870801812E-2</v>
      </c>
      <c r="AG14" s="30">
        <f t="shared" si="15"/>
        <v>0.10263335365565252</v>
      </c>
      <c r="AH14" s="30">
        <f t="shared" si="16"/>
        <v>-2.1240489180908373E-2</v>
      </c>
      <c r="AI14" s="30">
        <f t="shared" si="17"/>
        <v>-2.6187921036149753E-2</v>
      </c>
      <c r="AJ14" s="30">
        <f t="shared" si="18"/>
        <v>-2.3900061261428851E-2</v>
      </c>
      <c r="AK14" s="30">
        <f t="shared" si="19"/>
        <v>-0.3206078021930171</v>
      </c>
      <c r="AL14" s="30">
        <f t="shared" si="20"/>
        <v>0.5156859515995782</v>
      </c>
      <c r="AM14" s="30">
        <f t="shared" si="21"/>
        <v>-0.19753664359685807</v>
      </c>
      <c r="AN14" s="30">
        <f t="shared" si="22"/>
        <v>0.19699210309478987</v>
      </c>
      <c r="AO14" s="30">
        <f t="shared" si="23"/>
        <v>6.5862379744337396E-2</v>
      </c>
      <c r="AP14" s="30">
        <f t="shared" si="24"/>
        <v>0.11762882147075304</v>
      </c>
      <c r="AQ14" s="30">
        <f t="shared" si="24"/>
        <v>-1.3575171897950988E-2</v>
      </c>
    </row>
    <row r="15" spans="1:43" x14ac:dyDescent="0.2">
      <c r="B15" s="25" t="s">
        <v>34</v>
      </c>
      <c r="C15" s="6">
        <v>36360.221712539998</v>
      </c>
      <c r="D15" s="6">
        <v>45663.390060450001</v>
      </c>
      <c r="E15" s="6">
        <v>54698.754892609992</v>
      </c>
      <c r="F15" s="6">
        <v>44555.844062780001</v>
      </c>
      <c r="G15" s="43">
        <v>45726.40481539</v>
      </c>
      <c r="H15" s="43">
        <v>55103.835499679997</v>
      </c>
      <c r="I15" s="43">
        <v>57833.687391400003</v>
      </c>
      <c r="J15" s="43">
        <v>58399.809269090001</v>
      </c>
      <c r="K15" s="43">
        <v>66305.830911459998</v>
      </c>
      <c r="L15" s="43">
        <v>65758.278267410002</v>
      </c>
      <c r="M15" s="43">
        <v>73112.860132790011</v>
      </c>
      <c r="N15" s="43">
        <v>71133.234102029994</v>
      </c>
      <c r="O15" s="43">
        <v>69209.891542319994</v>
      </c>
      <c r="P15" s="43">
        <v>68070.655058499993</v>
      </c>
      <c r="Q15" s="43">
        <v>46293.742568639995</v>
      </c>
      <c r="R15" s="43">
        <v>69117.03431114</v>
      </c>
      <c r="S15" s="43">
        <v>53507.189927949999</v>
      </c>
      <c r="T15" s="43">
        <v>64052.571650229998</v>
      </c>
      <c r="U15" s="43">
        <v>68481.386317249984</v>
      </c>
      <c r="V15" s="43">
        <v>77535.298564080003</v>
      </c>
      <c r="W15" s="43">
        <v>75787.595293210004</v>
      </c>
      <c r="X15" s="30">
        <f t="shared" si="6"/>
        <v>0.25586115567335788</v>
      </c>
      <c r="Y15" s="30">
        <f t="shared" si="7"/>
        <v>0.19786890154670544</v>
      </c>
      <c r="Z15" s="30">
        <f t="shared" si="8"/>
        <v>-0.18543220681610684</v>
      </c>
      <c r="AA15" s="30">
        <f t="shared" si="9"/>
        <v>2.6271766975408672E-2</v>
      </c>
      <c r="AB15" s="30">
        <f t="shared" si="10"/>
        <v>0.20507692923047971</v>
      </c>
      <c r="AC15" s="30">
        <f t="shared" si="11"/>
        <v>4.9540143022092531E-2</v>
      </c>
      <c r="AD15" s="30">
        <f t="shared" si="12"/>
        <v>9.7887909836815723E-3</v>
      </c>
      <c r="AE15" s="30">
        <f t="shared" si="13"/>
        <v>0.13537752505220113</v>
      </c>
      <c r="AF15" s="30">
        <f t="shared" si="14"/>
        <v>-8.2579863116587493E-3</v>
      </c>
      <c r="AG15" s="30">
        <f t="shared" si="15"/>
        <v>0.11184267683335869</v>
      </c>
      <c r="AH15" s="30">
        <f t="shared" si="16"/>
        <v>-2.7076304047804367E-2</v>
      </c>
      <c r="AI15" s="30">
        <f t="shared" si="17"/>
        <v>-2.7038592916375115E-2</v>
      </c>
      <c r="AJ15" s="30">
        <f t="shared" si="18"/>
        <v>-1.6460602067601693E-2</v>
      </c>
      <c r="AK15" s="30">
        <f t="shared" si="19"/>
        <v>-0.31991630565542373</v>
      </c>
      <c r="AL15" s="30">
        <f t="shared" si="20"/>
        <v>0.49301029634101812</v>
      </c>
      <c r="AM15" s="30">
        <f t="shared" si="21"/>
        <v>-0.22584655922764429</v>
      </c>
      <c r="AN15" s="30">
        <f t="shared" si="22"/>
        <v>0.19708345245713454</v>
      </c>
      <c r="AO15" s="30">
        <f t="shared" si="23"/>
        <v>6.9143432541698413E-2</v>
      </c>
      <c r="AP15" s="30">
        <f t="shared" si="24"/>
        <v>0.13220982713297391</v>
      </c>
      <c r="AQ15" s="30">
        <f t="shared" si="24"/>
        <v>-2.2540743419277476E-2</v>
      </c>
    </row>
    <row r="16" spans="1:43" x14ac:dyDescent="0.2">
      <c r="B16" s="25" t="s">
        <v>35</v>
      </c>
      <c r="C16" s="6">
        <v>9494.631412929999</v>
      </c>
      <c r="D16" s="6">
        <v>12294.863457089999</v>
      </c>
      <c r="E16" s="6">
        <v>15060.301074399998</v>
      </c>
      <c r="F16" s="6">
        <v>9206.2244538100003</v>
      </c>
      <c r="G16" s="43">
        <v>10950.928925600001</v>
      </c>
      <c r="H16" s="43">
        <v>11438.967904559999</v>
      </c>
      <c r="I16" s="43">
        <v>11564.128352889998</v>
      </c>
      <c r="J16" s="43">
        <v>11608.598764669998</v>
      </c>
      <c r="K16" s="43">
        <v>13151.427454199998</v>
      </c>
      <c r="L16" s="43">
        <v>12207.08720878</v>
      </c>
      <c r="M16" s="43">
        <v>12854.352271209998</v>
      </c>
      <c r="N16" s="43">
        <v>13007.992656989998</v>
      </c>
      <c r="O16" s="43">
        <v>12727.85141445</v>
      </c>
      <c r="P16" s="43">
        <v>11908.770821980001</v>
      </c>
      <c r="Q16" s="43">
        <v>8043.6553596399999</v>
      </c>
      <c r="R16" s="43">
        <v>13241.396375230001</v>
      </c>
      <c r="S16" s="43">
        <v>12582.432788730001</v>
      </c>
      <c r="T16" s="43">
        <v>15056.18483815</v>
      </c>
      <c r="U16" s="43">
        <v>15837.661132069999</v>
      </c>
      <c r="V16" s="43">
        <v>16702.099064239999</v>
      </c>
      <c r="W16" s="43">
        <v>17170.513463089999</v>
      </c>
      <c r="X16" s="30">
        <f t="shared" si="6"/>
        <v>0.29492793583820243</v>
      </c>
      <c r="Y16" s="30">
        <f t="shared" si="7"/>
        <v>0.22492625696589341</v>
      </c>
      <c r="Z16" s="30">
        <f t="shared" si="8"/>
        <v>-0.38870913613679026</v>
      </c>
      <c r="AA16" s="30">
        <f t="shared" si="9"/>
        <v>0.18951357101313704</v>
      </c>
      <c r="AB16" s="30">
        <f t="shared" si="10"/>
        <v>4.4565989084186963E-2</v>
      </c>
      <c r="AC16" s="30">
        <f t="shared" si="11"/>
        <v>1.0941585759682626E-2</v>
      </c>
      <c r="AD16" s="30">
        <f t="shared" si="12"/>
        <v>3.8455480969203926E-3</v>
      </c>
      <c r="AE16" s="30">
        <f t="shared" si="13"/>
        <v>0.13290395514620568</v>
      </c>
      <c r="AF16" s="30">
        <f t="shared" si="14"/>
        <v>-7.1805151852046056E-2</v>
      </c>
      <c r="AG16" s="30">
        <f t="shared" si="15"/>
        <v>5.3023710845979011E-2</v>
      </c>
      <c r="AH16" s="30">
        <f t="shared" si="16"/>
        <v>1.1952401998824191E-2</v>
      </c>
      <c r="AI16" s="30">
        <f t="shared" si="17"/>
        <v>-2.1536085538106486E-2</v>
      </c>
      <c r="AJ16" s="30">
        <f t="shared" si="18"/>
        <v>-6.435340622692165E-2</v>
      </c>
      <c r="AK16" s="30">
        <f t="shared" si="19"/>
        <v>-0.32456040343023163</v>
      </c>
      <c r="AL16" s="30">
        <f t="shared" si="20"/>
        <v>0.64619141213710951</v>
      </c>
      <c r="AM16" s="30">
        <f t="shared" si="21"/>
        <v>-4.9765415053407036E-2</v>
      </c>
      <c r="AN16" s="30">
        <f t="shared" si="22"/>
        <v>0.19660363706736605</v>
      </c>
      <c r="AO16" s="30">
        <f t="shared" si="23"/>
        <v>5.1904005053116764E-2</v>
      </c>
      <c r="AP16" s="30">
        <f t="shared" si="24"/>
        <v>5.4581161003601775E-2</v>
      </c>
      <c r="AQ16" s="30">
        <f t="shared" si="24"/>
        <v>2.804524132256514E-2</v>
      </c>
    </row>
    <row r="17" spans="2:43" x14ac:dyDescent="0.2">
      <c r="B17" s="24" t="s">
        <v>24</v>
      </c>
      <c r="C17" s="6">
        <v>763.31945322000001</v>
      </c>
      <c r="D17" s="43">
        <f t="shared" ref="D17:J17" si="28">+D18+D19</f>
        <v>2305.2550835900001</v>
      </c>
      <c r="E17" s="43">
        <f t="shared" si="28"/>
        <v>2849.627935</v>
      </c>
      <c r="F17" s="43">
        <f t="shared" si="28"/>
        <v>2073.9686043299998</v>
      </c>
      <c r="G17" s="43">
        <f t="shared" si="28"/>
        <v>1984.3292569</v>
      </c>
      <c r="H17" s="43">
        <f t="shared" si="28"/>
        <v>1958.4204726300004</v>
      </c>
      <c r="I17" s="43">
        <f t="shared" si="28"/>
        <v>1880.0823351700001</v>
      </c>
      <c r="J17" s="43">
        <f t="shared" si="28"/>
        <v>1466.4561021800002</v>
      </c>
      <c r="K17" s="43">
        <f t="shared" ref="K17:W17" si="29">+K18+K19+K20</f>
        <v>2490.3852611399998</v>
      </c>
      <c r="L17" s="43">
        <f t="shared" si="29"/>
        <v>2225.2300086099999</v>
      </c>
      <c r="M17" s="43">
        <f t="shared" si="29"/>
        <v>2580.2451610600001</v>
      </c>
      <c r="N17" s="43">
        <f t="shared" si="29"/>
        <v>2834.1077049699998</v>
      </c>
      <c r="O17" s="43">
        <f t="shared" si="29"/>
        <v>2768.39337789</v>
      </c>
      <c r="P17" s="43">
        <f t="shared" si="29"/>
        <v>2629.9548874400002</v>
      </c>
      <c r="Q17" s="43">
        <f t="shared" si="29"/>
        <v>2672.1536394899999</v>
      </c>
      <c r="R17" s="43">
        <f t="shared" si="29"/>
        <v>3173.65168167</v>
      </c>
      <c r="S17" s="43">
        <f t="shared" si="29"/>
        <v>1822.4661107400002</v>
      </c>
      <c r="T17" s="43">
        <f t="shared" si="29"/>
        <v>2786.4693056999999</v>
      </c>
      <c r="U17" s="43">
        <f t="shared" si="29"/>
        <v>2506.74158721</v>
      </c>
      <c r="V17" s="43">
        <f t="shared" si="29"/>
        <v>2270.52458811</v>
      </c>
      <c r="W17" s="43">
        <f t="shared" si="29"/>
        <v>2387.2341716400001</v>
      </c>
      <c r="X17" s="30">
        <f t="shared" si="6"/>
        <v>2.0200397407212303</v>
      </c>
      <c r="Y17" s="30">
        <f t="shared" si="7"/>
        <v>0.23614430146369814</v>
      </c>
      <c r="Z17" s="30">
        <f t="shared" si="8"/>
        <v>-0.27219670369703897</v>
      </c>
      <c r="AA17" s="30">
        <f t="shared" si="9"/>
        <v>-4.3221168942891519E-2</v>
      </c>
      <c r="AB17" s="30">
        <f t="shared" si="10"/>
        <v>-1.3056696200949736E-2</v>
      </c>
      <c r="AC17" s="30">
        <f t="shared" si="11"/>
        <v>-4.0000673274620424E-2</v>
      </c>
      <c r="AD17" s="30">
        <f t="shared" si="12"/>
        <v>-0.22000431856225011</v>
      </c>
      <c r="AE17" s="30">
        <f t="shared" si="13"/>
        <v>0.69823376058638909</v>
      </c>
      <c r="AF17" s="30">
        <f t="shared" si="14"/>
        <v>-0.10647157958549047</v>
      </c>
      <c r="AG17" s="30">
        <f t="shared" si="15"/>
        <v>0.15954087940408557</v>
      </c>
      <c r="AH17" s="30">
        <f t="shared" si="16"/>
        <v>9.8386985756698131E-2</v>
      </c>
      <c r="AI17" s="30">
        <f t="shared" si="17"/>
        <v>-2.318695473879151E-2</v>
      </c>
      <c r="AJ17" s="30">
        <f t="shared" si="18"/>
        <v>-5.0006798728695845E-2</v>
      </c>
      <c r="AK17" s="30">
        <f t="shared" si="19"/>
        <v>1.604542809898768E-2</v>
      </c>
      <c r="AL17" s="30">
        <f t="shared" si="20"/>
        <v>0.18767560172015951</v>
      </c>
      <c r="AM17" s="30">
        <f t="shared" si="21"/>
        <v>-0.42575106106760763</v>
      </c>
      <c r="AN17" s="30">
        <f t="shared" si="22"/>
        <v>0.52895534752554196</v>
      </c>
      <c r="AO17" s="30">
        <f t="shared" si="23"/>
        <v>-0.10038787002526428</v>
      </c>
      <c r="AP17" s="30">
        <f t="shared" si="24"/>
        <v>-9.4232688485018201E-2</v>
      </c>
      <c r="AQ17" s="30">
        <f t="shared" si="24"/>
        <v>5.1402034640439576E-2</v>
      </c>
    </row>
    <row r="18" spans="2:43" x14ac:dyDescent="0.2">
      <c r="B18" s="25" t="s">
        <v>36</v>
      </c>
      <c r="C18" s="6">
        <v>763.31945322000001</v>
      </c>
      <c r="D18" s="6">
        <v>89.043748030000003</v>
      </c>
      <c r="E18" s="6">
        <v>81.613662860000005</v>
      </c>
      <c r="F18" s="6">
        <v>69.330801240000014</v>
      </c>
      <c r="G18" s="43">
        <v>76.487606770000014</v>
      </c>
      <c r="H18" s="43">
        <v>80.453662499999993</v>
      </c>
      <c r="I18" s="43">
        <v>77.394081</v>
      </c>
      <c r="J18" s="43">
        <v>77.355167160000008</v>
      </c>
      <c r="K18" s="43">
        <v>91.604710499999996</v>
      </c>
      <c r="L18" s="43">
        <v>77.894022000000007</v>
      </c>
      <c r="M18" s="43">
        <v>94.902452429999997</v>
      </c>
      <c r="N18" s="43">
        <v>101.266209</v>
      </c>
      <c r="O18" s="43">
        <v>99.500306999999992</v>
      </c>
      <c r="P18" s="43">
        <v>85.850158500000006</v>
      </c>
      <c r="Q18" s="43">
        <v>100.96585500000002</v>
      </c>
      <c r="R18" s="43">
        <v>104.16503100000001</v>
      </c>
      <c r="S18" s="43">
        <v>55.161724500000005</v>
      </c>
      <c r="T18" s="43">
        <v>100.26944850000001</v>
      </c>
      <c r="U18" s="43">
        <v>95.254295999999997</v>
      </c>
      <c r="V18" s="43">
        <v>83.050648500000008</v>
      </c>
      <c r="W18" s="43">
        <v>92.3181285</v>
      </c>
      <c r="X18" s="30">
        <f t="shared" si="6"/>
        <v>-0.88334668053542154</v>
      </c>
      <c r="Y18" s="30">
        <f t="shared" si="7"/>
        <v>-8.344308650952903E-2</v>
      </c>
      <c r="Z18" s="30">
        <f t="shared" si="8"/>
        <v>-0.15050006567000918</v>
      </c>
      <c r="AA18" s="30">
        <f t="shared" si="9"/>
        <v>0.10322692658960531</v>
      </c>
      <c r="AB18" s="30">
        <f t="shared" si="10"/>
        <v>5.1852265974617229E-2</v>
      </c>
      <c r="AC18" s="30">
        <f t="shared" si="11"/>
        <v>-3.8029113963581107E-2</v>
      </c>
      <c r="AD18" s="30">
        <f t="shared" si="12"/>
        <v>-5.0280124135060333E-4</v>
      </c>
      <c r="AE18" s="30">
        <f t="shared" si="13"/>
        <v>0.18420932774311627</v>
      </c>
      <c r="AF18" s="30">
        <f t="shared" si="14"/>
        <v>-0.14967230860906422</v>
      </c>
      <c r="AG18" s="30">
        <f t="shared" si="15"/>
        <v>0.21835347557223317</v>
      </c>
      <c r="AH18" s="30">
        <f t="shared" si="16"/>
        <v>6.7055765231081921E-2</v>
      </c>
      <c r="AI18" s="30">
        <f t="shared" si="17"/>
        <v>-1.7438215742825003E-2</v>
      </c>
      <c r="AJ18" s="30">
        <f t="shared" si="18"/>
        <v>-0.1371869988300638</v>
      </c>
      <c r="AK18" s="30">
        <f t="shared" si="19"/>
        <v>0.17607068832610273</v>
      </c>
      <c r="AL18" s="30">
        <f t="shared" si="20"/>
        <v>3.1685721871022476E-2</v>
      </c>
      <c r="AM18" s="30">
        <f t="shared" si="21"/>
        <v>-0.47043912942338584</v>
      </c>
      <c r="AN18" s="30">
        <f t="shared" si="22"/>
        <v>0.81773592846974896</v>
      </c>
      <c r="AO18" s="30">
        <f t="shared" si="23"/>
        <v>-5.0016755602281138E-2</v>
      </c>
      <c r="AP18" s="30">
        <f t="shared" si="24"/>
        <v>-0.12811650510754902</v>
      </c>
      <c r="AQ18" s="30">
        <f t="shared" si="24"/>
        <v>0.11158829181207408</v>
      </c>
    </row>
    <row r="19" spans="2:43" x14ac:dyDescent="0.2">
      <c r="B19" s="25" t="s">
        <v>37</v>
      </c>
      <c r="C19" s="6">
        <v>0</v>
      </c>
      <c r="D19" s="6">
        <v>2216.21133556</v>
      </c>
      <c r="E19" s="6">
        <v>2768.0142721399998</v>
      </c>
      <c r="F19" s="6">
        <v>2004.63780309</v>
      </c>
      <c r="G19" s="43">
        <v>1907.8416501300001</v>
      </c>
      <c r="H19" s="43">
        <v>1877.9668101300003</v>
      </c>
      <c r="I19" s="43">
        <v>1802.6882541700002</v>
      </c>
      <c r="J19" s="43">
        <v>1389.1009350200002</v>
      </c>
      <c r="K19" s="43">
        <v>1594.4057789799999</v>
      </c>
      <c r="L19" s="43">
        <v>1347.1106206100001</v>
      </c>
      <c r="M19" s="43">
        <v>1659.3535268799999</v>
      </c>
      <c r="N19" s="43">
        <v>1849.6748959699999</v>
      </c>
      <c r="O19" s="43">
        <v>1834.6992818899998</v>
      </c>
      <c r="P19" s="43">
        <v>1663.4730659400002</v>
      </c>
      <c r="Q19" s="43">
        <v>1875.1247607400001</v>
      </c>
      <c r="R19" s="43">
        <v>2062.4073034200001</v>
      </c>
      <c r="S19" s="43">
        <v>1144.4223899900001</v>
      </c>
      <c r="T19" s="43">
        <v>1798.8386542000001</v>
      </c>
      <c r="U19" s="43">
        <v>1598.1779757100001</v>
      </c>
      <c r="V19" s="43">
        <v>1369.1132321099999</v>
      </c>
      <c r="W19" s="43">
        <v>1452.61949714</v>
      </c>
      <c r="X19" s="30" t="e">
        <f t="shared" si="6"/>
        <v>#DIV/0!</v>
      </c>
      <c r="Y19" s="30">
        <f t="shared" si="7"/>
        <v>0.24898480019757163</v>
      </c>
      <c r="Z19" s="30">
        <f t="shared" si="8"/>
        <v>-0.2757848746422179</v>
      </c>
      <c r="AA19" s="30">
        <f t="shared" si="9"/>
        <v>-4.828610575476322E-2</v>
      </c>
      <c r="AB19" s="30">
        <f t="shared" si="10"/>
        <v>-1.5658972534730031E-2</v>
      </c>
      <c r="AC19" s="30">
        <f t="shared" si="11"/>
        <v>-4.0085136517822195E-2</v>
      </c>
      <c r="AD19" s="30">
        <f t="shared" si="12"/>
        <v>-0.22942808785339608</v>
      </c>
      <c r="AE19" s="30">
        <f t="shared" si="13"/>
        <v>0.1477969230198839</v>
      </c>
      <c r="AF19" s="30">
        <f t="shared" si="14"/>
        <v>-0.1551017699698779</v>
      </c>
      <c r="AG19" s="30">
        <f t="shared" si="15"/>
        <v>0.23178713128147543</v>
      </c>
      <c r="AH19" s="30">
        <f t="shared" si="16"/>
        <v>0.1146960945976665</v>
      </c>
      <c r="AI19" s="30">
        <f t="shared" si="17"/>
        <v>-8.096349316643825E-3</v>
      </c>
      <c r="AJ19" s="30">
        <f t="shared" si="18"/>
        <v>-9.3326583620620629E-2</v>
      </c>
      <c r="AK19" s="30">
        <f t="shared" si="19"/>
        <v>0.12723481920664526</v>
      </c>
      <c r="AL19" s="30">
        <f t="shared" si="20"/>
        <v>9.9877377015751501E-2</v>
      </c>
      <c r="AM19" s="30">
        <f t="shared" si="21"/>
        <v>-0.44510359903581875</v>
      </c>
      <c r="AN19" s="30">
        <f t="shared" si="22"/>
        <v>0.57183105637746068</v>
      </c>
      <c r="AO19" s="30">
        <f t="shared" si="23"/>
        <v>-0.11155012597794112</v>
      </c>
      <c r="AP19" s="30">
        <f t="shared" si="24"/>
        <v>-0.14332868246306352</v>
      </c>
      <c r="AQ19" s="30">
        <f t="shared" si="24"/>
        <v>6.0992957391336367E-2</v>
      </c>
    </row>
    <row r="20" spans="2:43" x14ac:dyDescent="0.2">
      <c r="B20" s="25" t="s">
        <v>48</v>
      </c>
      <c r="C20" s="6"/>
      <c r="D20" s="6"/>
      <c r="E20" s="6"/>
      <c r="F20" s="6"/>
      <c r="G20" s="43"/>
      <c r="H20" s="43"/>
      <c r="I20" s="43">
        <v>0</v>
      </c>
      <c r="J20" s="43">
        <v>0</v>
      </c>
      <c r="K20" s="43">
        <v>804.37477166000008</v>
      </c>
      <c r="L20" s="43">
        <v>800.22536600000001</v>
      </c>
      <c r="M20" s="43">
        <v>825.98918174999994</v>
      </c>
      <c r="N20" s="43">
        <v>883.16660000000002</v>
      </c>
      <c r="O20" s="43">
        <v>834.19378900000015</v>
      </c>
      <c r="P20" s="43">
        <v>880.631663</v>
      </c>
      <c r="Q20" s="43">
        <v>696.06302375000007</v>
      </c>
      <c r="R20" s="43">
        <v>1007.07934725</v>
      </c>
      <c r="S20" s="43">
        <v>622.88199625000004</v>
      </c>
      <c r="T20" s="43">
        <v>887.36120300000005</v>
      </c>
      <c r="U20" s="43">
        <v>813.30931550000003</v>
      </c>
      <c r="V20" s="43">
        <v>818.36070749999999</v>
      </c>
      <c r="W20" s="43">
        <v>842.29654600000003</v>
      </c>
      <c r="X20" s="48" t="e">
        <f t="shared" si="6"/>
        <v>#DIV/0!</v>
      </c>
      <c r="Y20" s="48" t="e">
        <f t="shared" si="7"/>
        <v>#DIV/0!</v>
      </c>
      <c r="Z20" s="48" t="e">
        <f t="shared" si="8"/>
        <v>#DIV/0!</v>
      </c>
      <c r="AA20" s="48" t="e">
        <f t="shared" si="9"/>
        <v>#DIV/0!</v>
      </c>
      <c r="AB20" s="48" t="e">
        <f t="shared" si="10"/>
        <v>#DIV/0!</v>
      </c>
      <c r="AC20" s="48" t="e">
        <f t="shared" si="11"/>
        <v>#DIV/0!</v>
      </c>
      <c r="AD20" s="48" t="e">
        <f t="shared" si="12"/>
        <v>#DIV/0!</v>
      </c>
      <c r="AE20" s="48" t="e">
        <f t="shared" si="13"/>
        <v>#DIV/0!</v>
      </c>
      <c r="AF20" s="30">
        <f t="shared" si="14"/>
        <v>-5.1585477394285872E-3</v>
      </c>
      <c r="AG20" s="30">
        <f t="shared" si="15"/>
        <v>3.2195699917365372E-2</v>
      </c>
      <c r="AH20" s="30">
        <f t="shared" si="16"/>
        <v>6.9222962616604544E-2</v>
      </c>
      <c r="AI20" s="30">
        <f t="shared" si="17"/>
        <v>-5.5451384823655969E-2</v>
      </c>
      <c r="AJ20" s="30">
        <f t="shared" si="18"/>
        <v>5.5667969016728991E-2</v>
      </c>
      <c r="AK20" s="30">
        <f t="shared" si="19"/>
        <v>-0.20958664899833379</v>
      </c>
      <c r="AL20" s="30">
        <f t="shared" si="20"/>
        <v>0.44682207341573332</v>
      </c>
      <c r="AM20" s="30">
        <f t="shared" si="21"/>
        <v>-0.38149660406512709</v>
      </c>
      <c r="AN20" s="30">
        <f t="shared" si="22"/>
        <v>0.42460563693006237</v>
      </c>
      <c r="AO20" s="30">
        <f t="shared" si="23"/>
        <v>-8.3451797587774434E-2</v>
      </c>
      <c r="AP20" s="30">
        <f t="shared" si="24"/>
        <v>6.2109112778261366E-3</v>
      </c>
      <c r="AQ20" s="30">
        <f t="shared" si="24"/>
        <v>2.924851875296075E-2</v>
      </c>
    </row>
    <row r="21" spans="2:43" x14ac:dyDescent="0.2">
      <c r="B21" s="24" t="s">
        <v>25</v>
      </c>
      <c r="C21" s="6">
        <v>291028.02841769002</v>
      </c>
      <c r="D21" s="43">
        <f t="shared" ref="D21:O21" si="30">+D22+D23</f>
        <v>362717.11050056003</v>
      </c>
      <c r="E21" s="43">
        <f t="shared" si="30"/>
        <v>459779.52927090001</v>
      </c>
      <c r="F21" s="43">
        <f t="shared" si="30"/>
        <v>402928.43372383993</v>
      </c>
      <c r="G21" s="43">
        <f t="shared" si="30"/>
        <v>457006.28780367004</v>
      </c>
      <c r="H21" s="43">
        <f t="shared" si="30"/>
        <v>489708.07079039002</v>
      </c>
      <c r="I21" s="43">
        <f t="shared" si="30"/>
        <v>554446.82108379004</v>
      </c>
      <c r="J21" s="43">
        <f t="shared" si="30"/>
        <v>571641.10253043007</v>
      </c>
      <c r="K21" s="43">
        <f t="shared" si="30"/>
        <v>628902.62297223997</v>
      </c>
      <c r="L21" s="43">
        <f t="shared" si="30"/>
        <v>645726.49219060002</v>
      </c>
      <c r="M21" s="43">
        <f t="shared" si="30"/>
        <v>698148.82099256013</v>
      </c>
      <c r="N21" s="43">
        <f t="shared" si="30"/>
        <v>730039.59154370008</v>
      </c>
      <c r="O21" s="43">
        <f t="shared" si="30"/>
        <v>734839.24570564006</v>
      </c>
      <c r="P21" s="43">
        <f t="shared" ref="P21:W21" si="31">+P22+P23</f>
        <v>747344.05895413994</v>
      </c>
      <c r="Q21" s="43">
        <f t="shared" si="31"/>
        <v>713194.25786424999</v>
      </c>
      <c r="R21" s="43">
        <f t="shared" si="31"/>
        <v>970200.50377847988</v>
      </c>
      <c r="S21" s="43">
        <f t="shared" si="31"/>
        <v>994533.42773907003</v>
      </c>
      <c r="T21" s="43">
        <f t="shared" si="31"/>
        <v>1151628.4937014203</v>
      </c>
      <c r="U21" s="43">
        <f t="shared" si="31"/>
        <v>1198724.69571247</v>
      </c>
      <c r="V21" s="43">
        <f t="shared" si="31"/>
        <v>1246017.04147929</v>
      </c>
      <c r="W21" s="43">
        <f t="shared" si="31"/>
        <v>1202384.6100866701</v>
      </c>
      <c r="X21" s="30">
        <f t="shared" si="6"/>
        <v>0.24633050800172485</v>
      </c>
      <c r="Y21" s="30">
        <f t="shared" si="7"/>
        <v>0.2675981252618358</v>
      </c>
      <c r="Z21" s="30">
        <f t="shared" si="8"/>
        <v>-0.12364860096579822</v>
      </c>
      <c r="AA21" s="30">
        <f t="shared" si="9"/>
        <v>0.1342120574118979</v>
      </c>
      <c r="AB21" s="30">
        <f t="shared" si="10"/>
        <v>7.1556527468980224E-2</v>
      </c>
      <c r="AC21" s="30">
        <f t="shared" si="11"/>
        <v>0.132198659068272</v>
      </c>
      <c r="AD21" s="30">
        <f t="shared" si="12"/>
        <v>3.1011597132128976E-2</v>
      </c>
      <c r="AE21" s="30">
        <f t="shared" si="13"/>
        <v>0.10017040445191161</v>
      </c>
      <c r="AF21" s="30">
        <f t="shared" si="14"/>
        <v>2.6751151297237818E-2</v>
      </c>
      <c r="AG21" s="30">
        <f t="shared" si="15"/>
        <v>8.118348780165352E-2</v>
      </c>
      <c r="AH21" s="30">
        <f t="shared" si="16"/>
        <v>4.5679043768634742E-2</v>
      </c>
      <c r="AI21" s="30">
        <f t="shared" si="17"/>
        <v>6.5745121463767209E-3</v>
      </c>
      <c r="AJ21" s="30">
        <f t="shared" si="18"/>
        <v>1.701707321917989E-2</v>
      </c>
      <c r="AK21" s="30">
        <f t="shared" si="19"/>
        <v>-4.5694885348630976E-2</v>
      </c>
      <c r="AL21" s="30">
        <f t="shared" si="20"/>
        <v>0.36035938747441332</v>
      </c>
      <c r="AM21" s="30">
        <f t="shared" si="21"/>
        <v>2.5080304396694064E-2</v>
      </c>
      <c r="AN21" s="30">
        <f t="shared" si="22"/>
        <v>0.15795855783297652</v>
      </c>
      <c r="AO21" s="30">
        <f t="shared" si="23"/>
        <v>4.0895308051712931E-2</v>
      </c>
      <c r="AP21" s="30">
        <f t="shared" si="24"/>
        <v>3.9452216122661588E-2</v>
      </c>
      <c r="AQ21" s="30">
        <f t="shared" si="24"/>
        <v>-3.5017523789898419E-2</v>
      </c>
    </row>
    <row r="22" spans="2:43" x14ac:dyDescent="0.2">
      <c r="B22" s="25" t="s">
        <v>26</v>
      </c>
      <c r="C22" s="6">
        <v>148073.14387592001</v>
      </c>
      <c r="D22" s="6">
        <v>181794.47258451002</v>
      </c>
      <c r="E22" s="6">
        <v>224583.0438522</v>
      </c>
      <c r="F22" s="6">
        <v>227759.65795739999</v>
      </c>
      <c r="G22" s="43">
        <v>246836.66058659003</v>
      </c>
      <c r="H22" s="43">
        <v>260860.65342392001</v>
      </c>
      <c r="I22" s="43">
        <v>293928.62184002</v>
      </c>
      <c r="J22" s="43">
        <v>311773.95132394001</v>
      </c>
      <c r="K22" s="43">
        <v>328783.07864773995</v>
      </c>
      <c r="L22" s="43">
        <v>347361.35445431003</v>
      </c>
      <c r="M22" s="43">
        <v>379052.56563495006</v>
      </c>
      <c r="N22" s="43">
        <v>389416.29201996006</v>
      </c>
      <c r="O22" s="43">
        <v>396870.47301722004</v>
      </c>
      <c r="P22" s="43">
        <v>417055.15926385997</v>
      </c>
      <c r="Q22" s="43">
        <v>468381.96951384994</v>
      </c>
      <c r="R22" s="43">
        <v>593158.00803265988</v>
      </c>
      <c r="S22" s="43">
        <v>656735.20088403998</v>
      </c>
      <c r="T22" s="43">
        <v>732706.56157615012</v>
      </c>
      <c r="U22" s="43">
        <v>761805.88540327991</v>
      </c>
      <c r="V22" s="43">
        <v>786525.60482201003</v>
      </c>
      <c r="W22" s="43">
        <v>767778.20118176006</v>
      </c>
      <c r="X22" s="30">
        <f t="shared" si="6"/>
        <v>0.22773426582235112</v>
      </c>
      <c r="Y22" s="30">
        <f t="shared" si="7"/>
        <v>0.23536783412267415</v>
      </c>
      <c r="Z22" s="30">
        <f t="shared" si="8"/>
        <v>1.4144496622329861E-2</v>
      </c>
      <c r="AA22" s="30">
        <f t="shared" si="9"/>
        <v>8.3759357562602998E-2</v>
      </c>
      <c r="AB22" s="30">
        <f t="shared" si="10"/>
        <v>5.6814870222287706E-2</v>
      </c>
      <c r="AC22" s="30">
        <f t="shared" si="11"/>
        <v>0.12676487612089904</v>
      </c>
      <c r="AD22" s="30">
        <f t="shared" si="12"/>
        <v>6.0713139714692055E-2</v>
      </c>
      <c r="AE22" s="30">
        <f t="shared" si="13"/>
        <v>5.4555960341045484E-2</v>
      </c>
      <c r="AF22" s="30">
        <f t="shared" si="14"/>
        <v>5.6506179949957103E-2</v>
      </c>
      <c r="AG22" s="30">
        <f t="shared" si="15"/>
        <v>9.1234130608528918E-2</v>
      </c>
      <c r="AH22" s="30">
        <f t="shared" si="16"/>
        <v>2.7341132403759794E-2</v>
      </c>
      <c r="AI22" s="30">
        <f t="shared" si="17"/>
        <v>1.9141934094729418E-2</v>
      </c>
      <c r="AJ22" s="30">
        <f t="shared" si="18"/>
        <v>5.0859632094031104E-2</v>
      </c>
      <c r="AK22" s="30">
        <f t="shared" si="19"/>
        <v>0.12306959669456297</v>
      </c>
      <c r="AL22" s="30">
        <f t="shared" si="20"/>
        <v>0.26639803972027232</v>
      </c>
      <c r="AM22" s="30">
        <f t="shared" si="21"/>
        <v>0.10718424431670059</v>
      </c>
      <c r="AN22" s="30">
        <f t="shared" si="22"/>
        <v>0.11568035425822165</v>
      </c>
      <c r="AO22" s="30">
        <f t="shared" si="23"/>
        <v>3.9714839955210968E-2</v>
      </c>
      <c r="AP22" s="30">
        <f t="shared" si="24"/>
        <v>3.2448842798902922E-2</v>
      </c>
      <c r="AQ22" s="30">
        <f t="shared" si="24"/>
        <v>-2.383571942898477E-2</v>
      </c>
    </row>
    <row r="23" spans="2:43" x14ac:dyDescent="0.2">
      <c r="B23" s="25" t="s">
        <v>27</v>
      </c>
      <c r="C23" s="6">
        <v>142954.88454177001</v>
      </c>
      <c r="D23" s="6">
        <v>180922.63791605001</v>
      </c>
      <c r="E23" s="6">
        <v>235196.4854187</v>
      </c>
      <c r="F23" s="6">
        <v>175168.77576643997</v>
      </c>
      <c r="G23" s="43">
        <v>210169.62721708001</v>
      </c>
      <c r="H23" s="43">
        <v>228847.41736647001</v>
      </c>
      <c r="I23" s="43">
        <v>260518.19924377001</v>
      </c>
      <c r="J23" s="43">
        <v>259867.15120649003</v>
      </c>
      <c r="K23" s="43">
        <v>300119.54432450002</v>
      </c>
      <c r="L23" s="43">
        <v>298365.13773628999</v>
      </c>
      <c r="M23" s="43">
        <v>319096.25535761</v>
      </c>
      <c r="N23" s="43">
        <v>340623.29952374002</v>
      </c>
      <c r="O23" s="43">
        <v>337968.77268842002</v>
      </c>
      <c r="P23" s="43">
        <v>330288.89969028003</v>
      </c>
      <c r="Q23" s="43">
        <v>244812.28835040002</v>
      </c>
      <c r="R23" s="43">
        <v>377042.49574581999</v>
      </c>
      <c r="S23" s="43">
        <v>337798.22685502999</v>
      </c>
      <c r="T23" s="43">
        <v>418921.93212527002</v>
      </c>
      <c r="U23" s="43">
        <v>436918.81030918995</v>
      </c>
      <c r="V23" s="43">
        <v>459491.43665727996</v>
      </c>
      <c r="W23" s="43">
        <v>434606.40890490997</v>
      </c>
      <c r="X23" s="30">
        <f t="shared" si="6"/>
        <v>0.26559255737208609</v>
      </c>
      <c r="Y23" s="30">
        <f t="shared" si="7"/>
        <v>0.29998372855824496</v>
      </c>
      <c r="Z23" s="30">
        <f t="shared" si="8"/>
        <v>-0.25522366775761074</v>
      </c>
      <c r="AA23" s="30">
        <f t="shared" si="9"/>
        <v>0.19981216000109625</v>
      </c>
      <c r="AB23" s="30">
        <f t="shared" si="10"/>
        <v>8.8870073172362174E-2</v>
      </c>
      <c r="AC23" s="30">
        <f t="shared" si="11"/>
        <v>0.13839256847099679</v>
      </c>
      <c r="AD23" s="30">
        <f t="shared" si="12"/>
        <v>-2.4990501207586835E-3</v>
      </c>
      <c r="AE23" s="30">
        <f t="shared" si="13"/>
        <v>0.15489604180878369</v>
      </c>
      <c r="AF23" s="30">
        <f t="shared" si="14"/>
        <v>-5.8456925628045386E-3</v>
      </c>
      <c r="AG23" s="30">
        <f t="shared" si="15"/>
        <v>6.9482372433347761E-2</v>
      </c>
      <c r="AH23" s="30">
        <f t="shared" si="16"/>
        <v>6.7462540862489151E-2</v>
      </c>
      <c r="AI23" s="30">
        <f t="shared" si="17"/>
        <v>-7.7931452106522192E-3</v>
      </c>
      <c r="AJ23" s="30">
        <f t="shared" si="18"/>
        <v>-2.2723617146783615E-2</v>
      </c>
      <c r="AK23" s="30">
        <f t="shared" si="19"/>
        <v>-0.25879347268416686</v>
      </c>
      <c r="AL23" s="30">
        <f t="shared" si="20"/>
        <v>0.54012896283277567</v>
      </c>
      <c r="AM23" s="30">
        <f t="shared" si="21"/>
        <v>-0.10408447146829358</v>
      </c>
      <c r="AN23" s="30">
        <f t="shared" si="22"/>
        <v>0.24015432533651282</v>
      </c>
      <c r="AO23" s="30">
        <f t="shared" si="23"/>
        <v>4.2959980855187929E-2</v>
      </c>
      <c r="AP23" s="30">
        <f t="shared" si="24"/>
        <v>5.166320564710003E-2</v>
      </c>
      <c r="AQ23" s="30">
        <f t="shared" si="24"/>
        <v>-5.4157761749390243E-2</v>
      </c>
    </row>
    <row r="24" spans="2:43" x14ac:dyDescent="0.2">
      <c r="B24" s="24" t="s">
        <v>28</v>
      </c>
      <c r="C24" s="6">
        <v>51456.648008439995</v>
      </c>
      <c r="D24" s="43">
        <f t="shared" ref="D24:O24" si="32">+D25+D26</f>
        <v>65630.126425219991</v>
      </c>
      <c r="E24" s="43">
        <f t="shared" si="32"/>
        <v>87962.428858490006</v>
      </c>
      <c r="F24" s="43">
        <f t="shared" si="32"/>
        <v>55530.287315280002</v>
      </c>
      <c r="G24" s="43">
        <f t="shared" si="32"/>
        <v>69008.695626079993</v>
      </c>
      <c r="H24" s="43">
        <f t="shared" si="32"/>
        <v>83497.033800800011</v>
      </c>
      <c r="I24" s="43">
        <f t="shared" si="32"/>
        <v>97041.65252068</v>
      </c>
      <c r="J24" s="43">
        <f t="shared" si="32"/>
        <v>88043.275777869989</v>
      </c>
      <c r="K24" s="43">
        <f t="shared" si="32"/>
        <v>96077.540840849993</v>
      </c>
      <c r="L24" s="43">
        <f t="shared" si="32"/>
        <v>106528.93929793</v>
      </c>
      <c r="M24" s="43">
        <f t="shared" si="32"/>
        <v>128469.61568517001</v>
      </c>
      <c r="N24" s="43">
        <f t="shared" si="32"/>
        <v>126355.17671047001</v>
      </c>
      <c r="O24" s="43">
        <f t="shared" si="32"/>
        <v>114742.23138007999</v>
      </c>
      <c r="P24" s="43">
        <f t="shared" ref="P24:W24" si="33">+P25+P26</f>
        <v>99297.08247496</v>
      </c>
      <c r="Q24" s="43">
        <f t="shared" si="33"/>
        <v>61751.483372950002</v>
      </c>
      <c r="R24" s="43">
        <f t="shared" si="33"/>
        <v>93614.343335370009</v>
      </c>
      <c r="S24" s="43">
        <f t="shared" si="33"/>
        <v>83265.651576710006</v>
      </c>
      <c r="T24" s="43">
        <f t="shared" si="33"/>
        <v>130555.48591341</v>
      </c>
      <c r="U24" s="43">
        <f t="shared" si="33"/>
        <v>162342.62809690001</v>
      </c>
      <c r="V24" s="43">
        <f t="shared" si="33"/>
        <v>146855.15973457001</v>
      </c>
      <c r="W24" s="43">
        <f t="shared" si="33"/>
        <v>135372.65859506</v>
      </c>
      <c r="X24" s="30">
        <f t="shared" si="6"/>
        <v>0.2754450389861236</v>
      </c>
      <c r="Y24" s="30">
        <f t="shared" si="7"/>
        <v>0.34027517010371433</v>
      </c>
      <c r="Z24" s="30">
        <f t="shared" si="8"/>
        <v>-0.3687044794475306</v>
      </c>
      <c r="AA24" s="30">
        <f t="shared" si="9"/>
        <v>0.24272174631970977</v>
      </c>
      <c r="AB24" s="30">
        <f t="shared" si="10"/>
        <v>0.20994945699632295</v>
      </c>
      <c r="AC24" s="30">
        <f t="shared" si="11"/>
        <v>0.16221676511519645</v>
      </c>
      <c r="AD24" s="30">
        <f t="shared" si="12"/>
        <v>-9.2726952901924453E-2</v>
      </c>
      <c r="AE24" s="30">
        <f t="shared" si="13"/>
        <v>9.1253590827880648E-2</v>
      </c>
      <c r="AF24" s="30">
        <f t="shared" si="14"/>
        <v>0.10878086976010848</v>
      </c>
      <c r="AG24" s="30">
        <f t="shared" si="15"/>
        <v>0.20595977517318942</v>
      </c>
      <c r="AH24" s="30">
        <f t="shared" si="16"/>
        <v>-1.645866972842569E-2</v>
      </c>
      <c r="AI24" s="30">
        <f t="shared" si="17"/>
        <v>-9.1907159110701908E-2</v>
      </c>
      <c r="AJ24" s="30">
        <f t="shared" si="18"/>
        <v>-0.13460736051017197</v>
      </c>
      <c r="AK24" s="30">
        <f t="shared" si="19"/>
        <v>-0.37811381932070331</v>
      </c>
      <c r="AL24" s="30">
        <f t="shared" si="20"/>
        <v>0.51598533706442762</v>
      </c>
      <c r="AM24" s="30">
        <f t="shared" si="21"/>
        <v>-0.11054600598528141</v>
      </c>
      <c r="AN24" s="30">
        <f t="shared" si="22"/>
        <v>0.56793928157919193</v>
      </c>
      <c r="AO24" s="30">
        <f t="shared" si="23"/>
        <v>0.243476112559319</v>
      </c>
      <c r="AP24" s="30">
        <f t="shared" si="24"/>
        <v>-9.5399886917475252E-2</v>
      </c>
      <c r="AQ24" s="30">
        <f t="shared" si="24"/>
        <v>-7.8189293180190633E-2</v>
      </c>
    </row>
    <row r="25" spans="2:43" x14ac:dyDescent="0.2">
      <c r="B25" s="25" t="s">
        <v>26</v>
      </c>
      <c r="C25" s="6">
        <v>8560.3023590100001</v>
      </c>
      <c r="D25" s="6">
        <v>9722.3074954700005</v>
      </c>
      <c r="E25" s="6">
        <v>11705.557447219999</v>
      </c>
      <c r="F25" s="6">
        <v>12340.971018570001</v>
      </c>
      <c r="G25" s="43">
        <v>12634.5142082</v>
      </c>
      <c r="H25" s="43">
        <v>13593.450245290001</v>
      </c>
      <c r="I25" s="43">
        <v>15853.483688119999</v>
      </c>
      <c r="J25" s="43">
        <v>11544.762525870001</v>
      </c>
      <c r="K25" s="43">
        <v>11905.23305493</v>
      </c>
      <c r="L25" s="43">
        <v>12059.251794920001</v>
      </c>
      <c r="M25" s="43">
        <v>12240.761473679999</v>
      </c>
      <c r="N25" s="43">
        <v>12206.185283850002</v>
      </c>
      <c r="O25" s="43">
        <v>13857.941422520002</v>
      </c>
      <c r="P25" s="43">
        <v>5009.7798826100006</v>
      </c>
      <c r="Q25" s="43">
        <v>3003.4772840000001</v>
      </c>
      <c r="R25" s="43">
        <v>5417.8011159999996</v>
      </c>
      <c r="S25" s="43">
        <v>5912.5766429999994</v>
      </c>
      <c r="T25" s="43">
        <v>5998.5677089999999</v>
      </c>
      <c r="U25" s="43">
        <v>6710.423358</v>
      </c>
      <c r="V25" s="43">
        <v>5854.3239979999998</v>
      </c>
      <c r="W25" s="43">
        <v>4717.5264959999995</v>
      </c>
      <c r="X25" s="30">
        <f t="shared" si="6"/>
        <v>0.13574346883167654</v>
      </c>
      <c r="Y25" s="30">
        <f t="shared" si="7"/>
        <v>0.20398963442311113</v>
      </c>
      <c r="Z25" s="30">
        <f t="shared" si="8"/>
        <v>5.428306803969507E-2</v>
      </c>
      <c r="AA25" s="30">
        <f t="shared" si="9"/>
        <v>2.3786069117923692E-2</v>
      </c>
      <c r="AB25" s="30">
        <f t="shared" si="10"/>
        <v>7.5898132788329686E-2</v>
      </c>
      <c r="AC25" s="30">
        <f t="shared" si="11"/>
        <v>0.16625899988952964</v>
      </c>
      <c r="AD25" s="30">
        <f t="shared" si="12"/>
        <v>-0.271783870789156</v>
      </c>
      <c r="AE25" s="30">
        <f t="shared" si="13"/>
        <v>3.122372835753362E-2</v>
      </c>
      <c r="AF25" s="30">
        <f t="shared" si="14"/>
        <v>1.2937062154043222E-2</v>
      </c>
      <c r="AG25" s="30">
        <f t="shared" si="15"/>
        <v>1.505148759199626E-2</v>
      </c>
      <c r="AH25" s="30">
        <f t="shared" si="16"/>
        <v>-2.8246763818037257E-3</v>
      </c>
      <c r="AI25" s="30">
        <f t="shared" si="17"/>
        <v>0.13532124085118036</v>
      </c>
      <c r="AJ25" s="30">
        <f t="shared" si="18"/>
        <v>-0.63849032624219337</v>
      </c>
      <c r="AK25" s="30">
        <f t="shared" si="19"/>
        <v>-0.40047719572955665</v>
      </c>
      <c r="AL25" s="30">
        <f t="shared" si="20"/>
        <v>0.80384288067084286</v>
      </c>
      <c r="AM25" s="30">
        <f t="shared" si="21"/>
        <v>9.1324047599092406E-2</v>
      </c>
      <c r="AN25" s="30">
        <f t="shared" si="22"/>
        <v>1.4543754980632206E-2</v>
      </c>
      <c r="AO25" s="30">
        <f t="shared" si="23"/>
        <v>0.11867093671910411</v>
      </c>
      <c r="AP25" s="30">
        <f t="shared" si="24"/>
        <v>-0.1275775482897632</v>
      </c>
      <c r="AQ25" s="30">
        <f t="shared" si="24"/>
        <v>-0.1941808315338136</v>
      </c>
    </row>
    <row r="26" spans="2:43" x14ac:dyDescent="0.2">
      <c r="B26" s="25" t="s">
        <v>27</v>
      </c>
      <c r="C26" s="6">
        <v>42896.345649429997</v>
      </c>
      <c r="D26" s="6">
        <v>55907.818929749992</v>
      </c>
      <c r="E26" s="6">
        <v>76256.871411270011</v>
      </c>
      <c r="F26" s="6">
        <v>43189.31629671</v>
      </c>
      <c r="G26" s="43">
        <v>56374.181417879998</v>
      </c>
      <c r="H26" s="43">
        <v>69903.583555510006</v>
      </c>
      <c r="I26" s="43">
        <v>81188.168832559997</v>
      </c>
      <c r="J26" s="43">
        <v>76498.51325199999</v>
      </c>
      <c r="K26" s="43">
        <v>84172.307785919998</v>
      </c>
      <c r="L26" s="43">
        <v>94469.687503010005</v>
      </c>
      <c r="M26" s="43">
        <v>116228.85421149</v>
      </c>
      <c r="N26" s="43">
        <v>114148.99142662001</v>
      </c>
      <c r="O26" s="43">
        <v>100884.28995755999</v>
      </c>
      <c r="P26" s="43">
        <v>94287.302592349995</v>
      </c>
      <c r="Q26" s="43">
        <v>58748.006088950002</v>
      </c>
      <c r="R26" s="43">
        <v>88196.542219370007</v>
      </c>
      <c r="S26" s="43">
        <v>77353.074933710013</v>
      </c>
      <c r="T26" s="43">
        <v>124556.91820441</v>
      </c>
      <c r="U26" s="43">
        <v>155632.20473890001</v>
      </c>
      <c r="V26" s="43">
        <v>141000.83573657001</v>
      </c>
      <c r="W26" s="43">
        <v>130655.13209906001</v>
      </c>
      <c r="X26" s="30">
        <f t="shared" si="6"/>
        <v>0.30332358347389654</v>
      </c>
      <c r="Y26" s="30">
        <f t="shared" si="7"/>
        <v>0.36397507309468224</v>
      </c>
      <c r="Z26" s="30">
        <f t="shared" si="8"/>
        <v>-0.43363377624318522</v>
      </c>
      <c r="AA26" s="30">
        <f t="shared" si="9"/>
        <v>0.30528070948357122</v>
      </c>
      <c r="AB26" s="30">
        <f t="shared" si="10"/>
        <v>0.23999287967202187</v>
      </c>
      <c r="AC26" s="30">
        <f t="shared" si="11"/>
        <v>0.1614307121764218</v>
      </c>
      <c r="AD26" s="30">
        <f t="shared" si="12"/>
        <v>-5.7762795343146767E-2</v>
      </c>
      <c r="AE26" s="30">
        <f t="shared" si="13"/>
        <v>0.10031298920334741</v>
      </c>
      <c r="AF26" s="30">
        <f t="shared" si="14"/>
        <v>0.12233690613877291</v>
      </c>
      <c r="AG26" s="30">
        <f t="shared" si="15"/>
        <v>0.23032961454209011</v>
      </c>
      <c r="AH26" s="30">
        <f t="shared" si="16"/>
        <v>-1.7894547778002479E-2</v>
      </c>
      <c r="AI26" s="30">
        <f t="shared" si="17"/>
        <v>-0.11620515699069622</v>
      </c>
      <c r="AJ26" s="30">
        <f t="shared" si="18"/>
        <v>-6.5391622104742142E-2</v>
      </c>
      <c r="AK26" s="30">
        <f t="shared" si="19"/>
        <v>-0.37692558304540447</v>
      </c>
      <c r="AL26" s="30">
        <f t="shared" si="20"/>
        <v>0.5012686913294071</v>
      </c>
      <c r="AM26" s="30">
        <f t="shared" si="21"/>
        <v>-0.12294662594242289</v>
      </c>
      <c r="AN26" s="30">
        <f t="shared" si="22"/>
        <v>0.61023874372353926</v>
      </c>
      <c r="AO26" s="30">
        <f t="shared" si="23"/>
        <v>0.24948663616975852</v>
      </c>
      <c r="AP26" s="30">
        <f t="shared" si="24"/>
        <v>-9.4012476574990789E-2</v>
      </c>
      <c r="AQ26" s="30">
        <f t="shared" si="24"/>
        <v>-7.3373349763959816E-2</v>
      </c>
    </row>
    <row r="27" spans="2:43" x14ac:dyDescent="0.2">
      <c r="B27" s="24" t="s">
        <v>31</v>
      </c>
      <c r="C27" s="6">
        <v>170046.98655609001</v>
      </c>
      <c r="D27" s="6">
        <v>204754.95813056</v>
      </c>
      <c r="E27" s="6">
        <v>236843.50013772</v>
      </c>
      <c r="F27" s="6">
        <v>244145.52217687</v>
      </c>
      <c r="G27" s="43">
        <v>257955.28480687001</v>
      </c>
      <c r="H27" s="43">
        <v>260839.43977789002</v>
      </c>
      <c r="I27" s="43">
        <v>283626.93694687996</v>
      </c>
      <c r="J27" s="43">
        <v>348005.37764725997</v>
      </c>
      <c r="K27" s="43">
        <v>369885.96886218997</v>
      </c>
      <c r="L27" s="43">
        <v>392377.14263298997</v>
      </c>
      <c r="M27" s="43">
        <v>403765.40557786997</v>
      </c>
      <c r="N27" s="43">
        <v>424034.66508888005</v>
      </c>
      <c r="O27" s="43">
        <v>440173.84903419</v>
      </c>
      <c r="P27" s="43">
        <v>465304.76332873001</v>
      </c>
      <c r="Q27" s="43">
        <v>388561.29579812003</v>
      </c>
      <c r="R27" s="43">
        <v>486585.20091259002</v>
      </c>
      <c r="S27" s="43">
        <v>470390.44484420004</v>
      </c>
      <c r="T27" s="43">
        <v>611363.18528732006</v>
      </c>
      <c r="U27" s="43">
        <v>628125.53035275033</v>
      </c>
      <c r="V27" s="43">
        <v>619791.42119817005</v>
      </c>
      <c r="W27" s="43">
        <v>602020.91091394995</v>
      </c>
      <c r="X27" s="30">
        <f t="shared" si="6"/>
        <v>0.20410812492123509</v>
      </c>
      <c r="Y27" s="30">
        <f t="shared" si="7"/>
        <v>0.15671680090256501</v>
      </c>
      <c r="Z27" s="30">
        <f t="shared" si="8"/>
        <v>3.0830578145079057E-2</v>
      </c>
      <c r="AA27" s="30">
        <f t="shared" si="9"/>
        <v>5.6563653131412428E-2</v>
      </c>
      <c r="AB27" s="30">
        <f t="shared" si="10"/>
        <v>1.1180833039258653E-2</v>
      </c>
      <c r="AC27" s="30">
        <f t="shared" si="11"/>
        <v>8.7362161137878314E-2</v>
      </c>
      <c r="AD27" s="30">
        <f t="shared" si="12"/>
        <v>0.2269828155018907</v>
      </c>
      <c r="AE27" s="30">
        <f t="shared" si="13"/>
        <v>6.2874290514867592E-2</v>
      </c>
      <c r="AF27" s="30">
        <f t="shared" si="14"/>
        <v>6.0805695982427688E-2</v>
      </c>
      <c r="AG27" s="30">
        <f t="shared" si="15"/>
        <v>2.902376746122548E-2</v>
      </c>
      <c r="AH27" s="30">
        <f t="shared" si="16"/>
        <v>5.0200584871803677E-2</v>
      </c>
      <c r="AI27" s="30">
        <f t="shared" si="17"/>
        <v>3.8061001314425802E-2</v>
      </c>
      <c r="AJ27" s="30">
        <f t="shared" si="18"/>
        <v>5.7093156146557078E-2</v>
      </c>
      <c r="AK27" s="30">
        <f t="shared" si="19"/>
        <v>-0.16493161811110024</v>
      </c>
      <c r="AL27" s="30">
        <f t="shared" si="20"/>
        <v>0.25227398141424517</v>
      </c>
      <c r="AM27" s="30">
        <f t="shared" si="21"/>
        <v>-3.3282467362379164E-2</v>
      </c>
      <c r="AN27" s="30">
        <f t="shared" si="22"/>
        <v>0.29969303583496942</v>
      </c>
      <c r="AO27" s="30">
        <f t="shared" si="23"/>
        <v>2.7417982418343589E-2</v>
      </c>
      <c r="AP27" s="30">
        <f t="shared" si="24"/>
        <v>-1.3268222277002306E-2</v>
      </c>
      <c r="AQ27" s="30">
        <f t="shared" si="24"/>
        <v>-2.8671759040914901E-2</v>
      </c>
    </row>
    <row r="28" spans="2:43" x14ac:dyDescent="0.2">
      <c r="B28" s="24" t="s">
        <v>70</v>
      </c>
      <c r="C28" s="6"/>
      <c r="D28" s="6"/>
      <c r="E28" s="6"/>
      <c r="F28" s="6"/>
      <c r="G28" s="43"/>
      <c r="H28" s="43"/>
      <c r="I28" s="43"/>
      <c r="J28" s="43"/>
      <c r="K28" s="43"/>
      <c r="L28" s="43"/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8687.1835353499991</v>
      </c>
      <c r="T28" s="43">
        <v>0</v>
      </c>
      <c r="U28" s="43">
        <v>0</v>
      </c>
      <c r="V28" s="43">
        <v>0</v>
      </c>
      <c r="W28" s="43">
        <v>0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</row>
    <row r="29" spans="2:43" x14ac:dyDescent="0.2">
      <c r="B29" s="24" t="s">
        <v>71</v>
      </c>
      <c r="C29" s="6"/>
      <c r="D29" s="6"/>
      <c r="E29" s="6"/>
      <c r="F29" s="6"/>
      <c r="G29" s="43"/>
      <c r="H29" s="43"/>
      <c r="I29" s="43"/>
      <c r="J29" s="43"/>
      <c r="K29" s="43"/>
      <c r="L29" s="43"/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3">
        <v>0</v>
      </c>
      <c r="S29" s="43">
        <v>173168.36083429999</v>
      </c>
      <c r="T29" s="43">
        <v>668.99932818000002</v>
      </c>
      <c r="U29" s="43">
        <v>0</v>
      </c>
      <c r="V29" s="43">
        <v>0</v>
      </c>
      <c r="W29" s="43">
        <v>0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>
        <f t="shared" ref="AN29:AQ32" si="34">+T29/S29-1</f>
        <v>-0.99613671155078876</v>
      </c>
      <c r="AO29" s="30">
        <f t="shared" si="34"/>
        <v>-1</v>
      </c>
      <c r="AP29" s="48" t="e">
        <f t="shared" si="34"/>
        <v>#DIV/0!</v>
      </c>
      <c r="AQ29" s="48" t="e">
        <f t="shared" si="34"/>
        <v>#DIV/0!</v>
      </c>
    </row>
    <row r="30" spans="2:43" x14ac:dyDescent="0.2">
      <c r="B30" s="23" t="s">
        <v>32</v>
      </c>
      <c r="C30" s="6">
        <v>15754.297294700002</v>
      </c>
      <c r="D30" s="6">
        <v>18470.63600264</v>
      </c>
      <c r="E30" s="6">
        <v>20945.898193339999</v>
      </c>
      <c r="F30" s="6">
        <v>25925.38340807</v>
      </c>
      <c r="G30" s="43">
        <v>29266.798921279998</v>
      </c>
      <c r="H30" s="43">
        <v>32694.593162639998</v>
      </c>
      <c r="I30" s="43">
        <v>35366.700248519999</v>
      </c>
      <c r="J30" s="43">
        <v>28362.539308029998</v>
      </c>
      <c r="K30" s="43">
        <v>30507.709329490001</v>
      </c>
      <c r="L30" s="43">
        <v>32175.661323490003</v>
      </c>
      <c r="M30" s="43">
        <v>58979.908507560001</v>
      </c>
      <c r="N30" s="43">
        <v>35470.382011460002</v>
      </c>
      <c r="O30" s="43">
        <v>37740.801537940002</v>
      </c>
      <c r="P30" s="43">
        <v>37949.210183470001</v>
      </c>
      <c r="Q30" s="43">
        <v>36539.236991819998</v>
      </c>
      <c r="R30" s="43">
        <v>233354.16340927</v>
      </c>
      <c r="S30" s="43">
        <v>254649.30960477001</v>
      </c>
      <c r="T30" s="43">
        <v>276363.71504605003</v>
      </c>
      <c r="U30" s="43">
        <v>292121.48050804995</v>
      </c>
      <c r="V30" s="43">
        <v>307536.29697938001</v>
      </c>
      <c r="W30" s="43">
        <v>318628.19365218002</v>
      </c>
      <c r="X30" s="30">
        <f t="shared" ref="X30:AM32" si="35">+D30/C30-1</f>
        <v>0.17241890622781497</v>
      </c>
      <c r="Y30" s="30">
        <f t="shared" si="35"/>
        <v>0.13401066375549875</v>
      </c>
      <c r="Z30" s="30">
        <f t="shared" si="35"/>
        <v>0.23773080384365119</v>
      </c>
      <c r="AA30" s="30">
        <f t="shared" si="35"/>
        <v>0.1288858668207733</v>
      </c>
      <c r="AB30" s="30">
        <f t="shared" si="35"/>
        <v>0.1171222807994774</v>
      </c>
      <c r="AC30" s="30">
        <f t="shared" si="35"/>
        <v>8.1729326698990912E-2</v>
      </c>
      <c r="AD30" s="30">
        <f t="shared" si="35"/>
        <v>-0.19804394787390733</v>
      </c>
      <c r="AE30" s="30">
        <f t="shared" si="35"/>
        <v>7.5633919733437249E-2</v>
      </c>
      <c r="AF30" s="30">
        <f t="shared" si="35"/>
        <v>5.4673131174345135E-2</v>
      </c>
      <c r="AG30" s="30">
        <f t="shared" si="35"/>
        <v>0.83305971288619407</v>
      </c>
      <c r="AH30" s="30">
        <f t="shared" si="35"/>
        <v>-0.39860228832139621</v>
      </c>
      <c r="AI30" s="30">
        <f t="shared" si="35"/>
        <v>6.4008882840519199E-2</v>
      </c>
      <c r="AJ30" s="30">
        <f t="shared" si="35"/>
        <v>5.5221043813944437E-3</v>
      </c>
      <c r="AK30" s="30">
        <f t="shared" si="35"/>
        <v>-3.7154217039915172E-2</v>
      </c>
      <c r="AL30" s="30">
        <f t="shared" si="35"/>
        <v>5.386399460435114</v>
      </c>
      <c r="AM30" s="30">
        <f t="shared" si="35"/>
        <v>9.1256765614896596E-2</v>
      </c>
      <c r="AN30" s="30">
        <f t="shared" si="34"/>
        <v>8.5271801737778041E-2</v>
      </c>
      <c r="AO30" s="30">
        <f t="shared" si="34"/>
        <v>5.7018214056697936E-2</v>
      </c>
      <c r="AP30" s="30">
        <f t="shared" si="34"/>
        <v>5.2768514128166855E-2</v>
      </c>
      <c r="AQ30" s="30">
        <f t="shared" si="34"/>
        <v>3.6066951386696688E-2</v>
      </c>
    </row>
    <row r="31" spans="2:43" x14ac:dyDescent="0.2">
      <c r="B31" s="23" t="s">
        <v>12</v>
      </c>
      <c r="C31" s="6">
        <v>4684.8167934100002</v>
      </c>
      <c r="D31" s="6">
        <v>11086.974799180001</v>
      </c>
      <c r="E31" s="6">
        <v>5300.8205387500002</v>
      </c>
      <c r="F31" s="6">
        <v>6846.8087189300004</v>
      </c>
      <c r="G31" s="43">
        <v>7002.9452706399998</v>
      </c>
      <c r="H31" s="43">
        <v>8355.3631171400011</v>
      </c>
      <c r="I31" s="43">
        <v>7265.7309584499999</v>
      </c>
      <c r="J31" s="43">
        <v>6798.783998320001</v>
      </c>
      <c r="K31" s="43">
        <v>10438.98816035</v>
      </c>
      <c r="L31" s="43">
        <v>21327.84268523</v>
      </c>
      <c r="M31" s="43">
        <v>20389.848837540001</v>
      </c>
      <c r="N31" s="43">
        <v>50517.057199230003</v>
      </c>
      <c r="O31" s="43">
        <v>37543.652239679999</v>
      </c>
      <c r="P31" s="43">
        <v>52326.083673959998</v>
      </c>
      <c r="Q31" s="43">
        <v>30041.697388550001</v>
      </c>
      <c r="R31" s="43">
        <v>74489.185508580005</v>
      </c>
      <c r="S31" s="43">
        <v>205191.62965294</v>
      </c>
      <c r="T31" s="43">
        <v>95199.327637099996</v>
      </c>
      <c r="U31" s="43">
        <v>112141.80346867</v>
      </c>
      <c r="V31" s="43">
        <v>99840.489715400006</v>
      </c>
      <c r="W31" s="43">
        <v>105539.92215002999</v>
      </c>
      <c r="X31" s="30">
        <f t="shared" si="35"/>
        <v>1.3665759597634075</v>
      </c>
      <c r="Y31" s="30">
        <f t="shared" si="35"/>
        <v>-0.52188756313020113</v>
      </c>
      <c r="Z31" s="30">
        <f t="shared" si="35"/>
        <v>0.29165073008575448</v>
      </c>
      <c r="AA31" s="30">
        <f t="shared" si="35"/>
        <v>2.2804281252711833E-2</v>
      </c>
      <c r="AB31" s="30">
        <f t="shared" si="35"/>
        <v>0.19312129314647697</v>
      </c>
      <c r="AC31" s="30">
        <f t="shared" si="35"/>
        <v>-0.13041110762197217</v>
      </c>
      <c r="AD31" s="30">
        <f t="shared" si="35"/>
        <v>-6.426703146597279E-2</v>
      </c>
      <c r="AE31" s="30">
        <f t="shared" si="35"/>
        <v>0.53541988728124079</v>
      </c>
      <c r="AF31" s="30">
        <f t="shared" si="35"/>
        <v>1.0430948246726355</v>
      </c>
      <c r="AG31" s="30">
        <f t="shared" si="35"/>
        <v>-4.3979780868300344E-2</v>
      </c>
      <c r="AH31" s="30">
        <f t="shared" si="35"/>
        <v>1.4775591816170031</v>
      </c>
      <c r="AI31" s="30">
        <f t="shared" si="35"/>
        <v>-0.25681236554190545</v>
      </c>
      <c r="AJ31" s="30">
        <f t="shared" si="35"/>
        <v>0.39373983489694697</v>
      </c>
      <c r="AK31" s="30">
        <f t="shared" si="35"/>
        <v>-0.42587529432285398</v>
      </c>
      <c r="AL31" s="30">
        <f t="shared" si="35"/>
        <v>1.4795265242559359</v>
      </c>
      <c r="AM31" s="30">
        <f t="shared" si="35"/>
        <v>1.7546499300801872</v>
      </c>
      <c r="AN31" s="30">
        <f t="shared" si="34"/>
        <v>-0.53604672959555111</v>
      </c>
      <c r="AO31" s="30">
        <f t="shared" si="34"/>
        <v>0.17796844003095003</v>
      </c>
      <c r="AP31" s="30">
        <f t="shared" si="34"/>
        <v>-0.10969427432747425</v>
      </c>
      <c r="AQ31" s="30">
        <f t="shared" si="34"/>
        <v>5.7085381400636903E-2</v>
      </c>
    </row>
    <row r="32" spans="2:43" x14ac:dyDescent="0.2">
      <c r="B32" s="23" t="s">
        <v>33</v>
      </c>
      <c r="C32" s="6">
        <v>6137.7346696000004</v>
      </c>
      <c r="D32" s="6">
        <v>11207.685932420001</v>
      </c>
      <c r="E32" s="6">
        <v>14053.956051990002</v>
      </c>
      <c r="F32" s="6">
        <v>13491.12445098</v>
      </c>
      <c r="G32" s="43">
        <v>64703.194116890001</v>
      </c>
      <c r="H32" s="43">
        <v>71187.917414459997</v>
      </c>
      <c r="I32" s="43">
        <v>76028.191909150002</v>
      </c>
      <c r="J32" s="43">
        <v>83862.037470649986</v>
      </c>
      <c r="K32" s="43">
        <v>92271.612239000009</v>
      </c>
      <c r="L32" s="43">
        <v>90474.282419869996</v>
      </c>
      <c r="M32" s="43">
        <v>77343.375195270026</v>
      </c>
      <c r="N32" s="43">
        <v>92028.705503789999</v>
      </c>
      <c r="O32" s="43">
        <v>114905.58641216</v>
      </c>
      <c r="P32" s="43">
        <v>97858.187696060006</v>
      </c>
      <c r="Q32" s="43">
        <v>126971.68030792999</v>
      </c>
      <c r="R32" s="43">
        <v>123057.89941696999</v>
      </c>
      <c r="S32" s="43">
        <v>6269.1224006899993</v>
      </c>
      <c r="T32" s="43">
        <v>7901.328067970001</v>
      </c>
      <c r="U32" s="43">
        <v>12130.34190003</v>
      </c>
      <c r="V32" s="43">
        <v>9024.6240054599984</v>
      </c>
      <c r="W32" s="43">
        <v>8925.3564202599991</v>
      </c>
      <c r="X32" s="30">
        <f t="shared" si="35"/>
        <v>0.82602972199683111</v>
      </c>
      <c r="Y32" s="30">
        <f t="shared" si="35"/>
        <v>0.25395698422782487</v>
      </c>
      <c r="Z32" s="30">
        <f t="shared" si="35"/>
        <v>-4.0047912411844133E-2</v>
      </c>
      <c r="AA32" s="30">
        <f t="shared" si="35"/>
        <v>3.7959823031793274</v>
      </c>
      <c r="AB32" s="30">
        <f t="shared" si="35"/>
        <v>0.10022261475770389</v>
      </c>
      <c r="AC32" s="30">
        <f t="shared" si="35"/>
        <v>6.7992921699193021E-2</v>
      </c>
      <c r="AD32" s="30">
        <f t="shared" si="35"/>
        <v>0.10303869347387673</v>
      </c>
      <c r="AE32" s="30">
        <f t="shared" si="35"/>
        <v>0.10027868415781338</v>
      </c>
      <c r="AF32" s="30">
        <f t="shared" si="35"/>
        <v>-1.9478686624382457E-2</v>
      </c>
      <c r="AG32" s="30">
        <f t="shared" si="35"/>
        <v>-0.14513414059105212</v>
      </c>
      <c r="AH32" s="30">
        <f t="shared" si="35"/>
        <v>0.18987185743373214</v>
      </c>
      <c r="AI32" s="30">
        <f t="shared" si="35"/>
        <v>0.24858418667453575</v>
      </c>
      <c r="AJ32" s="30">
        <f t="shared" si="35"/>
        <v>-0.14836005148567732</v>
      </c>
      <c r="AK32" s="30">
        <f t="shared" si="35"/>
        <v>0.29750696694173651</v>
      </c>
      <c r="AL32" s="30">
        <f t="shared" si="35"/>
        <v>-3.0824045814534018E-2</v>
      </c>
      <c r="AM32" s="30">
        <f t="shared" si="35"/>
        <v>-0.94905550614473211</v>
      </c>
      <c r="AN32" s="30">
        <f t="shared" si="34"/>
        <v>0.26035632469073433</v>
      </c>
      <c r="AO32" s="30">
        <f t="shared" si="34"/>
        <v>0.53522822944200454</v>
      </c>
      <c r="AP32" s="30">
        <f t="shared" si="34"/>
        <v>-0.25602888361805543</v>
      </c>
      <c r="AQ32" s="30">
        <f t="shared" si="34"/>
        <v>-1.0999636676269464E-2</v>
      </c>
    </row>
    <row r="33" spans="1:43" x14ac:dyDescent="0.2">
      <c r="C33" s="6"/>
      <c r="D33" s="6"/>
      <c r="E33" s="6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</row>
    <row r="34" spans="1:43" s="7" customFormat="1" x14ac:dyDescent="0.2">
      <c r="B34" s="3" t="s">
        <v>11</v>
      </c>
      <c r="C34" s="5">
        <v>90</v>
      </c>
      <c r="D34" s="5">
        <v>95</v>
      </c>
      <c r="E34" s="5">
        <v>185</v>
      </c>
      <c r="F34" s="5">
        <v>0</v>
      </c>
      <c r="G34" s="54">
        <v>103.04488263</v>
      </c>
      <c r="H34" s="54">
        <v>53.5</v>
      </c>
      <c r="I34" s="54">
        <v>30</v>
      </c>
      <c r="J34" s="54">
        <v>0</v>
      </c>
      <c r="K34" s="54">
        <v>0</v>
      </c>
      <c r="L34" s="54">
        <v>839.30725661999986</v>
      </c>
      <c r="M34" s="54">
        <f>4615.88411735-136.4</f>
        <v>4479.4841173500008</v>
      </c>
      <c r="N34" s="54">
        <v>5884.7807378300004</v>
      </c>
      <c r="O34" s="54">
        <v>1470.1682214900002</v>
      </c>
      <c r="P34" s="54">
        <v>30375.674999999999</v>
      </c>
      <c r="Q34" s="54">
        <v>75000</v>
      </c>
      <c r="R34" s="54">
        <v>6534.9489450000001</v>
      </c>
      <c r="S34" s="54">
        <v>7610.1350899999998</v>
      </c>
      <c r="T34" s="54">
        <v>7350.7446680000003</v>
      </c>
      <c r="U34" s="54">
        <v>7583.4363540000004</v>
      </c>
      <c r="V34" s="54">
        <v>7541.7006650000003</v>
      </c>
      <c r="W34" s="54">
        <v>11253.721287</v>
      </c>
      <c r="X34" s="30">
        <f t="shared" ref="X34:AQ34" si="36">+D34/C34-1</f>
        <v>5.555555555555558E-2</v>
      </c>
      <c r="Y34" s="30">
        <f t="shared" si="36"/>
        <v>0.94736842105263164</v>
      </c>
      <c r="Z34" s="30">
        <f t="shared" si="36"/>
        <v>-1</v>
      </c>
      <c r="AA34" s="30" t="e">
        <f t="shared" si="36"/>
        <v>#DIV/0!</v>
      </c>
      <c r="AB34" s="30">
        <f t="shared" si="36"/>
        <v>-0.48080876376849535</v>
      </c>
      <c r="AC34" s="30">
        <f t="shared" si="36"/>
        <v>-0.43925233644859818</v>
      </c>
      <c r="AD34" s="30">
        <f t="shared" si="36"/>
        <v>-1</v>
      </c>
      <c r="AE34" s="48" t="e">
        <f t="shared" si="36"/>
        <v>#DIV/0!</v>
      </c>
      <c r="AF34" s="48" t="e">
        <f t="shared" si="36"/>
        <v>#DIV/0!</v>
      </c>
      <c r="AG34" s="30">
        <f t="shared" si="36"/>
        <v>4.3371206813932117</v>
      </c>
      <c r="AH34" s="30">
        <f t="shared" si="36"/>
        <v>0.31371840677746454</v>
      </c>
      <c r="AI34" s="30">
        <f t="shared" si="36"/>
        <v>-0.75017451167906701</v>
      </c>
      <c r="AJ34" s="30">
        <f t="shared" si="36"/>
        <v>19.661360078382437</v>
      </c>
      <c r="AK34" s="30">
        <f t="shared" si="36"/>
        <v>1.4690809340039359</v>
      </c>
      <c r="AL34" s="30">
        <f t="shared" si="36"/>
        <v>-0.91286734739999997</v>
      </c>
      <c r="AM34" s="30">
        <f t="shared" si="36"/>
        <v>0.16452862203654139</v>
      </c>
      <c r="AN34" s="30">
        <f t="shared" si="36"/>
        <v>-3.4084864320062858E-2</v>
      </c>
      <c r="AO34" s="30">
        <f t="shared" si="36"/>
        <v>3.1655525597695799E-2</v>
      </c>
      <c r="AP34" s="30">
        <f t="shared" si="36"/>
        <v>-5.5035325743830743E-3</v>
      </c>
      <c r="AQ34" s="30">
        <f t="shared" si="36"/>
        <v>0.49219941056888916</v>
      </c>
    </row>
    <row r="35" spans="1:43" x14ac:dyDescent="0.2">
      <c r="C35" s="6"/>
      <c r="D35" s="6"/>
      <c r="E35" s="6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</row>
    <row r="36" spans="1:43" x14ac:dyDescent="0.2">
      <c r="A36" s="7">
        <v>2</v>
      </c>
      <c r="B36" s="3" t="s">
        <v>53</v>
      </c>
      <c r="C36" s="22">
        <f>+C40+C56</f>
        <v>780140.41</v>
      </c>
      <c r="D36" s="22">
        <f t="shared" ref="D36:K36" si="37">+D40+D56</f>
        <v>929872.09999999986</v>
      </c>
      <c r="E36" s="35">
        <f t="shared" si="37"/>
        <v>1081621.4424558401</v>
      </c>
      <c r="F36" s="22">
        <f t="shared" si="37"/>
        <v>1319488.4155341398</v>
      </c>
      <c r="G36" s="22">
        <f t="shared" si="37"/>
        <v>1669268.5</v>
      </c>
      <c r="H36" s="22">
        <f t="shared" si="37"/>
        <v>1837870.16866757</v>
      </c>
      <c r="I36" s="22">
        <f t="shared" si="37"/>
        <v>2029691.7504268598</v>
      </c>
      <c r="J36" s="22">
        <f t="shared" si="37"/>
        <v>2244668.6900562299</v>
      </c>
      <c r="K36" s="22">
        <f t="shared" si="37"/>
        <v>2506891.8257209999</v>
      </c>
      <c r="L36" s="22">
        <f t="shared" ref="L36:U36" si="38">+L40+L56+L65</f>
        <v>2755740.46878197</v>
      </c>
      <c r="M36" s="22">
        <f t="shared" si="38"/>
        <v>2837231.2587947305</v>
      </c>
      <c r="N36" s="22">
        <f t="shared" si="38"/>
        <v>3119476.1071801698</v>
      </c>
      <c r="O36" s="22">
        <f t="shared" si="38"/>
        <v>3336930.2571292999</v>
      </c>
      <c r="P36" s="22">
        <f t="shared" si="38"/>
        <v>3649007.5946838297</v>
      </c>
      <c r="Q36" s="22">
        <f t="shared" si="38"/>
        <v>3675810.1760444203</v>
      </c>
      <c r="R36" s="22">
        <f t="shared" si="38"/>
        <v>3892747.1564754206</v>
      </c>
      <c r="S36" s="22">
        <f t="shared" si="38"/>
        <v>3973220.6596243395</v>
      </c>
      <c r="T36" s="22">
        <f t="shared" si="38"/>
        <v>4086883.5154030998</v>
      </c>
      <c r="U36" s="22">
        <f t="shared" si="38"/>
        <v>4451471.9855985902</v>
      </c>
      <c r="V36" s="22">
        <f>+V40+V56+V65</f>
        <v>4391126.6767011303</v>
      </c>
      <c r="W36" s="22">
        <f>+W40+W56+W65</f>
        <v>4438287.3939432502</v>
      </c>
      <c r="X36" s="40">
        <f t="shared" ref="X36:AQ36" si="39">+D36/C36-1</f>
        <v>0.19192915541959921</v>
      </c>
      <c r="Y36" s="40">
        <f t="shared" si="39"/>
        <v>0.1631937795056333</v>
      </c>
      <c r="Z36" s="40">
        <f t="shared" si="39"/>
        <v>0.2199170280298981</v>
      </c>
      <c r="AA36" s="40">
        <f t="shared" si="39"/>
        <v>0.26508765090163089</v>
      </c>
      <c r="AB36" s="40">
        <f t="shared" si="39"/>
        <v>0.10100332491002506</v>
      </c>
      <c r="AC36" s="40">
        <f t="shared" si="39"/>
        <v>0.10437167163900263</v>
      </c>
      <c r="AD36" s="40">
        <f t="shared" si="39"/>
        <v>0.10591605330423137</v>
      </c>
      <c r="AE36" s="40">
        <f t="shared" si="39"/>
        <v>0.11682041845480606</v>
      </c>
      <c r="AF36" s="40">
        <f t="shared" si="39"/>
        <v>9.9265808164418656E-2</v>
      </c>
      <c r="AG36" s="40">
        <f t="shared" si="39"/>
        <v>2.9571286170057665E-2</v>
      </c>
      <c r="AH36" s="40">
        <f t="shared" si="39"/>
        <v>9.9478971800606164E-2</v>
      </c>
      <c r="AI36" s="40">
        <f t="shared" si="39"/>
        <v>6.9708547999008941E-2</v>
      </c>
      <c r="AJ36" s="40">
        <f t="shared" si="39"/>
        <v>9.3522283508257642E-2</v>
      </c>
      <c r="AK36" s="40">
        <f t="shared" si="39"/>
        <v>7.3451700675106757E-3</v>
      </c>
      <c r="AL36" s="40">
        <f t="shared" si="39"/>
        <v>5.9017460108467423E-2</v>
      </c>
      <c r="AM36" s="40">
        <f t="shared" si="39"/>
        <v>2.067267662505512E-2</v>
      </c>
      <c r="AN36" s="40">
        <f t="shared" si="39"/>
        <v>2.8607234663253545E-2</v>
      </c>
      <c r="AO36" s="40">
        <f t="shared" si="39"/>
        <v>8.9209410745715978E-2</v>
      </c>
      <c r="AP36" s="40">
        <f t="shared" si="39"/>
        <v>-1.3556259388509906E-2</v>
      </c>
      <c r="AQ36" s="40">
        <f t="shared" si="39"/>
        <v>1.0740003810946641E-2</v>
      </c>
    </row>
    <row r="37" spans="1:43" x14ac:dyDescent="0.2">
      <c r="A37" s="7"/>
      <c r="B37" s="16"/>
      <c r="C37" s="21"/>
      <c r="D37" s="21"/>
      <c r="E37" s="3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</row>
    <row r="38" spans="1:43" x14ac:dyDescent="0.2">
      <c r="A38" s="7">
        <v>3</v>
      </c>
      <c r="B38" s="3" t="s">
        <v>15</v>
      </c>
      <c r="C38" s="5">
        <f>+C36-C46</f>
        <v>571381.91</v>
      </c>
      <c r="D38" s="5">
        <f t="shared" ref="D38:O38" si="40">+D36-D46</f>
        <v>704799.49999999988</v>
      </c>
      <c r="E38" s="37">
        <f t="shared" si="40"/>
        <v>903293.54245584004</v>
      </c>
      <c r="F38" s="5">
        <f t="shared" si="40"/>
        <v>1145876.4155341398</v>
      </c>
      <c r="G38" s="5">
        <f t="shared" si="40"/>
        <v>1473530.7</v>
      </c>
      <c r="H38" s="5">
        <f t="shared" si="40"/>
        <v>1609902.54031731</v>
      </c>
      <c r="I38" s="5">
        <f t="shared" si="40"/>
        <v>1789688.7850654498</v>
      </c>
      <c r="J38" s="5">
        <f t="shared" si="40"/>
        <v>1946633.17644951</v>
      </c>
      <c r="K38" s="5">
        <f t="shared" si="40"/>
        <v>2189625.52467742</v>
      </c>
      <c r="L38" s="5">
        <f t="shared" si="40"/>
        <v>2376709.7614702899</v>
      </c>
      <c r="M38" s="5">
        <f t="shared" si="40"/>
        <v>2424214.0540263606</v>
      </c>
      <c r="N38" s="5">
        <f t="shared" si="40"/>
        <v>2620959.3379830196</v>
      </c>
      <c r="O38" s="5">
        <f t="shared" si="40"/>
        <v>2738389.9323318303</v>
      </c>
      <c r="P38" s="5">
        <f t="shared" ref="P38:W38" si="41">+P36-P46</f>
        <v>2943009.7232773695</v>
      </c>
      <c r="Q38" s="5">
        <f t="shared" si="41"/>
        <v>2864347.4166954705</v>
      </c>
      <c r="R38" s="5">
        <f t="shared" si="41"/>
        <v>2977508.8219411704</v>
      </c>
      <c r="S38" s="5">
        <f t="shared" si="41"/>
        <v>2962076.6382248392</v>
      </c>
      <c r="T38" s="5">
        <f t="shared" si="41"/>
        <v>3030997.70712661</v>
      </c>
      <c r="U38" s="5">
        <f t="shared" si="41"/>
        <v>3286135.5862538903</v>
      </c>
      <c r="V38" s="5">
        <f t="shared" si="41"/>
        <v>3274598.9024817804</v>
      </c>
      <c r="W38" s="5">
        <f t="shared" si="41"/>
        <v>3271362.2295957701</v>
      </c>
      <c r="X38" s="32">
        <f t="shared" ref="X38:AQ38" si="42">+D38/C38-1</f>
        <v>0.23349984951396152</v>
      </c>
      <c r="Y38" s="32">
        <f t="shared" si="42"/>
        <v>0.28163192859223107</v>
      </c>
      <c r="Z38" s="32">
        <f t="shared" si="42"/>
        <v>0.26855375542570004</v>
      </c>
      <c r="AA38" s="32">
        <f t="shared" si="42"/>
        <v>0.28594207893974932</v>
      </c>
      <c r="AB38" s="32">
        <f t="shared" si="42"/>
        <v>9.2547674994019502E-2</v>
      </c>
      <c r="AC38" s="32">
        <f t="shared" si="42"/>
        <v>0.11167523514355349</v>
      </c>
      <c r="AD38" s="32">
        <f t="shared" si="42"/>
        <v>8.7693677634751888E-2</v>
      </c>
      <c r="AE38" s="32">
        <f t="shared" si="42"/>
        <v>0.12482698392673397</v>
      </c>
      <c r="AF38" s="32">
        <f t="shared" si="42"/>
        <v>8.5441202015779094E-2</v>
      </c>
      <c r="AG38" s="32">
        <f t="shared" si="42"/>
        <v>1.9987418458147443E-2</v>
      </c>
      <c r="AH38" s="32">
        <f t="shared" si="42"/>
        <v>8.1158379405434911E-2</v>
      </c>
      <c r="AI38" s="32">
        <f t="shared" si="42"/>
        <v>4.4804431967716107E-2</v>
      </c>
      <c r="AJ38" s="32">
        <f t="shared" si="42"/>
        <v>7.4722664047810916E-2</v>
      </c>
      <c r="AK38" s="32">
        <f t="shared" si="42"/>
        <v>-2.6728524190636982E-2</v>
      </c>
      <c r="AL38" s="32">
        <f t="shared" si="42"/>
        <v>3.9506871473102168E-2</v>
      </c>
      <c r="AM38" s="32">
        <f t="shared" si="42"/>
        <v>-5.1829178817580646E-3</v>
      </c>
      <c r="AN38" s="32">
        <f t="shared" si="42"/>
        <v>2.3267820964644192E-2</v>
      </c>
      <c r="AO38" s="32">
        <f t="shared" si="42"/>
        <v>8.4176203277023021E-2</v>
      </c>
      <c r="AP38" s="32">
        <f t="shared" si="42"/>
        <v>-3.5107144758020903E-3</v>
      </c>
      <c r="AQ38" s="32">
        <f t="shared" si="42"/>
        <v>-9.8841811849303962E-4</v>
      </c>
    </row>
    <row r="39" spans="1:43" x14ac:dyDescent="0.2">
      <c r="C39" s="6"/>
      <c r="D39" s="6"/>
      <c r="E39" s="36"/>
      <c r="AH39" s="8"/>
      <c r="AI39" s="8"/>
      <c r="AJ39" s="8"/>
      <c r="AK39" s="8"/>
      <c r="AL39" s="8"/>
      <c r="AM39" s="8"/>
      <c r="AN39" s="8"/>
      <c r="AO39" s="8"/>
      <c r="AP39" s="8"/>
      <c r="AQ39" s="8"/>
    </row>
    <row r="40" spans="1:43" x14ac:dyDescent="0.2">
      <c r="B40" s="16" t="s">
        <v>1</v>
      </c>
      <c r="C40" s="21">
        <f>+C43+C44+C45+C46+C50</f>
        <v>747575.81</v>
      </c>
      <c r="D40" s="21">
        <f t="shared" ref="D40:O40" si="43">+D43+D44+D45+D46+D50</f>
        <v>876449.39999999991</v>
      </c>
      <c r="E40" s="38">
        <f t="shared" si="43"/>
        <v>979243.84245583997</v>
      </c>
      <c r="F40" s="21">
        <f t="shared" si="43"/>
        <v>1212499.5155341399</v>
      </c>
      <c r="G40" s="21">
        <f t="shared" si="43"/>
        <v>1535523.4</v>
      </c>
      <c r="H40" s="21">
        <f t="shared" si="43"/>
        <v>1722172.1517581099</v>
      </c>
      <c r="I40" s="21">
        <f t="shared" si="43"/>
        <v>1897388.5057381699</v>
      </c>
      <c r="J40" s="21">
        <f t="shared" si="43"/>
        <v>2110916.7553686798</v>
      </c>
      <c r="K40" s="21">
        <f t="shared" si="43"/>
        <v>2310562.3277706299</v>
      </c>
      <c r="L40" s="21">
        <f t="shared" si="43"/>
        <v>2540511.7419912303</v>
      </c>
      <c r="M40" s="21">
        <f t="shared" si="43"/>
        <v>2668535.5634095306</v>
      </c>
      <c r="N40" s="21">
        <f t="shared" si="43"/>
        <v>2900888.97550401</v>
      </c>
      <c r="O40" s="21">
        <f t="shared" si="43"/>
        <v>3149017.6023300597</v>
      </c>
      <c r="P40" s="21">
        <f t="shared" ref="P40:W40" si="44">+P43+P44+P45+P46+P50</f>
        <v>3348522.4168350697</v>
      </c>
      <c r="Q40" s="21">
        <f t="shared" si="44"/>
        <v>3500657.5368381804</v>
      </c>
      <c r="R40" s="21">
        <f t="shared" si="44"/>
        <v>3649896.6429195004</v>
      </c>
      <c r="S40" s="21">
        <f t="shared" si="44"/>
        <v>3762626.0146148396</v>
      </c>
      <c r="T40" s="21">
        <f t="shared" si="44"/>
        <v>3834161.1806007996</v>
      </c>
      <c r="U40" s="21">
        <f t="shared" si="44"/>
        <v>4132249.2142848698</v>
      </c>
      <c r="V40" s="21">
        <f t="shared" si="44"/>
        <v>4114460.49648599</v>
      </c>
      <c r="W40" s="21">
        <f t="shared" si="44"/>
        <v>4149203.7725946703</v>
      </c>
      <c r="X40" s="28">
        <f t="shared" ref="X40:AQ40" si="45">+D40/C40-1</f>
        <v>0.17238865714501905</v>
      </c>
      <c r="Y40" s="28">
        <f t="shared" si="45"/>
        <v>0.1172850850897269</v>
      </c>
      <c r="Z40" s="28">
        <f t="shared" si="45"/>
        <v>0.23819978535000996</v>
      </c>
      <c r="AA40" s="28">
        <f t="shared" si="45"/>
        <v>0.26641155755312518</v>
      </c>
      <c r="AB40" s="28">
        <f t="shared" si="45"/>
        <v>0.12155383093354999</v>
      </c>
      <c r="AC40" s="28">
        <f t="shared" si="45"/>
        <v>0.10174148606525035</v>
      </c>
      <c r="AD40" s="28">
        <f t="shared" si="45"/>
        <v>0.11253796941677874</v>
      </c>
      <c r="AE40" s="28">
        <f t="shared" si="45"/>
        <v>9.4577662474937929E-2</v>
      </c>
      <c r="AF40" s="28">
        <f t="shared" si="45"/>
        <v>9.9520974377899307E-2</v>
      </c>
      <c r="AG40" s="28">
        <f t="shared" si="45"/>
        <v>5.0392926473135091E-2</v>
      </c>
      <c r="AH40" s="28">
        <f t="shared" si="45"/>
        <v>8.7071506664728959E-2</v>
      </c>
      <c r="AI40" s="28">
        <f t="shared" si="45"/>
        <v>8.5535375163035665E-2</v>
      </c>
      <c r="AJ40" s="28">
        <f t="shared" si="45"/>
        <v>6.3354620297260356E-2</v>
      </c>
      <c r="AK40" s="28">
        <f t="shared" si="45"/>
        <v>4.5433507996910594E-2</v>
      </c>
      <c r="AL40" s="28">
        <f t="shared" si="45"/>
        <v>4.2631735469935039E-2</v>
      </c>
      <c r="AM40" s="28">
        <f t="shared" si="45"/>
        <v>3.0885633957340897E-2</v>
      </c>
      <c r="AN40" s="28">
        <f t="shared" si="45"/>
        <v>1.9012031944738217E-2</v>
      </c>
      <c r="AO40" s="28">
        <f t="shared" si="45"/>
        <v>7.7745305855232871E-2</v>
      </c>
      <c r="AP40" s="28">
        <f t="shared" si="45"/>
        <v>-4.3048511540363377E-3</v>
      </c>
      <c r="AQ40" s="28">
        <f t="shared" si="45"/>
        <v>8.4441875522569543E-3</v>
      </c>
    </row>
    <row r="41" spans="1:43" x14ac:dyDescent="0.2">
      <c r="C41" s="20"/>
      <c r="D41" s="6"/>
      <c r="E41" s="36"/>
      <c r="AH41" s="8"/>
      <c r="AI41" s="8"/>
      <c r="AJ41" s="8"/>
      <c r="AK41" s="8"/>
      <c r="AL41" s="8"/>
      <c r="AM41" s="8"/>
      <c r="AN41" s="8"/>
      <c r="AO41" s="8"/>
      <c r="AP41" s="8"/>
      <c r="AQ41" s="8"/>
    </row>
    <row r="42" spans="1:43" x14ac:dyDescent="0.2">
      <c r="B42" s="26" t="s">
        <v>40</v>
      </c>
      <c r="C42" s="5">
        <f>SUM(C43:C44)</f>
        <v>294750.71000000002</v>
      </c>
      <c r="D42" s="5">
        <f t="shared" ref="D42:J42" si="46">SUM(D43:D44)</f>
        <v>329473.90000000002</v>
      </c>
      <c r="E42" s="37">
        <f t="shared" si="46"/>
        <v>396969.7</v>
      </c>
      <c r="F42" s="5">
        <f t="shared" si="46"/>
        <v>531390.69999999995</v>
      </c>
      <c r="G42" s="5">
        <f t="shared" si="46"/>
        <v>654993.19999999995</v>
      </c>
      <c r="H42" s="5">
        <f t="shared" si="46"/>
        <v>739417.6799445299</v>
      </c>
      <c r="I42" s="5">
        <f t="shared" si="46"/>
        <v>809215.58832198998</v>
      </c>
      <c r="J42" s="5">
        <f t="shared" si="46"/>
        <v>888226.70375086984</v>
      </c>
      <c r="K42" s="5">
        <f t="shared" ref="K42:W42" si="47">SUM(K43:K44)</f>
        <v>956715.94825668994</v>
      </c>
      <c r="L42" s="5">
        <f t="shared" si="47"/>
        <v>1047711.8784855501</v>
      </c>
      <c r="M42" s="5">
        <f t="shared" si="47"/>
        <v>1065131.5171282205</v>
      </c>
      <c r="N42" s="5">
        <f t="shared" si="47"/>
        <v>1106893.3402743898</v>
      </c>
      <c r="O42" s="5">
        <f t="shared" si="47"/>
        <v>1170794.8679803798</v>
      </c>
      <c r="P42" s="5">
        <f t="shared" si="47"/>
        <v>1204308.8395105598</v>
      </c>
      <c r="Q42" s="5">
        <f t="shared" si="47"/>
        <v>1231336.8534951501</v>
      </c>
      <c r="R42" s="5">
        <f t="shared" si="47"/>
        <v>1301419.1808440902</v>
      </c>
      <c r="S42" s="5">
        <f t="shared" si="47"/>
        <v>1294061.5567339303</v>
      </c>
      <c r="T42" s="5">
        <f t="shared" si="47"/>
        <v>1317861.7346362099</v>
      </c>
      <c r="U42" s="5">
        <f t="shared" si="47"/>
        <v>1417846.95393474</v>
      </c>
      <c r="V42" s="5">
        <f t="shared" si="47"/>
        <v>1431541.10857105</v>
      </c>
      <c r="W42" s="5">
        <f t="shared" si="47"/>
        <v>1478091.0207120902</v>
      </c>
      <c r="X42" s="32">
        <f t="shared" ref="X42:AG48" si="48">+D42/C42-1</f>
        <v>0.11780528026548276</v>
      </c>
      <c r="Y42" s="32">
        <f t="shared" si="48"/>
        <v>0.20485932269597074</v>
      </c>
      <c r="Z42" s="32">
        <f t="shared" si="48"/>
        <v>0.33861778367467332</v>
      </c>
      <c r="AA42" s="32">
        <f t="shared" si="48"/>
        <v>0.23260192547592573</v>
      </c>
      <c r="AB42" s="32">
        <f t="shared" si="48"/>
        <v>0.1288936739259734</v>
      </c>
      <c r="AC42" s="32">
        <f t="shared" si="48"/>
        <v>9.4395779639318667E-2</v>
      </c>
      <c r="AD42" s="32">
        <f t="shared" si="48"/>
        <v>9.7639141619502601E-2</v>
      </c>
      <c r="AE42" s="32">
        <f t="shared" si="48"/>
        <v>7.7107842194564347E-2</v>
      </c>
      <c r="AF42" s="32">
        <f t="shared" si="48"/>
        <v>9.5112797476274213E-2</v>
      </c>
      <c r="AG42" s="32">
        <f t="shared" si="48"/>
        <v>1.6626363602797234E-2</v>
      </c>
      <c r="AH42" s="32">
        <f t="shared" ref="AH42:AQ48" si="49">+N42/M42-1</f>
        <v>3.9208137656809194E-2</v>
      </c>
      <c r="AI42" s="32">
        <f t="shared" si="49"/>
        <v>5.7730519627256394E-2</v>
      </c>
      <c r="AJ42" s="32">
        <f t="shared" si="49"/>
        <v>2.8624973039035995E-2</v>
      </c>
      <c r="AK42" s="32">
        <f t="shared" si="49"/>
        <v>2.2442759778774635E-2</v>
      </c>
      <c r="AL42" s="32">
        <f t="shared" si="49"/>
        <v>5.6915641848947596E-2</v>
      </c>
      <c r="AM42" s="32">
        <f t="shared" si="49"/>
        <v>-5.653539012224984E-3</v>
      </c>
      <c r="AN42" s="32">
        <f t="shared" si="49"/>
        <v>1.8391843709775868E-2</v>
      </c>
      <c r="AO42" s="32">
        <f t="shared" si="49"/>
        <v>7.5869278749588043E-2</v>
      </c>
      <c r="AP42" s="32">
        <f t="shared" si="49"/>
        <v>9.6584152459520123E-3</v>
      </c>
      <c r="AQ42" s="32">
        <f t="shared" si="49"/>
        <v>3.2517342228129076E-2</v>
      </c>
    </row>
    <row r="43" spans="1:43" x14ac:dyDescent="0.2">
      <c r="B43" s="26" t="s">
        <v>2</v>
      </c>
      <c r="C43" s="6">
        <v>245982.41</v>
      </c>
      <c r="D43" s="6">
        <v>275236.90000000002</v>
      </c>
      <c r="E43" s="39">
        <v>331536.90000000002</v>
      </c>
      <c r="F43" s="6">
        <v>443316</v>
      </c>
      <c r="G43" s="6">
        <v>547794.69999999995</v>
      </c>
      <c r="H43" s="6">
        <v>615503.24037748994</v>
      </c>
      <c r="I43" s="6">
        <v>672681.05399741</v>
      </c>
      <c r="J43" s="6">
        <v>740000.39525877987</v>
      </c>
      <c r="K43" s="6">
        <v>798840.97284379997</v>
      </c>
      <c r="L43" s="6">
        <v>867847.55764799006</v>
      </c>
      <c r="M43" s="6">
        <v>885507.08831652044</v>
      </c>
      <c r="N43" s="6">
        <v>913740.57190718979</v>
      </c>
      <c r="O43" s="6">
        <v>964976.02072682988</v>
      </c>
      <c r="P43" s="6">
        <v>988825.59091115976</v>
      </c>
      <c r="Q43" s="6">
        <v>1013044.2248073102</v>
      </c>
      <c r="R43" s="6">
        <v>1071042.7290609402</v>
      </c>
      <c r="S43" s="6">
        <v>1062709.7799695102</v>
      </c>
      <c r="T43" s="6">
        <v>1055767.7593369898</v>
      </c>
      <c r="U43" s="6">
        <v>1160696.01554211</v>
      </c>
      <c r="V43" s="6">
        <v>1161116.4006831299</v>
      </c>
      <c r="W43" s="6">
        <v>1207675.9909177101</v>
      </c>
      <c r="X43" s="30">
        <f t="shared" si="48"/>
        <v>0.11892919497780352</v>
      </c>
      <c r="Y43" s="30">
        <f t="shared" si="48"/>
        <v>0.20455106128575062</v>
      </c>
      <c r="Z43" s="30">
        <f t="shared" si="48"/>
        <v>0.33715432580807736</v>
      </c>
      <c r="AA43" s="30">
        <f t="shared" si="48"/>
        <v>0.23567545498019471</v>
      </c>
      <c r="AB43" s="30">
        <f t="shared" si="48"/>
        <v>0.1236020362692265</v>
      </c>
      <c r="AC43" s="30">
        <f t="shared" si="48"/>
        <v>9.2896039970240762E-2</v>
      </c>
      <c r="AD43" s="30">
        <f t="shared" si="48"/>
        <v>0.10007616664885144</v>
      </c>
      <c r="AE43" s="30">
        <f t="shared" si="48"/>
        <v>7.9514251562586624E-2</v>
      </c>
      <c r="AF43" s="30">
        <f t="shared" si="48"/>
        <v>8.6383381862015662E-2</v>
      </c>
      <c r="AG43" s="30">
        <f t="shared" si="48"/>
        <v>2.0348655144448058E-2</v>
      </c>
      <c r="AH43" s="30">
        <f t="shared" si="49"/>
        <v>3.1883972430243768E-2</v>
      </c>
      <c r="AI43" s="30">
        <f t="shared" si="49"/>
        <v>5.6072205169460432E-2</v>
      </c>
      <c r="AJ43" s="30">
        <f t="shared" si="49"/>
        <v>2.4715194649465033E-2</v>
      </c>
      <c r="AK43" s="30">
        <f t="shared" si="49"/>
        <v>2.4492321111788673E-2</v>
      </c>
      <c r="AL43" s="30">
        <f t="shared" si="49"/>
        <v>5.7251700205548151E-2</v>
      </c>
      <c r="AM43" s="30">
        <f t="shared" si="49"/>
        <v>-7.7802209616194551E-3</v>
      </c>
      <c r="AN43" s="30">
        <f t="shared" si="49"/>
        <v>-6.5323767253929743E-3</v>
      </c>
      <c r="AO43" s="30">
        <f t="shared" si="49"/>
        <v>9.9385736377301193E-2</v>
      </c>
      <c r="AP43" s="30">
        <f t="shared" si="49"/>
        <v>3.621836685840929E-4</v>
      </c>
      <c r="AQ43" s="30">
        <f t="shared" si="49"/>
        <v>4.0098985947651267E-2</v>
      </c>
    </row>
    <row r="44" spans="1:43" ht="14.25" x14ac:dyDescent="0.2">
      <c r="B44" s="26" t="s">
        <v>77</v>
      </c>
      <c r="C44" s="6">
        <v>48768.3</v>
      </c>
      <c r="D44" s="6">
        <v>54237</v>
      </c>
      <c r="E44" s="36">
        <v>65432.800000000003</v>
      </c>
      <c r="F44" s="6">
        <v>88074.7</v>
      </c>
      <c r="G44" s="6">
        <v>107198.5</v>
      </c>
      <c r="H44" s="6">
        <v>123914.43956704</v>
      </c>
      <c r="I44" s="6">
        <v>136534.53432458002</v>
      </c>
      <c r="J44" s="6">
        <v>148226.30849209</v>
      </c>
      <c r="K44" s="6">
        <v>157874.97541288999</v>
      </c>
      <c r="L44" s="6">
        <v>179864.32083755999</v>
      </c>
      <c r="M44" s="6">
        <v>179624.42881170003</v>
      </c>
      <c r="N44" s="6">
        <v>193152.76836719998</v>
      </c>
      <c r="O44" s="6">
        <v>205818.84725354999</v>
      </c>
      <c r="P44" s="6">
        <v>215483.24859939996</v>
      </c>
      <c r="Q44" s="6">
        <v>218292.62868784001</v>
      </c>
      <c r="R44" s="6">
        <v>230376.45178315</v>
      </c>
      <c r="S44" s="6">
        <v>231351.77676442001</v>
      </c>
      <c r="T44" s="6">
        <v>262093.97529921998</v>
      </c>
      <c r="U44" s="6">
        <v>257150.93839263002</v>
      </c>
      <c r="V44" s="6">
        <v>270424.70788792003</v>
      </c>
      <c r="W44" s="6">
        <v>270415.02979437995</v>
      </c>
      <c r="X44" s="30">
        <f t="shared" si="48"/>
        <v>0.11213636727136267</v>
      </c>
      <c r="Y44" s="30">
        <f t="shared" si="48"/>
        <v>0.20642365912568916</v>
      </c>
      <c r="Z44" s="30">
        <f t="shared" si="48"/>
        <v>0.34603287647785197</v>
      </c>
      <c r="AA44" s="30">
        <f t="shared" si="48"/>
        <v>0.21713159397647686</v>
      </c>
      <c r="AB44" s="30">
        <f t="shared" si="48"/>
        <v>0.15593445399926309</v>
      </c>
      <c r="AC44" s="30">
        <f t="shared" si="48"/>
        <v>0.10184523128728928</v>
      </c>
      <c r="AD44" s="30">
        <f t="shared" si="48"/>
        <v>8.5632358328592728E-2</v>
      </c>
      <c r="AE44" s="30">
        <f t="shared" si="48"/>
        <v>6.5094159187772505E-2</v>
      </c>
      <c r="AF44" s="30">
        <f t="shared" si="48"/>
        <v>0.13928328645601584</v>
      </c>
      <c r="AG44" s="30">
        <f t="shared" si="48"/>
        <v>-1.3337388134727624E-3</v>
      </c>
      <c r="AH44" s="30">
        <f t="shared" si="49"/>
        <v>7.5314586356634683E-2</v>
      </c>
      <c r="AI44" s="30">
        <f t="shared" si="49"/>
        <v>6.5575445764622486E-2</v>
      </c>
      <c r="AJ44" s="30">
        <f t="shared" si="49"/>
        <v>4.6955861792114195E-2</v>
      </c>
      <c r="AK44" s="30">
        <f t="shared" si="49"/>
        <v>1.3037579982205116E-2</v>
      </c>
      <c r="AL44" s="30">
        <f t="shared" si="49"/>
        <v>5.5356074861281357E-2</v>
      </c>
      <c r="AM44" s="30">
        <f t="shared" si="49"/>
        <v>4.2336140422376545E-3</v>
      </c>
      <c r="AN44" s="30">
        <f t="shared" si="49"/>
        <v>0.13288075399612786</v>
      </c>
      <c r="AO44" s="30">
        <f t="shared" si="49"/>
        <v>-1.8859788367690422E-2</v>
      </c>
      <c r="AP44" s="30">
        <f t="shared" si="49"/>
        <v>5.1618592482143733E-2</v>
      </c>
      <c r="AQ44" s="30">
        <f t="shared" si="49"/>
        <v>-3.5788495865163306E-5</v>
      </c>
    </row>
    <row r="45" spans="1:43" ht="14.25" x14ac:dyDescent="0.2">
      <c r="B45" s="1" t="s">
        <v>81</v>
      </c>
      <c r="C45" s="6">
        <v>18444.400000000001</v>
      </c>
      <c r="D45" s="6">
        <v>24762</v>
      </c>
      <c r="E45" s="36">
        <v>28643.799999999996</v>
      </c>
      <c r="F45" s="6">
        <v>38406.300000000003</v>
      </c>
      <c r="G45" s="6">
        <v>46007.799999999996</v>
      </c>
      <c r="H45" s="6">
        <v>52883.675589130005</v>
      </c>
      <c r="I45" s="6">
        <v>53517.632727829994</v>
      </c>
      <c r="J45" s="6">
        <v>60319.958381590004</v>
      </c>
      <c r="K45" s="6">
        <v>70391.410995860002</v>
      </c>
      <c r="L45" s="6">
        <v>74688.918893769995</v>
      </c>
      <c r="M45" s="6">
        <v>69709.07597251999</v>
      </c>
      <c r="N45" s="6">
        <v>81898.127476300026</v>
      </c>
      <c r="O45" s="6">
        <v>83100.854767610013</v>
      </c>
      <c r="P45" s="6">
        <v>82376.203434910014</v>
      </c>
      <c r="Q45" s="6">
        <v>85614.559362459986</v>
      </c>
      <c r="R45" s="6">
        <v>121152.81317665</v>
      </c>
      <c r="S45" s="6">
        <v>129039.40466618002</v>
      </c>
      <c r="T45" s="6">
        <v>123309.50920509998</v>
      </c>
      <c r="U45" s="6">
        <v>127979.76549793997</v>
      </c>
      <c r="V45" s="6">
        <v>134516.58895477996</v>
      </c>
      <c r="W45" s="6">
        <v>150010.90226121002</v>
      </c>
      <c r="X45" s="30">
        <f t="shared" si="48"/>
        <v>0.34252130728025842</v>
      </c>
      <c r="Y45" s="30">
        <f t="shared" si="48"/>
        <v>0.15676439706001122</v>
      </c>
      <c r="Z45" s="30">
        <f t="shared" si="48"/>
        <v>0.34082419232085148</v>
      </c>
      <c r="AA45" s="30">
        <f t="shared" si="48"/>
        <v>0.19792325738225225</v>
      </c>
      <c r="AB45" s="30">
        <f t="shared" si="48"/>
        <v>0.14945021472728559</v>
      </c>
      <c r="AC45" s="30">
        <f t="shared" si="48"/>
        <v>1.1987766198881422E-2</v>
      </c>
      <c r="AD45" s="30">
        <f t="shared" si="48"/>
        <v>0.12710438236971378</v>
      </c>
      <c r="AE45" s="30">
        <f t="shared" si="48"/>
        <v>0.16696716782456966</v>
      </c>
      <c r="AF45" s="30">
        <f t="shared" si="48"/>
        <v>6.1051594748722238E-2</v>
      </c>
      <c r="AG45" s="30">
        <f t="shared" si="48"/>
        <v>-6.6674454457331667E-2</v>
      </c>
      <c r="AH45" s="30">
        <f t="shared" si="49"/>
        <v>0.17485601887170454</v>
      </c>
      <c r="AI45" s="30">
        <f t="shared" si="49"/>
        <v>1.468565067813099E-2</v>
      </c>
      <c r="AJ45" s="30">
        <f t="shared" si="49"/>
        <v>-8.7201429483062531E-3</v>
      </c>
      <c r="AK45" s="30">
        <f t="shared" si="49"/>
        <v>3.9311788993878327E-2</v>
      </c>
      <c r="AL45" s="30">
        <f t="shared" si="49"/>
        <v>0.4150959145130253</v>
      </c>
      <c r="AM45" s="30">
        <f t="shared" si="49"/>
        <v>6.5096230807540234E-2</v>
      </c>
      <c r="AN45" s="30">
        <f t="shared" si="49"/>
        <v>-4.4404230443429782E-2</v>
      </c>
      <c r="AO45" s="30">
        <f t="shared" si="49"/>
        <v>3.7874259032788515E-2</v>
      </c>
      <c r="AP45" s="30">
        <f t="shared" si="49"/>
        <v>5.1077007614498404E-2</v>
      </c>
      <c r="AQ45" s="30">
        <f t="shared" si="49"/>
        <v>0.11518514873759345</v>
      </c>
    </row>
    <row r="46" spans="1:43" x14ac:dyDescent="0.2">
      <c r="B46" s="1" t="s">
        <v>16</v>
      </c>
      <c r="C46" s="5">
        <f>+C47+C48</f>
        <v>208758.5</v>
      </c>
      <c r="D46" s="5">
        <f t="shared" ref="D46:O46" si="50">+D47+D48</f>
        <v>225072.6</v>
      </c>
      <c r="E46" s="37">
        <f t="shared" si="50"/>
        <v>178327.9</v>
      </c>
      <c r="F46" s="5">
        <f t="shared" si="50"/>
        <v>173612</v>
      </c>
      <c r="G46" s="5">
        <f t="shared" si="50"/>
        <v>195737.8</v>
      </c>
      <c r="H46" s="5">
        <f t="shared" si="50"/>
        <v>227967.62835026003</v>
      </c>
      <c r="I46" s="5">
        <f t="shared" si="50"/>
        <v>240002.96536141</v>
      </c>
      <c r="J46" s="5">
        <f t="shared" si="50"/>
        <v>298035.51360671996</v>
      </c>
      <c r="K46" s="5">
        <f t="shared" si="50"/>
        <v>317266.30104358005</v>
      </c>
      <c r="L46" s="5">
        <f t="shared" si="50"/>
        <v>379030.70731168002</v>
      </c>
      <c r="M46" s="5">
        <f t="shared" si="50"/>
        <v>413017.20476837002</v>
      </c>
      <c r="N46" s="5">
        <f t="shared" si="50"/>
        <v>498516.76919715002</v>
      </c>
      <c r="O46" s="5">
        <f t="shared" si="50"/>
        <v>598540.32479746989</v>
      </c>
      <c r="P46" s="5">
        <f t="shared" ref="P46:W46" si="51">+P47+P48</f>
        <v>705997.87140645995</v>
      </c>
      <c r="Q46" s="5">
        <f t="shared" si="51"/>
        <v>811462.75934895</v>
      </c>
      <c r="R46" s="5">
        <f t="shared" si="51"/>
        <v>915238.33453425008</v>
      </c>
      <c r="S46" s="5">
        <f t="shared" si="51"/>
        <v>1011144.0213995001</v>
      </c>
      <c r="T46" s="5">
        <f t="shared" si="51"/>
        <v>1055885.8082764898</v>
      </c>
      <c r="U46" s="5">
        <f t="shared" si="51"/>
        <v>1165336.3993446999</v>
      </c>
      <c r="V46" s="5">
        <f t="shared" si="51"/>
        <v>1116527.77421935</v>
      </c>
      <c r="W46" s="5">
        <f t="shared" si="51"/>
        <v>1166925.1643474801</v>
      </c>
      <c r="X46" s="32">
        <f t="shared" si="48"/>
        <v>7.814819516331073E-2</v>
      </c>
      <c r="Y46" s="32">
        <f t="shared" si="48"/>
        <v>-0.20768720848295175</v>
      </c>
      <c r="Z46" s="32">
        <f t="shared" si="48"/>
        <v>-2.6445104776089412E-2</v>
      </c>
      <c r="AA46" s="32">
        <f t="shared" si="48"/>
        <v>0.12744395548694776</v>
      </c>
      <c r="AB46" s="32">
        <f t="shared" si="48"/>
        <v>0.16465817205598521</v>
      </c>
      <c r="AC46" s="32">
        <f t="shared" si="48"/>
        <v>5.2794061587807084E-2</v>
      </c>
      <c r="AD46" s="32">
        <f t="shared" si="48"/>
        <v>0.24179929676252665</v>
      </c>
      <c r="AE46" s="32">
        <f t="shared" si="48"/>
        <v>6.4525154080250058E-2</v>
      </c>
      <c r="AF46" s="32">
        <f t="shared" si="48"/>
        <v>0.1946768568389996</v>
      </c>
      <c r="AG46" s="32">
        <f t="shared" si="48"/>
        <v>8.9666870786652808E-2</v>
      </c>
      <c r="AH46" s="32">
        <f t="shared" si="49"/>
        <v>0.20701211339786729</v>
      </c>
      <c r="AI46" s="32">
        <f t="shared" si="49"/>
        <v>0.20064230890648993</v>
      </c>
      <c r="AJ46" s="32">
        <f t="shared" si="49"/>
        <v>0.17953267667529471</v>
      </c>
      <c r="AK46" s="32">
        <f t="shared" si="49"/>
        <v>0.14938414436347691</v>
      </c>
      <c r="AL46" s="32">
        <f t="shared" si="49"/>
        <v>0.12788704594226963</v>
      </c>
      <c r="AM46" s="32">
        <f t="shared" si="49"/>
        <v>0.10478766376635096</v>
      </c>
      <c r="AN46" s="32">
        <f t="shared" si="49"/>
        <v>4.4248678655157025E-2</v>
      </c>
      <c r="AO46" s="32">
        <f t="shared" si="49"/>
        <v>0.10365760218604048</v>
      </c>
      <c r="AP46" s="32">
        <f t="shared" si="49"/>
        <v>-4.1883721432537713E-2</v>
      </c>
      <c r="AQ46" s="32">
        <f t="shared" si="49"/>
        <v>4.5137605433386296E-2</v>
      </c>
    </row>
    <row r="47" spans="1:43" x14ac:dyDescent="0.2">
      <c r="B47" s="1" t="s">
        <v>3</v>
      </c>
      <c r="C47" s="6">
        <v>165292</v>
      </c>
      <c r="D47" s="6">
        <v>180978.5</v>
      </c>
      <c r="E47" s="36">
        <v>136155.79999999999</v>
      </c>
      <c r="F47" s="6">
        <v>130396.4</v>
      </c>
      <c r="G47" s="6">
        <v>161987</v>
      </c>
      <c r="H47" s="6">
        <v>195619.90437677002</v>
      </c>
      <c r="I47" s="6">
        <v>213728.16221426</v>
      </c>
      <c r="J47" s="6">
        <v>277645.88024484995</v>
      </c>
      <c r="K47" s="6">
        <v>276934.87461093004</v>
      </c>
      <c r="L47" s="6">
        <v>323688.10209942999</v>
      </c>
      <c r="M47" s="6">
        <v>324461.91060393001</v>
      </c>
      <c r="N47" s="6">
        <v>403430.57290194998</v>
      </c>
      <c r="O47" s="6">
        <v>499454.33654047991</v>
      </c>
      <c r="P47" s="6">
        <v>594234.43659381999</v>
      </c>
      <c r="Q47" s="6">
        <v>700611.67970568</v>
      </c>
      <c r="R47" s="6">
        <v>791838.42925666005</v>
      </c>
      <c r="S47" s="6">
        <v>870155.06382963003</v>
      </c>
      <c r="T47" s="6">
        <v>865262.03668351984</v>
      </c>
      <c r="U47" s="6">
        <v>914836.36133634986</v>
      </c>
      <c r="V47" s="6">
        <v>886581.67600098986</v>
      </c>
      <c r="W47" s="6">
        <v>959214.44500469009</v>
      </c>
      <c r="X47" s="30">
        <f t="shared" si="48"/>
        <v>9.49017496309561E-2</v>
      </c>
      <c r="Y47" s="30">
        <f t="shared" si="48"/>
        <v>-0.24766864572311087</v>
      </c>
      <c r="Z47" s="30">
        <f t="shared" si="48"/>
        <v>-4.2300070948134372E-2</v>
      </c>
      <c r="AA47" s="30">
        <f t="shared" si="48"/>
        <v>0.2422658907761257</v>
      </c>
      <c r="AB47" s="30">
        <f t="shared" si="48"/>
        <v>0.20762718228481303</v>
      </c>
      <c r="AC47" s="30">
        <f t="shared" si="48"/>
        <v>9.2568585467728726E-2</v>
      </c>
      <c r="AD47" s="30">
        <f t="shared" si="48"/>
        <v>0.29906081336400203</v>
      </c>
      <c r="AE47" s="30">
        <f t="shared" si="48"/>
        <v>-2.5608362468511059E-3</v>
      </c>
      <c r="AF47" s="30">
        <f t="shared" si="48"/>
        <v>0.168823906899354</v>
      </c>
      <c r="AG47" s="30">
        <f t="shared" si="48"/>
        <v>2.3905991585144726E-3</v>
      </c>
      <c r="AH47" s="30">
        <f t="shared" si="49"/>
        <v>0.2433834595593467</v>
      </c>
      <c r="AI47" s="30">
        <f t="shared" si="49"/>
        <v>0.2380180633009874</v>
      </c>
      <c r="AJ47" s="30">
        <f t="shared" si="49"/>
        <v>0.18976729826763306</v>
      </c>
      <c r="AK47" s="30">
        <f t="shared" si="49"/>
        <v>0.17901561498458318</v>
      </c>
      <c r="AL47" s="30">
        <f t="shared" si="49"/>
        <v>0.13021014663829678</v>
      </c>
      <c r="AM47" s="30">
        <f t="shared" si="49"/>
        <v>9.8904816537497275E-2</v>
      </c>
      <c r="AN47" s="30">
        <f t="shared" si="49"/>
        <v>-5.6231668923186762E-3</v>
      </c>
      <c r="AO47" s="30">
        <f t="shared" si="49"/>
        <v>5.7294001760258118E-2</v>
      </c>
      <c r="AP47" s="30">
        <f t="shared" si="49"/>
        <v>-3.0884960993556199E-2</v>
      </c>
      <c r="AQ47" s="30">
        <f t="shared" si="49"/>
        <v>8.1924509574027304E-2</v>
      </c>
    </row>
    <row r="48" spans="1:43" x14ac:dyDescent="0.2">
      <c r="B48" s="1" t="s">
        <v>4</v>
      </c>
      <c r="C48" s="6">
        <v>43466.5</v>
      </c>
      <c r="D48" s="6">
        <v>44094.1</v>
      </c>
      <c r="E48" s="36">
        <v>42172.1</v>
      </c>
      <c r="F48" s="6">
        <v>43215.6</v>
      </c>
      <c r="G48" s="6">
        <v>33750.800000000003</v>
      </c>
      <c r="H48" s="6">
        <v>32347.723973489999</v>
      </c>
      <c r="I48" s="6">
        <v>26274.80314715</v>
      </c>
      <c r="J48" s="6">
        <v>20389.633361870001</v>
      </c>
      <c r="K48" s="6">
        <v>40331.426432649998</v>
      </c>
      <c r="L48" s="6">
        <v>55342.605212250004</v>
      </c>
      <c r="M48" s="6">
        <v>88555.294164440013</v>
      </c>
      <c r="N48" s="6">
        <v>95086.196295200003</v>
      </c>
      <c r="O48" s="6">
        <v>99085.988256990007</v>
      </c>
      <c r="P48" s="6">
        <v>111763.43481264</v>
      </c>
      <c r="Q48" s="6">
        <v>110851.07964327</v>
      </c>
      <c r="R48" s="6">
        <v>123399.90527759001</v>
      </c>
      <c r="S48" s="6">
        <v>140988.95756986999</v>
      </c>
      <c r="T48" s="6">
        <v>190623.77159297001</v>
      </c>
      <c r="U48" s="6">
        <v>250500.03800834998</v>
      </c>
      <c r="V48" s="6">
        <v>229946.09821835998</v>
      </c>
      <c r="W48" s="6">
        <v>207710.71934279002</v>
      </c>
      <c r="X48" s="30">
        <f t="shared" si="48"/>
        <v>1.4438705669883589E-2</v>
      </c>
      <c r="Y48" s="30">
        <f t="shared" si="48"/>
        <v>-4.3588598021050418E-2</v>
      </c>
      <c r="Z48" s="30">
        <f t="shared" si="48"/>
        <v>2.4743847235494609E-2</v>
      </c>
      <c r="AA48" s="30">
        <f t="shared" si="48"/>
        <v>-0.21901350438267653</v>
      </c>
      <c r="AB48" s="30">
        <f t="shared" si="48"/>
        <v>-4.1571637605923528E-2</v>
      </c>
      <c r="AC48" s="30">
        <f t="shared" si="48"/>
        <v>-0.187738736466187</v>
      </c>
      <c r="AD48" s="30">
        <f t="shared" si="48"/>
        <v>-0.22398530456424592</v>
      </c>
      <c r="AE48" s="30">
        <f t="shared" si="48"/>
        <v>0.9780358830812772</v>
      </c>
      <c r="AF48" s="30">
        <f t="shared" si="48"/>
        <v>0.37219558313087142</v>
      </c>
      <c r="AG48" s="30">
        <f t="shared" si="48"/>
        <v>0.60012875839170698</v>
      </c>
      <c r="AH48" s="30">
        <f t="shared" si="49"/>
        <v>7.3749426190518053E-2</v>
      </c>
      <c r="AI48" s="30">
        <f t="shared" si="49"/>
        <v>4.2064906554600601E-2</v>
      </c>
      <c r="AJ48" s="30">
        <f t="shared" si="49"/>
        <v>0.12794388771467569</v>
      </c>
      <c r="AK48" s="30">
        <f t="shared" si="49"/>
        <v>-8.1632706698704371E-3</v>
      </c>
      <c r="AL48" s="30">
        <f t="shared" si="49"/>
        <v>0.11320436097423126</v>
      </c>
      <c r="AM48" s="30">
        <f t="shared" si="49"/>
        <v>0.14253699994917457</v>
      </c>
      <c r="AN48" s="30">
        <f t="shared" si="49"/>
        <v>0.35204752825058971</v>
      </c>
      <c r="AO48" s="30">
        <f t="shared" si="49"/>
        <v>0.31410702828412695</v>
      </c>
      <c r="AP48" s="30">
        <f t="shared" si="49"/>
        <v>-8.2051643398572516E-2</v>
      </c>
      <c r="AQ48" s="30">
        <f t="shared" si="49"/>
        <v>-9.6698222095749298E-2</v>
      </c>
    </row>
    <row r="49" spans="1:43" x14ac:dyDescent="0.2">
      <c r="C49" s="6"/>
      <c r="D49" s="6"/>
      <c r="E49" s="36"/>
      <c r="AH49" s="8"/>
      <c r="AI49" s="8"/>
      <c r="AJ49" s="8"/>
      <c r="AK49" s="8"/>
      <c r="AL49" s="8"/>
      <c r="AM49" s="8"/>
      <c r="AN49" s="8"/>
      <c r="AO49" s="8"/>
      <c r="AP49" s="8"/>
      <c r="AQ49" s="8"/>
    </row>
    <row r="50" spans="1:43" ht="14.25" x14ac:dyDescent="0.2">
      <c r="B50" s="1" t="s">
        <v>76</v>
      </c>
      <c r="C50" s="5">
        <f>+C51+C52+C53+C54</f>
        <v>225622.2</v>
      </c>
      <c r="D50" s="5">
        <f t="shared" ref="D50:O50" si="52">+D51+D52+D53+D54</f>
        <v>297140.89999999997</v>
      </c>
      <c r="E50" s="37">
        <f t="shared" si="52"/>
        <v>375302.44245584001</v>
      </c>
      <c r="F50" s="5">
        <f t="shared" si="52"/>
        <v>469090.51553413999</v>
      </c>
      <c r="G50" s="5">
        <f t="shared" si="52"/>
        <v>638784.6</v>
      </c>
      <c r="H50" s="5">
        <f t="shared" si="52"/>
        <v>701903.16787419003</v>
      </c>
      <c r="I50" s="5">
        <f t="shared" si="52"/>
        <v>794652.31932693999</v>
      </c>
      <c r="J50" s="5">
        <f t="shared" si="52"/>
        <v>864334.57962950005</v>
      </c>
      <c r="K50" s="5">
        <f t="shared" si="52"/>
        <v>966188.6674744999</v>
      </c>
      <c r="L50" s="5">
        <f t="shared" si="52"/>
        <v>1039080.23730023</v>
      </c>
      <c r="M50" s="5">
        <f t="shared" si="52"/>
        <v>1120677.7655404201</v>
      </c>
      <c r="N50" s="5">
        <f t="shared" si="52"/>
        <v>1213580.7385561701</v>
      </c>
      <c r="O50" s="5">
        <f t="shared" si="52"/>
        <v>1296581.5547846002</v>
      </c>
      <c r="P50" s="5">
        <f t="shared" ref="P50:W50" si="53">+P51+P52+P53+P54</f>
        <v>1355839.5024831402</v>
      </c>
      <c r="Q50" s="5">
        <f t="shared" si="53"/>
        <v>1372243.3646316202</v>
      </c>
      <c r="R50" s="5">
        <f t="shared" si="53"/>
        <v>1312086.3143645101</v>
      </c>
      <c r="S50" s="5">
        <f t="shared" si="53"/>
        <v>1328381.0318152294</v>
      </c>
      <c r="T50" s="5">
        <f t="shared" si="53"/>
        <v>1337104.1284830002</v>
      </c>
      <c r="U50" s="5">
        <f t="shared" si="53"/>
        <v>1421086.0955074902</v>
      </c>
      <c r="V50" s="5">
        <f t="shared" si="53"/>
        <v>1431875.02474081</v>
      </c>
      <c r="W50" s="5">
        <f t="shared" si="53"/>
        <v>1354176.6852738899</v>
      </c>
      <c r="X50" s="32">
        <f t="shared" ref="X50:AG54" si="54">+D50/C50-1</f>
        <v>0.31698432157828416</v>
      </c>
      <c r="Y50" s="32">
        <f t="shared" si="54"/>
        <v>0.26304538505416142</v>
      </c>
      <c r="Z50" s="32">
        <f t="shared" si="54"/>
        <v>0.24989998057189711</v>
      </c>
      <c r="AA50" s="32">
        <f t="shared" si="54"/>
        <v>0.36175125875788416</v>
      </c>
      <c r="AB50" s="32">
        <f t="shared" si="54"/>
        <v>9.8810409446611569E-2</v>
      </c>
      <c r="AC50" s="32">
        <f t="shared" si="54"/>
        <v>0.13213952536167284</v>
      </c>
      <c r="AD50" s="32">
        <f t="shared" si="54"/>
        <v>8.7688991283106033E-2</v>
      </c>
      <c r="AE50" s="32">
        <f t="shared" si="54"/>
        <v>0.11784104239895155</v>
      </c>
      <c r="AF50" s="32">
        <f t="shared" si="54"/>
        <v>7.5442377125225279E-2</v>
      </c>
      <c r="AG50" s="32">
        <f t="shared" si="54"/>
        <v>7.8528611469119269E-2</v>
      </c>
      <c r="AH50" s="32">
        <f t="shared" ref="AH50:AQ54" si="55">+N50/M50-1</f>
        <v>8.2898916952233614E-2</v>
      </c>
      <c r="AI50" s="32">
        <f t="shared" si="55"/>
        <v>6.8393320354753095E-2</v>
      </c>
      <c r="AJ50" s="32">
        <f t="shared" si="55"/>
        <v>4.5703216646780565E-2</v>
      </c>
      <c r="AK50" s="32">
        <f t="shared" si="55"/>
        <v>1.2098675483666943E-2</v>
      </c>
      <c r="AL50" s="32">
        <f t="shared" si="55"/>
        <v>-4.3838470505746852E-2</v>
      </c>
      <c r="AM50" s="32">
        <f t="shared" si="55"/>
        <v>1.2418937132662178E-2</v>
      </c>
      <c r="AN50" s="32">
        <f t="shared" si="55"/>
        <v>6.5667127569946082E-3</v>
      </c>
      <c r="AO50" s="32">
        <f t="shared" si="55"/>
        <v>6.2808845800043311E-2</v>
      </c>
      <c r="AP50" s="32">
        <f t="shared" si="55"/>
        <v>7.5920306781038782E-3</v>
      </c>
      <c r="AQ50" s="32">
        <f t="shared" si="55"/>
        <v>-5.4263352683998844E-2</v>
      </c>
    </row>
    <row r="51" spans="1:43" x14ac:dyDescent="0.2">
      <c r="B51" s="1" t="s">
        <v>6</v>
      </c>
      <c r="C51" s="6">
        <v>120148.50000000001</v>
      </c>
      <c r="D51" s="6">
        <v>144181.89999999997</v>
      </c>
      <c r="E51" s="36">
        <v>162379.39999999997</v>
      </c>
      <c r="F51" s="6">
        <v>190845.67032307998</v>
      </c>
      <c r="G51" s="6">
        <v>216063.29999999993</v>
      </c>
      <c r="H51" s="6">
        <v>235468.04003119995</v>
      </c>
      <c r="I51" s="6">
        <v>250706.27316710999</v>
      </c>
      <c r="J51" s="6">
        <v>275407.75096848002</v>
      </c>
      <c r="K51" s="6">
        <v>306617.96481704002</v>
      </c>
      <c r="L51" s="6">
        <v>332395.00172957993</v>
      </c>
      <c r="M51" s="6">
        <v>346087.94874024001</v>
      </c>
      <c r="N51" s="6">
        <v>368627.4524522</v>
      </c>
      <c r="O51" s="6">
        <v>382268.80067075003</v>
      </c>
      <c r="P51" s="6">
        <v>392165.83480084001</v>
      </c>
      <c r="Q51" s="6">
        <v>440019.91794493998</v>
      </c>
      <c r="R51" s="6">
        <v>440888.9611592</v>
      </c>
      <c r="S51" s="6">
        <v>448736.04820679006</v>
      </c>
      <c r="T51" s="6">
        <v>454896.1511596801</v>
      </c>
      <c r="U51" s="6">
        <v>459512.33511962998</v>
      </c>
      <c r="V51" s="6">
        <v>462707.24582950003</v>
      </c>
      <c r="W51" s="6">
        <v>459692.69765451999</v>
      </c>
      <c r="X51" s="30">
        <f t="shared" si="54"/>
        <v>0.20003079522424283</v>
      </c>
      <c r="Y51" s="30">
        <f t="shared" si="54"/>
        <v>0.12621209735757399</v>
      </c>
      <c r="Z51" s="30">
        <f t="shared" si="54"/>
        <v>0.17530715301990285</v>
      </c>
      <c r="AA51" s="30">
        <f t="shared" si="54"/>
        <v>0.13213624199191609</v>
      </c>
      <c r="AB51" s="30">
        <f t="shared" si="54"/>
        <v>8.9810439955328114E-2</v>
      </c>
      <c r="AC51" s="30">
        <f t="shared" si="54"/>
        <v>6.4714655686992417E-2</v>
      </c>
      <c r="AD51" s="30">
        <f t="shared" si="54"/>
        <v>9.8527561713244838E-2</v>
      </c>
      <c r="AE51" s="30">
        <f t="shared" si="54"/>
        <v>0.11332365824421542</v>
      </c>
      <c r="AF51" s="30">
        <f t="shared" si="54"/>
        <v>8.4068906164455059E-2</v>
      </c>
      <c r="AG51" s="30">
        <f t="shared" si="54"/>
        <v>4.1194804192031587E-2</v>
      </c>
      <c r="AH51" s="30">
        <f t="shared" si="55"/>
        <v>6.5126519990088561E-2</v>
      </c>
      <c r="AI51" s="30">
        <f t="shared" si="55"/>
        <v>3.7005784913208384E-2</v>
      </c>
      <c r="AJ51" s="30">
        <f t="shared" si="55"/>
        <v>2.5890248204206268E-2</v>
      </c>
      <c r="AK51" s="30">
        <f t="shared" si="55"/>
        <v>0.12202512023619416</v>
      </c>
      <c r="AL51" s="30">
        <f t="shared" si="55"/>
        <v>1.9750088094165896E-3</v>
      </c>
      <c r="AM51" s="30">
        <f t="shared" si="55"/>
        <v>1.7798329599721052E-2</v>
      </c>
      <c r="AN51" s="30">
        <f t="shared" si="55"/>
        <v>1.3727675718290699E-2</v>
      </c>
      <c r="AO51" s="30">
        <f t="shared" si="55"/>
        <v>1.0147775372866263E-2</v>
      </c>
      <c r="AP51" s="30">
        <f t="shared" si="55"/>
        <v>6.9528290443787721E-3</v>
      </c>
      <c r="AQ51" s="30">
        <f t="shared" si="55"/>
        <v>-6.5150226242423059E-3</v>
      </c>
    </row>
    <row r="52" spans="1:43" x14ac:dyDescent="0.2">
      <c r="B52" s="1" t="s">
        <v>7</v>
      </c>
      <c r="C52" s="6">
        <v>103963.49999999997</v>
      </c>
      <c r="D52" s="6">
        <v>149509.19999999998</v>
      </c>
      <c r="E52" s="36">
        <v>209777.64245584005</v>
      </c>
      <c r="F52" s="6">
        <v>273769.34521106002</v>
      </c>
      <c r="G52" s="6">
        <v>417214.7</v>
      </c>
      <c r="H52" s="6">
        <v>461600.60926998005</v>
      </c>
      <c r="I52" s="6">
        <v>540082.03629332001</v>
      </c>
      <c r="J52" s="6">
        <v>584681.31055461999</v>
      </c>
      <c r="K52" s="6">
        <v>650885.89650197991</v>
      </c>
      <c r="L52" s="6">
        <v>700733.06268749002</v>
      </c>
      <c r="M52" s="6">
        <v>758999.99677255005</v>
      </c>
      <c r="N52" s="6">
        <v>822706.22390475997</v>
      </c>
      <c r="O52" s="6">
        <v>897201.68629182014</v>
      </c>
      <c r="P52" s="6">
        <v>948264.56783131009</v>
      </c>
      <c r="Q52" s="6">
        <v>860618.97388294013</v>
      </c>
      <c r="R52" s="6">
        <v>867782.79615428019</v>
      </c>
      <c r="S52" s="6">
        <v>876657.59308689961</v>
      </c>
      <c r="T52" s="6">
        <v>857510.31253541005</v>
      </c>
      <c r="U52" s="6">
        <v>956982.01498173014</v>
      </c>
      <c r="V52" s="6">
        <v>962060.75542584993</v>
      </c>
      <c r="W52" s="6">
        <v>890123.55354543997</v>
      </c>
      <c r="X52" s="30">
        <f t="shared" si="54"/>
        <v>0.43809317693228889</v>
      </c>
      <c r="Y52" s="30">
        <f t="shared" si="54"/>
        <v>0.40310858767112712</v>
      </c>
      <c r="Z52" s="30">
        <f t="shared" si="54"/>
        <v>0.30504538999522213</v>
      </c>
      <c r="AA52" s="30">
        <f t="shared" si="54"/>
        <v>0.52396426882035341</v>
      </c>
      <c r="AB52" s="30">
        <f t="shared" si="54"/>
        <v>0.1063862545350871</v>
      </c>
      <c r="AC52" s="30">
        <f t="shared" si="54"/>
        <v>0.17002019808305291</v>
      </c>
      <c r="AD52" s="30">
        <f t="shared" si="54"/>
        <v>8.2578703352906846E-2</v>
      </c>
      <c r="AE52" s="30">
        <f t="shared" si="54"/>
        <v>0.11323191754591777</v>
      </c>
      <c r="AF52" s="30">
        <f t="shared" si="54"/>
        <v>7.658357087379053E-2</v>
      </c>
      <c r="AG52" s="30">
        <f t="shared" si="54"/>
        <v>8.3151398424945899E-2</v>
      </c>
      <c r="AH52" s="30">
        <f t="shared" si="55"/>
        <v>8.3934423455999996E-2</v>
      </c>
      <c r="AI52" s="30">
        <f t="shared" si="55"/>
        <v>9.0549287488657759E-2</v>
      </c>
      <c r="AJ52" s="30">
        <f t="shared" si="55"/>
        <v>5.6913492606701865E-2</v>
      </c>
      <c r="AK52" s="30">
        <f t="shared" si="55"/>
        <v>-9.2427363545614982E-2</v>
      </c>
      <c r="AL52" s="30">
        <f t="shared" si="55"/>
        <v>8.324034780476941E-3</v>
      </c>
      <c r="AM52" s="30">
        <f t="shared" si="55"/>
        <v>1.0226979575937101E-2</v>
      </c>
      <c r="AN52" s="30">
        <f t="shared" si="55"/>
        <v>-2.1841230490079799E-2</v>
      </c>
      <c r="AO52" s="30">
        <f t="shared" si="55"/>
        <v>0.11600059030451892</v>
      </c>
      <c r="AP52" s="30">
        <f t="shared" si="55"/>
        <v>5.3070385489080163E-3</v>
      </c>
      <c r="AQ52" s="30">
        <f t="shared" si="55"/>
        <v>-7.477407375230416E-2</v>
      </c>
    </row>
    <row r="53" spans="1:43" x14ac:dyDescent="0.2">
      <c r="B53" s="1" t="s">
        <v>8</v>
      </c>
      <c r="C53" s="6">
        <v>1170.7</v>
      </c>
      <c r="D53" s="6">
        <v>1644.7</v>
      </c>
      <c r="E53" s="36">
        <v>2097.8000000000002</v>
      </c>
      <c r="F53" s="6">
        <v>2019.4</v>
      </c>
      <c r="G53" s="6">
        <v>2840.9</v>
      </c>
      <c r="H53" s="6">
        <v>2613.4009953700001</v>
      </c>
      <c r="I53" s="6">
        <v>2130.4623059699998</v>
      </c>
      <c r="J53" s="6">
        <v>2174.2623364199999</v>
      </c>
      <c r="K53" s="6">
        <v>3109.3252798999997</v>
      </c>
      <c r="L53" s="6">
        <v>2710.4534130200004</v>
      </c>
      <c r="M53" s="6">
        <v>2115.1977561799999</v>
      </c>
      <c r="N53" s="6">
        <v>2950.9698885000007</v>
      </c>
      <c r="O53" s="6">
        <v>2785.7023220300007</v>
      </c>
      <c r="P53" s="6">
        <v>2667.7431220199992</v>
      </c>
      <c r="Q53" s="6">
        <v>3417.41030374</v>
      </c>
      <c r="R53" s="6">
        <v>3414.5570510299995</v>
      </c>
      <c r="S53" s="6">
        <v>2984.6505682699994</v>
      </c>
      <c r="T53" s="6">
        <v>4646.5790308599981</v>
      </c>
      <c r="U53" s="6">
        <v>4579.1003186600001</v>
      </c>
      <c r="V53" s="6">
        <v>6969.0657507900005</v>
      </c>
      <c r="W53" s="6">
        <v>4360.4340739299987</v>
      </c>
      <c r="X53" s="30">
        <f t="shared" si="54"/>
        <v>0.40488596566156998</v>
      </c>
      <c r="Y53" s="30">
        <f t="shared" si="54"/>
        <v>0.27549097099775044</v>
      </c>
      <c r="Z53" s="30">
        <f t="shared" si="54"/>
        <v>-3.7372485460959171E-2</v>
      </c>
      <c r="AA53" s="30">
        <f t="shared" si="54"/>
        <v>0.40680400118847171</v>
      </c>
      <c r="AB53" s="30">
        <f t="shared" si="54"/>
        <v>-8.0079905885458769E-2</v>
      </c>
      <c r="AC53" s="30">
        <f t="shared" si="54"/>
        <v>-0.18479318338654982</v>
      </c>
      <c r="AD53" s="30">
        <f t="shared" si="54"/>
        <v>2.0558932362831905E-2</v>
      </c>
      <c r="AE53" s="30">
        <f t="shared" si="54"/>
        <v>0.43005985423985882</v>
      </c>
      <c r="AF53" s="30">
        <f t="shared" si="54"/>
        <v>-0.12828245068422939</v>
      </c>
      <c r="AG53" s="30">
        <f t="shared" si="54"/>
        <v>-0.21961478990216754</v>
      </c>
      <c r="AH53" s="30">
        <f t="shared" si="55"/>
        <v>0.39512718367732513</v>
      </c>
      <c r="AI53" s="30">
        <f t="shared" si="55"/>
        <v>-5.6004490968902032E-2</v>
      </c>
      <c r="AJ53" s="30">
        <f t="shared" si="55"/>
        <v>-4.2344510063818341E-2</v>
      </c>
      <c r="AK53" s="30">
        <f t="shared" si="55"/>
        <v>0.2810117569162196</v>
      </c>
      <c r="AL53" s="30">
        <f t="shared" si="55"/>
        <v>-8.3491663464518862E-4</v>
      </c>
      <c r="AM53" s="30">
        <f t="shared" si="55"/>
        <v>-0.12590402688697766</v>
      </c>
      <c r="AN53" s="30">
        <f t="shared" si="55"/>
        <v>0.5568251373403843</v>
      </c>
      <c r="AO53" s="30">
        <f t="shared" si="55"/>
        <v>-1.4522234906980347E-2</v>
      </c>
      <c r="AP53" s="30">
        <f t="shared" si="55"/>
        <v>0.52192903972660409</v>
      </c>
      <c r="AQ53" s="30">
        <f t="shared" si="55"/>
        <v>-0.37431583660468293</v>
      </c>
    </row>
    <row r="54" spans="1:43" x14ac:dyDescent="0.2">
      <c r="B54" s="18" t="s">
        <v>38</v>
      </c>
      <c r="C54" s="6">
        <v>339.5</v>
      </c>
      <c r="D54" s="6">
        <v>1805.1</v>
      </c>
      <c r="E54" s="36">
        <v>1047.5999999999999</v>
      </c>
      <c r="F54" s="6">
        <v>2456.1</v>
      </c>
      <c r="G54" s="6">
        <v>2665.7</v>
      </c>
      <c r="H54" s="6">
        <v>2221.11757764</v>
      </c>
      <c r="I54" s="6">
        <v>1733.5475605399999</v>
      </c>
      <c r="J54" s="6">
        <v>2071.25576998</v>
      </c>
      <c r="K54" s="6">
        <v>5575.4808755799995</v>
      </c>
      <c r="L54" s="6">
        <v>3241.7194701399999</v>
      </c>
      <c r="M54" s="6">
        <v>13474.62227145</v>
      </c>
      <c r="N54" s="6">
        <v>19296.092310709999</v>
      </c>
      <c r="O54" s="6">
        <v>14325.3655</v>
      </c>
      <c r="P54" s="6">
        <v>12741.35672897</v>
      </c>
      <c r="Q54" s="6">
        <v>68187.0625</v>
      </c>
      <c r="R54" s="6">
        <v>0</v>
      </c>
      <c r="S54" s="6">
        <v>2.73995327</v>
      </c>
      <c r="T54" s="6">
        <v>20051.085757050001</v>
      </c>
      <c r="U54" s="6">
        <v>12.64508747</v>
      </c>
      <c r="V54" s="6">
        <v>137.95773466999998</v>
      </c>
      <c r="W54" s="6">
        <v>0</v>
      </c>
      <c r="X54" s="30">
        <f t="shared" si="54"/>
        <v>4.3169366715758466</v>
      </c>
      <c r="Y54" s="30">
        <f t="shared" si="54"/>
        <v>-0.41964434103373771</v>
      </c>
      <c r="Z54" s="30">
        <f t="shared" si="54"/>
        <v>1.3445017182130585</v>
      </c>
      <c r="AA54" s="30">
        <f t="shared" si="54"/>
        <v>8.5338544847522568E-2</v>
      </c>
      <c r="AB54" s="30">
        <f t="shared" si="54"/>
        <v>-0.16677886572382483</v>
      </c>
      <c r="AC54" s="30">
        <f t="shared" si="54"/>
        <v>-0.21951562673150193</v>
      </c>
      <c r="AD54" s="30">
        <f t="shared" si="54"/>
        <v>0.19480758251293895</v>
      </c>
      <c r="AE54" s="30">
        <f t="shared" si="54"/>
        <v>1.6918360138756965</v>
      </c>
      <c r="AF54" s="30">
        <f t="shared" si="54"/>
        <v>-0.41857580673653116</v>
      </c>
      <c r="AG54" s="30">
        <f t="shared" si="54"/>
        <v>3.1566281091152133</v>
      </c>
      <c r="AH54" s="30">
        <f t="shared" si="55"/>
        <v>0.43203215065957856</v>
      </c>
      <c r="AI54" s="30">
        <f t="shared" si="55"/>
        <v>-0.2576027690306536</v>
      </c>
      <c r="AJ54" s="30">
        <f t="shared" si="55"/>
        <v>-0.11057370724886562</v>
      </c>
      <c r="AK54" s="30">
        <f t="shared" si="55"/>
        <v>4.3516327931517056</v>
      </c>
      <c r="AL54" s="30">
        <f t="shared" si="55"/>
        <v>-1</v>
      </c>
      <c r="AM54" s="48" t="e">
        <f t="shared" si="55"/>
        <v>#DIV/0!</v>
      </c>
      <c r="AN54" s="30">
        <f t="shared" si="55"/>
        <v>7317.039317163245</v>
      </c>
      <c r="AO54" s="30">
        <f t="shared" si="55"/>
        <v>-0.99936935647160385</v>
      </c>
      <c r="AP54" s="30">
        <f t="shared" si="55"/>
        <v>9.9099865854862283</v>
      </c>
      <c r="AQ54" s="30">
        <f t="shared" si="55"/>
        <v>-1</v>
      </c>
    </row>
    <row r="55" spans="1:43" x14ac:dyDescent="0.2">
      <c r="C55" s="6"/>
      <c r="D55" s="6"/>
      <c r="E55" s="3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</row>
    <row r="56" spans="1:43" x14ac:dyDescent="0.2">
      <c r="A56" s="7"/>
      <c r="B56" s="16" t="s">
        <v>9</v>
      </c>
      <c r="C56" s="21">
        <f>+C58+C59</f>
        <v>32564.6</v>
      </c>
      <c r="D56" s="21">
        <f t="shared" ref="D56:O56" si="56">+D58+D59</f>
        <v>53422.7</v>
      </c>
      <c r="E56" s="38">
        <f t="shared" si="56"/>
        <v>102377.59999999999</v>
      </c>
      <c r="F56" s="21">
        <f t="shared" si="56"/>
        <v>106988.90000000001</v>
      </c>
      <c r="G56" s="21">
        <f t="shared" si="56"/>
        <v>133745.1</v>
      </c>
      <c r="H56" s="21">
        <f t="shared" si="56"/>
        <v>115698.01690946</v>
      </c>
      <c r="I56" s="21">
        <f t="shared" si="56"/>
        <v>132303.24468869</v>
      </c>
      <c r="J56" s="21">
        <f t="shared" si="56"/>
        <v>133751.93468755001</v>
      </c>
      <c r="K56" s="21">
        <f t="shared" si="56"/>
        <v>196329.49795037002</v>
      </c>
      <c r="L56" s="21">
        <f t="shared" si="56"/>
        <v>212701.00968233001</v>
      </c>
      <c r="M56" s="21">
        <f t="shared" si="56"/>
        <v>166130.01136221</v>
      </c>
      <c r="N56" s="21">
        <f t="shared" si="56"/>
        <v>218587.13167616003</v>
      </c>
      <c r="O56" s="21">
        <f t="shared" si="56"/>
        <v>187239.51474875002</v>
      </c>
      <c r="P56" s="21">
        <f t="shared" ref="P56:W56" si="57">+P58+P59</f>
        <v>269641.28508543002</v>
      </c>
      <c r="Q56" s="21">
        <f t="shared" si="57"/>
        <v>175152.63920623998</v>
      </c>
      <c r="R56" s="21">
        <f t="shared" si="57"/>
        <v>238949.01355592001</v>
      </c>
      <c r="S56" s="21">
        <f t="shared" si="57"/>
        <v>206556.01914158004</v>
      </c>
      <c r="T56" s="21">
        <f t="shared" si="57"/>
        <v>248072.73731588002</v>
      </c>
      <c r="U56" s="21">
        <f t="shared" si="57"/>
        <v>315491.95131371997</v>
      </c>
      <c r="V56" s="21">
        <f t="shared" si="57"/>
        <v>273086.35421513999</v>
      </c>
      <c r="W56" s="21">
        <f t="shared" si="57"/>
        <v>285900.13759857998</v>
      </c>
      <c r="X56" s="28">
        <f t="shared" ref="X56:AQ56" si="58">+D56/C56-1</f>
        <v>0.64051454647070738</v>
      </c>
      <c r="Y56" s="28">
        <f t="shared" si="58"/>
        <v>0.91636888438809705</v>
      </c>
      <c r="Z56" s="28">
        <f t="shared" si="58"/>
        <v>4.5042079517394695E-2</v>
      </c>
      <c r="AA56" s="28">
        <f t="shared" si="58"/>
        <v>0.2500838872069906</v>
      </c>
      <c r="AB56" s="28">
        <f t="shared" si="58"/>
        <v>-0.13493640582376476</v>
      </c>
      <c r="AC56" s="28">
        <f t="shared" si="58"/>
        <v>0.14352214690269505</v>
      </c>
      <c r="AD56" s="28">
        <f t="shared" si="58"/>
        <v>1.0949769238606244E-2</v>
      </c>
      <c r="AE56" s="28">
        <f t="shared" si="58"/>
        <v>0.46786286425690782</v>
      </c>
      <c r="AF56" s="28">
        <f t="shared" si="58"/>
        <v>8.338793662121291E-2</v>
      </c>
      <c r="AG56" s="28">
        <f t="shared" si="58"/>
        <v>-0.21895052773691115</v>
      </c>
      <c r="AH56" s="28">
        <f t="shared" si="58"/>
        <v>0.31575944577273751</v>
      </c>
      <c r="AI56" s="28">
        <f t="shared" si="58"/>
        <v>-0.14341016640381166</v>
      </c>
      <c r="AJ56" s="28">
        <f t="shared" si="58"/>
        <v>0.44008750208123515</v>
      </c>
      <c r="AK56" s="28">
        <f t="shared" si="58"/>
        <v>-0.35042351118172932</v>
      </c>
      <c r="AL56" s="28">
        <f t="shared" si="58"/>
        <v>0.3642330177769153</v>
      </c>
      <c r="AM56" s="28">
        <f t="shared" si="58"/>
        <v>-0.13556446177485149</v>
      </c>
      <c r="AN56" s="28">
        <f t="shared" si="58"/>
        <v>0.20099495694600455</v>
      </c>
      <c r="AO56" s="28">
        <f t="shared" si="58"/>
        <v>0.27177195981835212</v>
      </c>
      <c r="AP56" s="28">
        <f t="shared" si="58"/>
        <v>-0.13441102672192284</v>
      </c>
      <c r="AQ56" s="28">
        <f t="shared" si="58"/>
        <v>4.69220932707064E-2</v>
      </c>
    </row>
    <row r="57" spans="1:43" x14ac:dyDescent="0.2">
      <c r="C57" s="6"/>
      <c r="D57" s="6"/>
      <c r="E57" s="36"/>
      <c r="AH57" s="8"/>
      <c r="AI57" s="8"/>
      <c r="AJ57" s="8"/>
      <c r="AK57" s="8"/>
      <c r="AL57" s="8"/>
      <c r="AM57" s="8"/>
      <c r="AN57" s="8"/>
      <c r="AO57" s="8"/>
      <c r="AP57" s="8"/>
      <c r="AQ57" s="8"/>
    </row>
    <row r="58" spans="1:43" x14ac:dyDescent="0.2">
      <c r="B58" s="1" t="s">
        <v>13</v>
      </c>
      <c r="C58" s="6">
        <v>6715</v>
      </c>
      <c r="D58" s="6">
        <v>11621.8</v>
      </c>
      <c r="E58" s="36">
        <v>14567.9</v>
      </c>
      <c r="F58" s="36">
        <v>26240.5</v>
      </c>
      <c r="G58" s="36">
        <v>20532.8</v>
      </c>
      <c r="H58" s="36">
        <v>18027.44681066</v>
      </c>
      <c r="I58" s="36">
        <v>14826.351172620001</v>
      </c>
      <c r="J58" s="36">
        <v>17823.082396199999</v>
      </c>
      <c r="K58" s="36">
        <v>27432.912960240006</v>
      </c>
      <c r="L58" s="36">
        <v>25998.661213779997</v>
      </c>
      <c r="M58" s="36">
        <v>23732.012615049996</v>
      </c>
      <c r="N58" s="36">
        <v>25581.43320698</v>
      </c>
      <c r="O58" s="36">
        <v>21128.259581080001</v>
      </c>
      <c r="P58" s="36">
        <v>15036.72325773</v>
      </c>
      <c r="Q58" s="36">
        <v>21381.823746009999</v>
      </c>
      <c r="R58" s="36">
        <v>100136.19641604999</v>
      </c>
      <c r="S58" s="36">
        <v>76220.706767590018</v>
      </c>
      <c r="T58" s="36">
        <v>114231.50384378001</v>
      </c>
      <c r="U58" s="36">
        <v>96036.411850079996</v>
      </c>
      <c r="V58" s="36">
        <v>89490.741449640002</v>
      </c>
      <c r="W58" s="36">
        <v>87944.034069940011</v>
      </c>
      <c r="X58" s="30">
        <f t="shared" ref="X58:AG63" si="59">+D58/C58-1</f>
        <v>0.73072226358897985</v>
      </c>
      <c r="Y58" s="30">
        <f t="shared" si="59"/>
        <v>0.25349773701147837</v>
      </c>
      <c r="Z58" s="30">
        <f t="shared" si="59"/>
        <v>0.80125481366566231</v>
      </c>
      <c r="AA58" s="30">
        <f t="shared" si="59"/>
        <v>-0.21751491015796198</v>
      </c>
      <c r="AB58" s="30">
        <f t="shared" si="59"/>
        <v>-0.12201712330222858</v>
      </c>
      <c r="AC58" s="30">
        <f t="shared" si="59"/>
        <v>-0.17756788699257875</v>
      </c>
      <c r="AD58" s="30">
        <f t="shared" si="59"/>
        <v>0.20212196437880792</v>
      </c>
      <c r="AE58" s="30">
        <f t="shared" si="59"/>
        <v>0.53917893383519822</v>
      </c>
      <c r="AF58" s="30">
        <f t="shared" si="59"/>
        <v>-5.2282152775344981E-2</v>
      </c>
      <c r="AG58" s="30">
        <f t="shared" si="59"/>
        <v>-8.7183281480994634E-2</v>
      </c>
      <c r="AH58" s="30">
        <f t="shared" ref="AH58:AQ63" si="60">+N58/M58-1</f>
        <v>7.7929361572864231E-2</v>
      </c>
      <c r="AI58" s="30">
        <f t="shared" si="60"/>
        <v>-0.17407834775593933</v>
      </c>
      <c r="AJ58" s="30">
        <f t="shared" si="60"/>
        <v>-0.28831226253982933</v>
      </c>
      <c r="AK58" s="30">
        <f t="shared" si="60"/>
        <v>0.42197361616122997</v>
      </c>
      <c r="AL58" s="30">
        <f t="shared" si="60"/>
        <v>3.6832392599221624</v>
      </c>
      <c r="AM58" s="30">
        <f t="shared" si="60"/>
        <v>-0.23882961910291567</v>
      </c>
      <c r="AN58" s="30">
        <f t="shared" si="60"/>
        <v>0.49869384171536768</v>
      </c>
      <c r="AO58" s="30">
        <f t="shared" si="60"/>
        <v>-0.15928260927548621</v>
      </c>
      <c r="AP58" s="30">
        <f t="shared" si="60"/>
        <v>-6.8158214934750716E-2</v>
      </c>
      <c r="AQ58" s="30">
        <f t="shared" si="60"/>
        <v>-1.7283434628490357E-2</v>
      </c>
    </row>
    <row r="59" spans="1:43" x14ac:dyDescent="0.2">
      <c r="B59" s="1" t="s">
        <v>5</v>
      </c>
      <c r="C59" s="6">
        <f>+C60+C61+C62+C63</f>
        <v>25849.599999999999</v>
      </c>
      <c r="D59" s="6">
        <f t="shared" ref="D59:O59" si="61">+D60+D61+D62+D63</f>
        <v>41800.9</v>
      </c>
      <c r="E59" s="36">
        <f t="shared" si="61"/>
        <v>87809.7</v>
      </c>
      <c r="F59" s="6">
        <f t="shared" si="61"/>
        <v>80748.400000000009</v>
      </c>
      <c r="G59" s="6">
        <f t="shared" si="61"/>
        <v>113212.3</v>
      </c>
      <c r="H59" s="6">
        <f t="shared" si="61"/>
        <v>97670.570098800003</v>
      </c>
      <c r="I59" s="6">
        <f t="shared" si="61"/>
        <v>117476.89351607001</v>
      </c>
      <c r="J59" s="6">
        <f t="shared" si="61"/>
        <v>115928.85229134999</v>
      </c>
      <c r="K59" s="6">
        <f t="shared" si="61"/>
        <v>168896.58499013001</v>
      </c>
      <c r="L59" s="6">
        <f t="shared" si="61"/>
        <v>186702.34846855002</v>
      </c>
      <c r="M59" s="6">
        <f t="shared" si="61"/>
        <v>142397.99874716002</v>
      </c>
      <c r="N59" s="6">
        <f t="shared" si="61"/>
        <v>193005.69846918003</v>
      </c>
      <c r="O59" s="6">
        <f t="shared" si="61"/>
        <v>166111.25516767002</v>
      </c>
      <c r="P59" s="6">
        <f t="shared" ref="P59:W59" si="62">+P60+P61+P62+P63</f>
        <v>254604.5618277</v>
      </c>
      <c r="Q59" s="6">
        <f t="shared" si="62"/>
        <v>153770.81546022999</v>
      </c>
      <c r="R59" s="6">
        <f t="shared" si="62"/>
        <v>138812.81713987002</v>
      </c>
      <c r="S59" s="6">
        <f t="shared" si="62"/>
        <v>130335.31237399</v>
      </c>
      <c r="T59" s="6">
        <f t="shared" si="62"/>
        <v>133841.23347209999</v>
      </c>
      <c r="U59" s="6">
        <f t="shared" si="62"/>
        <v>219455.53946363996</v>
      </c>
      <c r="V59" s="6">
        <f t="shared" si="62"/>
        <v>183595.6127655</v>
      </c>
      <c r="W59" s="6">
        <f t="shared" si="62"/>
        <v>197956.10352864</v>
      </c>
      <c r="X59" s="30">
        <f t="shared" si="59"/>
        <v>0.61708111537509303</v>
      </c>
      <c r="Y59" s="30">
        <f t="shared" si="59"/>
        <v>1.1006652966802148</v>
      </c>
      <c r="Z59" s="30">
        <f t="shared" si="59"/>
        <v>-8.041594493546822E-2</v>
      </c>
      <c r="AA59" s="30">
        <f t="shared" si="59"/>
        <v>0.40203768743405432</v>
      </c>
      <c r="AB59" s="30">
        <f t="shared" si="59"/>
        <v>-0.1372795173421969</v>
      </c>
      <c r="AC59" s="30">
        <f t="shared" si="59"/>
        <v>0.20278701554864109</v>
      </c>
      <c r="AD59" s="30">
        <f t="shared" si="59"/>
        <v>-1.317741028373598E-2</v>
      </c>
      <c r="AE59" s="30">
        <f t="shared" si="59"/>
        <v>0.45689862059241837</v>
      </c>
      <c r="AF59" s="30">
        <f t="shared" si="59"/>
        <v>0.10542405863008142</v>
      </c>
      <c r="AG59" s="30">
        <f t="shared" si="59"/>
        <v>-0.2372993702800319</v>
      </c>
      <c r="AH59" s="30">
        <f t="shared" si="60"/>
        <v>0.3553961443789555</v>
      </c>
      <c r="AI59" s="30">
        <f t="shared" si="60"/>
        <v>-0.13934533288303208</v>
      </c>
      <c r="AJ59" s="30">
        <f t="shared" si="60"/>
        <v>0.53273516337412685</v>
      </c>
      <c r="AK59" s="30">
        <f t="shared" si="60"/>
        <v>-0.39604061154139025</v>
      </c>
      <c r="AL59" s="30">
        <f t="shared" si="60"/>
        <v>-9.7274624418107414E-2</v>
      </c>
      <c r="AM59" s="30">
        <f t="shared" si="60"/>
        <v>-6.107148417957653E-2</v>
      </c>
      <c r="AN59" s="30">
        <f t="shared" si="60"/>
        <v>2.6899241918797445E-2</v>
      </c>
      <c r="AO59" s="30">
        <f t="shared" si="60"/>
        <v>0.63967062892757021</v>
      </c>
      <c r="AP59" s="30">
        <f t="shared" si="60"/>
        <v>-0.16340406255309559</v>
      </c>
      <c r="AQ59" s="30">
        <f t="shared" si="60"/>
        <v>7.821804969534929E-2</v>
      </c>
    </row>
    <row r="60" spans="1:43" x14ac:dyDescent="0.2">
      <c r="B60" s="1" t="s">
        <v>6</v>
      </c>
      <c r="C60" s="6">
        <v>209.2</v>
      </c>
      <c r="D60" s="6">
        <v>61.5</v>
      </c>
      <c r="E60" s="36">
        <v>307.89999999999998</v>
      </c>
      <c r="F60" s="6">
        <v>2612.8000000000002</v>
      </c>
      <c r="G60" s="6">
        <v>10856</v>
      </c>
      <c r="H60" s="6">
        <v>1863.1384629500001</v>
      </c>
      <c r="I60" s="6">
        <v>7082.0907010000001</v>
      </c>
      <c r="J60" s="6">
        <v>4761.7799200000009</v>
      </c>
      <c r="K60" s="6">
        <v>4099.0786479999997</v>
      </c>
      <c r="L60" s="6">
        <v>4986.5432200000005</v>
      </c>
      <c r="M60" s="6">
        <v>5970.1951198200004</v>
      </c>
      <c r="N60" s="6">
        <v>6090.1679712699997</v>
      </c>
      <c r="O60" s="6">
        <v>6655.5231726400007</v>
      </c>
      <c r="P60" s="6">
        <v>7420.5233912399999</v>
      </c>
      <c r="Q60" s="6">
        <v>6611.75745947</v>
      </c>
      <c r="R60" s="6">
        <v>7592.0976420599991</v>
      </c>
      <c r="S60" s="6">
        <v>2357.273306</v>
      </c>
      <c r="T60" s="6">
        <v>1086.9826159400002</v>
      </c>
      <c r="U60" s="6">
        <v>1889.0718218099998</v>
      </c>
      <c r="V60" s="6">
        <v>1452.25426315</v>
      </c>
      <c r="W60" s="6">
        <v>668.50385872000004</v>
      </c>
      <c r="X60" s="30">
        <f t="shared" si="59"/>
        <v>-0.70602294455066916</v>
      </c>
      <c r="Y60" s="30">
        <f t="shared" si="59"/>
        <v>4.0065040650406498</v>
      </c>
      <c r="Z60" s="30">
        <f t="shared" si="59"/>
        <v>7.4858720363754472</v>
      </c>
      <c r="AA60" s="30">
        <f t="shared" si="59"/>
        <v>3.1549295774647881</v>
      </c>
      <c r="AB60" s="30">
        <f t="shared" si="59"/>
        <v>-0.82837707599944732</v>
      </c>
      <c r="AC60" s="30">
        <f t="shared" si="59"/>
        <v>2.8011617718344843</v>
      </c>
      <c r="AD60" s="30">
        <f t="shared" si="59"/>
        <v>-0.32763076314065964</v>
      </c>
      <c r="AE60" s="30">
        <f t="shared" si="59"/>
        <v>-0.13917091573606388</v>
      </c>
      <c r="AF60" s="30">
        <f t="shared" si="59"/>
        <v>0.21650342630849684</v>
      </c>
      <c r="AG60" s="30">
        <f t="shared" si="59"/>
        <v>0.19726128029428769</v>
      </c>
      <c r="AH60" s="30">
        <f t="shared" si="60"/>
        <v>2.0095298234342529E-2</v>
      </c>
      <c r="AI60" s="30">
        <f t="shared" si="60"/>
        <v>9.2830805987130338E-2</v>
      </c>
      <c r="AJ60" s="30">
        <f t="shared" si="60"/>
        <v>0.11494216138331792</v>
      </c>
      <c r="AK60" s="30">
        <f t="shared" si="60"/>
        <v>-0.10899041605673743</v>
      </c>
      <c r="AL60" s="30">
        <f t="shared" si="60"/>
        <v>0.14827225417742151</v>
      </c>
      <c r="AM60" s="30">
        <f t="shared" si="60"/>
        <v>-0.68950961682305367</v>
      </c>
      <c r="AN60" s="30">
        <f t="shared" si="60"/>
        <v>-0.53888137910301337</v>
      </c>
      <c r="AO60" s="30">
        <f t="shared" si="60"/>
        <v>0.73790435477789984</v>
      </c>
      <c r="AP60" s="30">
        <f t="shared" si="60"/>
        <v>-0.23123396030621346</v>
      </c>
      <c r="AQ60" s="30">
        <f t="shared" si="60"/>
        <v>-0.53967850142853957</v>
      </c>
    </row>
    <row r="61" spans="1:43" x14ac:dyDescent="0.2">
      <c r="B61" s="1" t="s">
        <v>7</v>
      </c>
      <c r="C61" s="6">
        <f>22047.5-1000</f>
        <v>21047.5</v>
      </c>
      <c r="D61" s="6">
        <f>43131.2-1750</f>
        <v>41381.199999999997</v>
      </c>
      <c r="E61" s="36">
        <f>86733.6-1750</f>
        <v>84983.6</v>
      </c>
      <c r="F61" s="6">
        <f>77291.6-1818.3</f>
        <v>75473.3</v>
      </c>
      <c r="G61" s="6">
        <f>94837.1-2250</f>
        <v>92587.1</v>
      </c>
      <c r="H61" s="6">
        <f>83780.4942366-2250</f>
        <v>81530.494236600003</v>
      </c>
      <c r="I61" s="6">
        <v>107598.12163091001</v>
      </c>
      <c r="J61" s="6">
        <v>80273.979472699997</v>
      </c>
      <c r="K61" s="6">
        <v>126046.98292517001</v>
      </c>
      <c r="L61" s="6">
        <v>126617.13599896002</v>
      </c>
      <c r="M61" s="6">
        <f>91041.26475964+519.375</f>
        <v>91560.639759640006</v>
      </c>
      <c r="N61" s="6">
        <v>181399.96623699</v>
      </c>
      <c r="O61" s="6">
        <v>146489.56577115</v>
      </c>
      <c r="P61" s="6">
        <v>159048.88954037003</v>
      </c>
      <c r="Q61" s="6">
        <v>140407.82489190999</v>
      </c>
      <c r="R61" s="6">
        <v>98612.416288430017</v>
      </c>
      <c r="S61" s="6">
        <v>101258.70665923</v>
      </c>
      <c r="T61" s="6">
        <v>124188.20679293</v>
      </c>
      <c r="U61" s="6">
        <v>168042.97980929996</v>
      </c>
      <c r="V61" s="6">
        <v>159097.12356665</v>
      </c>
      <c r="W61" s="6">
        <v>184740.34816768998</v>
      </c>
      <c r="X61" s="30">
        <f t="shared" si="59"/>
        <v>0.96608623351942025</v>
      </c>
      <c r="Y61" s="30">
        <f t="shared" si="59"/>
        <v>1.0536765487709396</v>
      </c>
      <c r="Z61" s="30">
        <f t="shared" si="59"/>
        <v>-0.1119074739126138</v>
      </c>
      <c r="AA61" s="30">
        <f t="shared" si="59"/>
        <v>0.22675303716678608</v>
      </c>
      <c r="AB61" s="30">
        <f t="shared" si="59"/>
        <v>-0.11941842614575904</v>
      </c>
      <c r="AC61" s="30">
        <f t="shared" si="59"/>
        <v>0.31972855847852744</v>
      </c>
      <c r="AD61" s="30">
        <f t="shared" si="59"/>
        <v>-0.25394627474947051</v>
      </c>
      <c r="AE61" s="30">
        <f t="shared" si="59"/>
        <v>0.57020972117168722</v>
      </c>
      <c r="AF61" s="30">
        <f t="shared" si="59"/>
        <v>4.523337731363819E-3</v>
      </c>
      <c r="AG61" s="30">
        <f t="shared" si="59"/>
        <v>-0.2768700773614714</v>
      </c>
      <c r="AH61" s="30">
        <f t="shared" si="60"/>
        <v>0.98120029210358606</v>
      </c>
      <c r="AI61" s="30">
        <f t="shared" si="60"/>
        <v>-0.19244987300731531</v>
      </c>
      <c r="AJ61" s="30">
        <f t="shared" si="60"/>
        <v>8.5735278844641716E-2</v>
      </c>
      <c r="AK61" s="30">
        <f t="shared" si="60"/>
        <v>-0.11720336245245233</v>
      </c>
      <c r="AL61" s="30">
        <f t="shared" si="60"/>
        <v>-0.29767150538551024</v>
      </c>
      <c r="AM61" s="30">
        <f t="shared" si="60"/>
        <v>2.6835265480767534E-2</v>
      </c>
      <c r="AN61" s="30">
        <f t="shared" si="60"/>
        <v>0.22644472648525493</v>
      </c>
      <c r="AO61" s="30">
        <f t="shared" si="60"/>
        <v>0.35313154242973255</v>
      </c>
      <c r="AP61" s="30">
        <f t="shared" si="60"/>
        <v>-5.3235524940119294E-2</v>
      </c>
      <c r="AQ61" s="30">
        <f t="shared" si="60"/>
        <v>0.16117968713807307</v>
      </c>
    </row>
    <row r="62" spans="1:43" x14ac:dyDescent="0.2">
      <c r="B62" s="1" t="s">
        <v>8</v>
      </c>
      <c r="C62" s="6">
        <v>7.5</v>
      </c>
      <c r="D62" s="6">
        <v>42.3</v>
      </c>
      <c r="E62" s="36">
        <v>42.5</v>
      </c>
      <c r="F62" s="6">
        <v>50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413.02341775999997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30">
        <f t="shared" si="59"/>
        <v>4.6399999999999997</v>
      </c>
      <c r="Y62" s="30">
        <f t="shared" si="59"/>
        <v>4.7281323877068626E-3</v>
      </c>
      <c r="Z62" s="30">
        <f t="shared" si="59"/>
        <v>0.17647058823529416</v>
      </c>
      <c r="AA62" s="30">
        <f t="shared" si="59"/>
        <v>-1</v>
      </c>
      <c r="AB62" s="48" t="e">
        <f t="shared" si="59"/>
        <v>#DIV/0!</v>
      </c>
      <c r="AC62" s="48" t="e">
        <f t="shared" si="59"/>
        <v>#DIV/0!</v>
      </c>
      <c r="AD62" s="48" t="e">
        <f t="shared" si="59"/>
        <v>#DIV/0!</v>
      </c>
      <c r="AE62" s="48" t="e">
        <f t="shared" si="59"/>
        <v>#DIV/0!</v>
      </c>
      <c r="AF62" s="48" t="e">
        <f t="shared" si="59"/>
        <v>#DIV/0!</v>
      </c>
      <c r="AG62" s="48" t="e">
        <f t="shared" si="59"/>
        <v>#DIV/0!</v>
      </c>
      <c r="AH62" s="48" t="e">
        <f t="shared" si="60"/>
        <v>#DIV/0!</v>
      </c>
      <c r="AI62" s="48" t="e">
        <f t="shared" si="60"/>
        <v>#DIV/0!</v>
      </c>
      <c r="AJ62" s="30">
        <f t="shared" si="60"/>
        <v>-1</v>
      </c>
      <c r="AK62" s="48" t="e">
        <f t="shared" si="60"/>
        <v>#DIV/0!</v>
      </c>
      <c r="AL62" s="48" t="e">
        <f t="shared" si="60"/>
        <v>#DIV/0!</v>
      </c>
      <c r="AM62" s="48" t="e">
        <f t="shared" si="60"/>
        <v>#DIV/0!</v>
      </c>
      <c r="AN62" s="48" t="e">
        <f t="shared" si="60"/>
        <v>#DIV/0!</v>
      </c>
      <c r="AO62" s="48" t="e">
        <f t="shared" si="60"/>
        <v>#DIV/0!</v>
      </c>
      <c r="AP62" s="48" t="e">
        <f t="shared" si="60"/>
        <v>#DIV/0!</v>
      </c>
      <c r="AQ62" s="48" t="e">
        <f t="shared" si="60"/>
        <v>#DIV/0!</v>
      </c>
    </row>
    <row r="63" spans="1:43" x14ac:dyDescent="0.2">
      <c r="B63" s="18" t="s">
        <v>38</v>
      </c>
      <c r="C63" s="6">
        <v>4585.3999999999996</v>
      </c>
      <c r="D63" s="6">
        <v>315.89999999999998</v>
      </c>
      <c r="E63" s="36">
        <v>2475.6999999999998</v>
      </c>
      <c r="F63" s="6">
        <v>2612.3000000000002</v>
      </c>
      <c r="G63" s="6">
        <v>9769.2000000000007</v>
      </c>
      <c r="H63" s="6">
        <v>14276.93739925</v>
      </c>
      <c r="I63" s="6">
        <v>2796.6811841600002</v>
      </c>
      <c r="J63" s="6">
        <v>30893.09289865</v>
      </c>
      <c r="K63" s="6">
        <v>38750.523416960001</v>
      </c>
      <c r="L63" s="6">
        <v>55098.669249590006</v>
      </c>
      <c r="M63" s="6">
        <f>45386.5388677-519.375</f>
        <v>44867.163867700001</v>
      </c>
      <c r="N63" s="6">
        <v>5515.5642609200004</v>
      </c>
      <c r="O63" s="6">
        <v>12553.14280612</v>
      </c>
      <c r="P63" s="6">
        <v>88135.148896090002</v>
      </c>
      <c r="Q63" s="6">
        <v>6751.2331088499996</v>
      </c>
      <c r="R63" s="6">
        <v>32608.303209380003</v>
      </c>
      <c r="S63" s="6">
        <v>26719.332408760001</v>
      </c>
      <c r="T63" s="6">
        <v>8566.0440632299997</v>
      </c>
      <c r="U63" s="6">
        <v>49523.487832529994</v>
      </c>
      <c r="V63" s="6">
        <v>23046.234935699998</v>
      </c>
      <c r="W63" s="6">
        <v>12547.251502229999</v>
      </c>
      <c r="X63" s="30">
        <f t="shared" si="59"/>
        <v>-0.93110742792340906</v>
      </c>
      <c r="Y63" s="30">
        <f t="shared" si="59"/>
        <v>6.8369737258626149</v>
      </c>
      <c r="Z63" s="30">
        <f t="shared" si="59"/>
        <v>5.5176313769843111E-2</v>
      </c>
      <c r="AA63" s="30">
        <f t="shared" si="59"/>
        <v>2.7396929908509744</v>
      </c>
      <c r="AB63" s="30">
        <f t="shared" si="59"/>
        <v>0.46142339180792691</v>
      </c>
      <c r="AC63" s="30">
        <f t="shared" si="59"/>
        <v>-0.8041119670170358</v>
      </c>
      <c r="AD63" s="30">
        <f t="shared" si="59"/>
        <v>10.046340595997869</v>
      </c>
      <c r="AE63" s="30">
        <f t="shared" si="59"/>
        <v>0.25434263070025476</v>
      </c>
      <c r="AF63" s="30">
        <f t="shared" si="59"/>
        <v>0.42188193580566935</v>
      </c>
      <c r="AG63" s="30">
        <f t="shared" si="59"/>
        <v>-0.18569423765105064</v>
      </c>
      <c r="AH63" s="30">
        <f t="shared" si="60"/>
        <v>-0.87706902363644446</v>
      </c>
      <c r="AI63" s="30">
        <f t="shared" si="60"/>
        <v>1.2759489713616583</v>
      </c>
      <c r="AJ63" s="30">
        <f t="shared" si="60"/>
        <v>6.0209628184203963</v>
      </c>
      <c r="AK63" s="30">
        <f t="shared" si="60"/>
        <v>-0.92339908432208362</v>
      </c>
      <c r="AL63" s="30">
        <f t="shared" si="60"/>
        <v>3.8299773809668496</v>
      </c>
      <c r="AM63" s="30">
        <f t="shared" si="60"/>
        <v>-0.18059727802475778</v>
      </c>
      <c r="AN63" s="30">
        <f t="shared" si="60"/>
        <v>-0.67940650865881658</v>
      </c>
      <c r="AO63" s="30">
        <f t="shared" si="60"/>
        <v>4.7813720624098872</v>
      </c>
      <c r="AP63" s="30">
        <f t="shared" si="60"/>
        <v>-0.53464031019717773</v>
      </c>
      <c r="AQ63" s="30">
        <f t="shared" si="60"/>
        <v>-0.45556176367908341</v>
      </c>
    </row>
    <row r="64" spans="1:43" x14ac:dyDescent="0.2">
      <c r="B64" s="18"/>
      <c r="C64" s="6"/>
      <c r="D64" s="6"/>
      <c r="E64" s="3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</row>
    <row r="65" spans="1:43" x14ac:dyDescent="0.2">
      <c r="B65" s="2" t="s">
        <v>50</v>
      </c>
      <c r="C65" s="8"/>
      <c r="D65" s="8"/>
      <c r="F65" s="6">
        <v>0</v>
      </c>
      <c r="G65" s="6">
        <f t="shared" ref="G65:O65" si="63">+G66-G67</f>
        <v>0</v>
      </c>
      <c r="H65" s="6">
        <f t="shared" si="63"/>
        <v>0</v>
      </c>
      <c r="I65" s="6">
        <f t="shared" si="63"/>
        <v>0</v>
      </c>
      <c r="J65" s="6">
        <f t="shared" si="63"/>
        <v>0</v>
      </c>
      <c r="K65" s="6">
        <f t="shared" si="63"/>
        <v>0</v>
      </c>
      <c r="L65" s="6">
        <f t="shared" si="63"/>
        <v>2527.71710841</v>
      </c>
      <c r="M65" s="6">
        <f t="shared" si="63"/>
        <v>2565.6840229899999</v>
      </c>
      <c r="N65" s="6">
        <f t="shared" si="63"/>
        <v>0</v>
      </c>
      <c r="O65" s="6">
        <f t="shared" si="63"/>
        <v>673.14005049000002</v>
      </c>
      <c r="P65" s="6">
        <f t="shared" ref="P65:W65" si="64">+P66-P67</f>
        <v>30843.892763330001</v>
      </c>
      <c r="Q65" s="6">
        <f t="shared" si="64"/>
        <v>0</v>
      </c>
      <c r="R65" s="6">
        <f t="shared" si="64"/>
        <v>3901.5</v>
      </c>
      <c r="S65" s="6">
        <f t="shared" si="64"/>
        <v>4038.62586792</v>
      </c>
      <c r="T65" s="6">
        <f t="shared" si="64"/>
        <v>4649.5974864199998</v>
      </c>
      <c r="U65" s="6">
        <f t="shared" si="64"/>
        <v>3730.82</v>
      </c>
      <c r="V65" s="6">
        <f t="shared" si="64"/>
        <v>3579.826</v>
      </c>
      <c r="W65" s="6">
        <f t="shared" si="64"/>
        <v>3183.4837499999999</v>
      </c>
      <c r="X65" s="66" t="e">
        <f t="shared" ref="X65:AG67" si="65">+D65/C65-1</f>
        <v>#DIV/0!</v>
      </c>
      <c r="Y65" s="66" t="e">
        <f t="shared" si="65"/>
        <v>#DIV/0!</v>
      </c>
      <c r="Z65" s="66" t="e">
        <f t="shared" si="65"/>
        <v>#DIV/0!</v>
      </c>
      <c r="AA65" s="66" t="e">
        <f t="shared" si="65"/>
        <v>#DIV/0!</v>
      </c>
      <c r="AB65" s="66" t="e">
        <f t="shared" si="65"/>
        <v>#DIV/0!</v>
      </c>
      <c r="AC65" s="66" t="e">
        <f t="shared" si="65"/>
        <v>#DIV/0!</v>
      </c>
      <c r="AD65" s="66" t="e">
        <f t="shared" si="65"/>
        <v>#DIV/0!</v>
      </c>
      <c r="AE65" s="66" t="e">
        <f t="shared" si="65"/>
        <v>#DIV/0!</v>
      </c>
      <c r="AF65" s="66" t="e">
        <f t="shared" si="65"/>
        <v>#DIV/0!</v>
      </c>
      <c r="AG65" s="66">
        <f t="shared" si="65"/>
        <v>1.5020238797165852E-2</v>
      </c>
      <c r="AH65" s="30">
        <f t="shared" ref="AH65:AQ67" si="66">+N65/M65-1</f>
        <v>-1</v>
      </c>
      <c r="AI65" s="66" t="e">
        <f t="shared" si="66"/>
        <v>#DIV/0!</v>
      </c>
      <c r="AJ65" s="30">
        <f t="shared" si="66"/>
        <v>44.820914594039905</v>
      </c>
      <c r="AK65" s="30">
        <f t="shared" si="66"/>
        <v>-1</v>
      </c>
      <c r="AL65" s="66" t="e">
        <f t="shared" si="66"/>
        <v>#DIV/0!</v>
      </c>
      <c r="AM65" s="30">
        <f t="shared" si="66"/>
        <v>3.5146960891964563E-2</v>
      </c>
      <c r="AN65" s="30">
        <f t="shared" si="66"/>
        <v>0.15128205446142662</v>
      </c>
      <c r="AO65" s="30">
        <f t="shared" si="66"/>
        <v>-0.19760366119937423</v>
      </c>
      <c r="AP65" s="30">
        <f t="shared" si="66"/>
        <v>-4.0472067802788669E-2</v>
      </c>
      <c r="AQ65" s="30">
        <f t="shared" si="66"/>
        <v>-0.11071550684307008</v>
      </c>
    </row>
    <row r="66" spans="1:43" x14ac:dyDescent="0.2">
      <c r="B66" s="55" t="s">
        <v>51</v>
      </c>
      <c r="C66" s="8"/>
      <c r="D66" s="8"/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2527.71710841</v>
      </c>
      <c r="M66" s="6">
        <v>2565.6840229899999</v>
      </c>
      <c r="N66" s="6">
        <v>0</v>
      </c>
      <c r="O66" s="6">
        <v>673.14005049000002</v>
      </c>
      <c r="P66" s="6">
        <v>30843.892763330001</v>
      </c>
      <c r="Q66" s="6">
        <v>0</v>
      </c>
      <c r="R66" s="6">
        <v>3901.5</v>
      </c>
      <c r="S66" s="6">
        <v>4038.62586792</v>
      </c>
      <c r="T66" s="6">
        <v>4649.5974864199998</v>
      </c>
      <c r="U66" s="6">
        <v>3730.82</v>
      </c>
      <c r="V66" s="6">
        <v>3579.826</v>
      </c>
      <c r="W66" s="6">
        <v>3183.4837499999999</v>
      </c>
      <c r="X66" s="66" t="e">
        <f t="shared" si="65"/>
        <v>#DIV/0!</v>
      </c>
      <c r="Y66" s="66" t="e">
        <f t="shared" si="65"/>
        <v>#DIV/0!</v>
      </c>
      <c r="Z66" s="66" t="e">
        <f t="shared" si="65"/>
        <v>#DIV/0!</v>
      </c>
      <c r="AA66" s="66" t="e">
        <f t="shared" si="65"/>
        <v>#DIV/0!</v>
      </c>
      <c r="AB66" s="66" t="e">
        <f t="shared" si="65"/>
        <v>#DIV/0!</v>
      </c>
      <c r="AC66" s="66" t="e">
        <f t="shared" si="65"/>
        <v>#DIV/0!</v>
      </c>
      <c r="AD66" s="66" t="e">
        <f t="shared" si="65"/>
        <v>#DIV/0!</v>
      </c>
      <c r="AE66" s="66" t="e">
        <f t="shared" si="65"/>
        <v>#DIV/0!</v>
      </c>
      <c r="AF66" s="66" t="e">
        <f t="shared" si="65"/>
        <v>#DIV/0!</v>
      </c>
      <c r="AG66" s="66">
        <f t="shared" si="65"/>
        <v>1.5020238797165852E-2</v>
      </c>
      <c r="AH66" s="30">
        <f t="shared" si="66"/>
        <v>-1</v>
      </c>
      <c r="AI66" s="66" t="e">
        <f t="shared" si="66"/>
        <v>#DIV/0!</v>
      </c>
      <c r="AJ66" s="30">
        <f t="shared" si="66"/>
        <v>44.820914594039905</v>
      </c>
      <c r="AK66" s="30">
        <f t="shared" si="66"/>
        <v>-1</v>
      </c>
      <c r="AL66" s="48" t="e">
        <f t="shared" si="66"/>
        <v>#DIV/0!</v>
      </c>
      <c r="AM66" s="30">
        <f t="shared" si="66"/>
        <v>3.5146960891964563E-2</v>
      </c>
      <c r="AN66" s="30">
        <f t="shared" si="66"/>
        <v>0.15128205446142662</v>
      </c>
      <c r="AO66" s="30">
        <f t="shared" si="66"/>
        <v>-0.19760366119937423</v>
      </c>
      <c r="AP66" s="30">
        <f t="shared" si="66"/>
        <v>-4.0472067802788669E-2</v>
      </c>
      <c r="AQ66" s="30">
        <f t="shared" si="66"/>
        <v>-0.11071550684307008</v>
      </c>
    </row>
    <row r="67" spans="1:43" x14ac:dyDescent="0.2">
      <c r="B67" s="55" t="s">
        <v>52</v>
      </c>
      <c r="C67" s="8"/>
      <c r="D67" s="8"/>
      <c r="F67" s="2"/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119" t="e">
        <f t="shared" si="65"/>
        <v>#DIV/0!</v>
      </c>
      <c r="Y67" s="119" t="e">
        <f t="shared" si="65"/>
        <v>#DIV/0!</v>
      </c>
      <c r="Z67" s="119" t="e">
        <f t="shared" si="65"/>
        <v>#DIV/0!</v>
      </c>
      <c r="AA67" s="119" t="e">
        <f t="shared" si="65"/>
        <v>#DIV/0!</v>
      </c>
      <c r="AB67" s="119" t="e">
        <f t="shared" si="65"/>
        <v>#DIV/0!</v>
      </c>
      <c r="AC67" s="119" t="e">
        <f t="shared" si="65"/>
        <v>#DIV/0!</v>
      </c>
      <c r="AD67" s="119" t="e">
        <f t="shared" si="65"/>
        <v>#DIV/0!</v>
      </c>
      <c r="AE67" s="119" t="e">
        <f t="shared" si="65"/>
        <v>#DIV/0!</v>
      </c>
      <c r="AF67" s="119" t="e">
        <f t="shared" si="65"/>
        <v>#DIV/0!</v>
      </c>
      <c r="AG67" s="119" t="e">
        <f t="shared" si="65"/>
        <v>#DIV/0!</v>
      </c>
      <c r="AH67" s="119" t="e">
        <f t="shared" si="66"/>
        <v>#DIV/0!</v>
      </c>
      <c r="AI67" s="119" t="e">
        <f t="shared" si="66"/>
        <v>#DIV/0!</v>
      </c>
      <c r="AJ67" s="119" t="e">
        <f t="shared" si="66"/>
        <v>#DIV/0!</v>
      </c>
      <c r="AK67" s="119" t="e">
        <f t="shared" si="66"/>
        <v>#DIV/0!</v>
      </c>
      <c r="AL67" s="119" t="e">
        <f t="shared" si="66"/>
        <v>#DIV/0!</v>
      </c>
      <c r="AM67" s="119" t="e">
        <f t="shared" si="66"/>
        <v>#DIV/0!</v>
      </c>
      <c r="AN67" s="119" t="e">
        <f t="shared" si="66"/>
        <v>#DIV/0!</v>
      </c>
      <c r="AO67" s="119" t="e">
        <f t="shared" si="66"/>
        <v>#DIV/0!</v>
      </c>
      <c r="AP67" s="119" t="e">
        <f t="shared" si="66"/>
        <v>#DIV/0!</v>
      </c>
      <c r="AQ67" s="119" t="e">
        <f t="shared" si="66"/>
        <v>#DIV/0!</v>
      </c>
    </row>
    <row r="68" spans="1:43" x14ac:dyDescent="0.2">
      <c r="B68" s="55"/>
      <c r="C68" s="8"/>
      <c r="D68" s="8"/>
      <c r="F68" s="2"/>
      <c r="G68" s="2"/>
      <c r="H68" s="2"/>
      <c r="I68" s="2"/>
      <c r="J68" s="2"/>
      <c r="K68" s="2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43" x14ac:dyDescent="0.2">
      <c r="A69" s="4" t="s">
        <v>17</v>
      </c>
      <c r="B69" s="3" t="s">
        <v>21</v>
      </c>
      <c r="C69" s="22">
        <f>+C9-C38</f>
        <v>175035.22952476016</v>
      </c>
      <c r="D69" s="22">
        <f t="shared" ref="D69:O69" si="67">+D9-D38</f>
        <v>264871.75015854009</v>
      </c>
      <c r="E69" s="22">
        <f t="shared" si="67"/>
        <v>311102.27855268994</v>
      </c>
      <c r="F69" s="22">
        <f t="shared" si="67"/>
        <v>-32535.274638079805</v>
      </c>
      <c r="G69" s="22">
        <f t="shared" si="67"/>
        <v>-207153.68696575984</v>
      </c>
      <c r="H69" s="22">
        <f t="shared" si="67"/>
        <v>-222167.68880879995</v>
      </c>
      <c r="I69" s="22">
        <f t="shared" si="67"/>
        <v>-245748.79318229016</v>
      </c>
      <c r="J69" s="22">
        <f t="shared" si="67"/>
        <v>-279010.18052885984</v>
      </c>
      <c r="K69" s="22">
        <f t="shared" si="67"/>
        <v>-382289.20195279038</v>
      </c>
      <c r="L69" s="22">
        <f t="shared" si="67"/>
        <v>-424213.42545603006</v>
      </c>
      <c r="M69" s="22">
        <f t="shared" si="67"/>
        <v>-269005.75308032054</v>
      </c>
      <c r="N69" s="22">
        <f t="shared" si="67"/>
        <v>-307434.79988149926</v>
      </c>
      <c r="O69" s="22">
        <f t="shared" si="67"/>
        <v>-395010.71965259034</v>
      </c>
      <c r="P69" s="22">
        <f t="shared" ref="P69:U69" si="68">+P9-P38</f>
        <v>-414199.4372558496</v>
      </c>
      <c r="Q69" s="22">
        <f t="shared" si="68"/>
        <v>-554247.72654052079</v>
      </c>
      <c r="R69" s="22">
        <f t="shared" si="68"/>
        <v>170372.24207871919</v>
      </c>
      <c r="S69" s="22">
        <f t="shared" si="68"/>
        <v>575279.70156886149</v>
      </c>
      <c r="T69" s="22">
        <f t="shared" si="68"/>
        <v>646241.59954068018</v>
      </c>
      <c r="U69" s="22">
        <f t="shared" si="68"/>
        <v>450714.13769459026</v>
      </c>
      <c r="V69" s="22">
        <f>+V9-V38</f>
        <v>505831.31060693972</v>
      </c>
      <c r="W69" s="22">
        <f>+W9-W38</f>
        <v>513131.7680509896</v>
      </c>
      <c r="X69" s="40">
        <f t="shared" ref="X69:AQ69" si="69">+D69/C69-1</f>
        <v>0.51324822367300538</v>
      </c>
      <c r="Y69" s="40">
        <f t="shared" si="69"/>
        <v>0.17453929445657512</v>
      </c>
      <c r="Z69" s="40">
        <f t="shared" si="69"/>
        <v>-1.1045806375621561</v>
      </c>
      <c r="AA69" s="40">
        <f t="shared" si="69"/>
        <v>5.3670489728494211</v>
      </c>
      <c r="AB69" s="40">
        <f t="shared" si="69"/>
        <v>7.2477598940933863E-2</v>
      </c>
      <c r="AC69" s="40">
        <f t="shared" si="69"/>
        <v>0.10614101672446341</v>
      </c>
      <c r="AD69" s="40">
        <f t="shared" si="69"/>
        <v>0.13534710350295498</v>
      </c>
      <c r="AE69" s="40">
        <f t="shared" si="69"/>
        <v>0.37016219705018161</v>
      </c>
      <c r="AF69" s="40">
        <f t="shared" si="69"/>
        <v>0.1096662508098174</v>
      </c>
      <c r="AG69" s="40">
        <f t="shared" si="69"/>
        <v>-0.36587166520923053</v>
      </c>
      <c r="AH69" s="40">
        <f t="shared" si="69"/>
        <v>0.14285585479543417</v>
      </c>
      <c r="AI69" s="40">
        <f t="shared" si="69"/>
        <v>0.28486013881592842</v>
      </c>
      <c r="AJ69" s="40">
        <f t="shared" si="69"/>
        <v>4.8577713587458105E-2</v>
      </c>
      <c r="AK69" s="40">
        <f t="shared" si="69"/>
        <v>0.33811800955722648</v>
      </c>
      <c r="AL69" s="40">
        <f t="shared" si="69"/>
        <v>-1.3073936687880368</v>
      </c>
      <c r="AM69" s="40">
        <f t="shared" si="69"/>
        <v>2.3766046308356845</v>
      </c>
      <c r="AN69" s="40">
        <f t="shared" si="69"/>
        <v>0.1233519934360563</v>
      </c>
      <c r="AO69" s="40">
        <f t="shared" si="69"/>
        <v>-0.30256093384434268</v>
      </c>
      <c r="AP69" s="40">
        <f t="shared" si="69"/>
        <v>0.12228853790625394</v>
      </c>
      <c r="AQ69" s="40">
        <f t="shared" si="69"/>
        <v>1.4432593022543738E-2</v>
      </c>
    </row>
    <row r="70" spans="1:43" ht="18" x14ac:dyDescent="0.2">
      <c r="A70" s="5"/>
      <c r="B70" s="49" t="s">
        <v>49</v>
      </c>
      <c r="C70" s="29"/>
      <c r="D70" s="29"/>
      <c r="E70" s="52">
        <f t="shared" ref="E70:O70" si="70">+E69/E77</f>
        <v>1.9193211434446248E-2</v>
      </c>
      <c r="F70" s="52">
        <f t="shared" si="70"/>
        <v>-1.8458528313637021E-3</v>
      </c>
      <c r="G70" s="52">
        <f t="shared" si="70"/>
        <v>-1.0461245130621223E-2</v>
      </c>
      <c r="H70" s="52">
        <f t="shared" si="70"/>
        <v>-1.0274351333491671E-2</v>
      </c>
      <c r="I70" s="52">
        <f t="shared" si="70"/>
        <v>-1.0346067976913328E-2</v>
      </c>
      <c r="J70" s="52">
        <f t="shared" si="70"/>
        <v>-1.0957494325063905E-2</v>
      </c>
      <c r="K70" s="52">
        <f t="shared" si="70"/>
        <v>-1.3652538458669022E-2</v>
      </c>
      <c r="L70" s="52">
        <f t="shared" si="70"/>
        <v>-1.3953515431758564E-2</v>
      </c>
      <c r="M70" s="52">
        <f t="shared" si="70"/>
        <v>-8.3916687859176588E-3</v>
      </c>
      <c r="N70" s="52">
        <f t="shared" si="70"/>
        <v>-8.9517224366310912E-3</v>
      </c>
      <c r="O70" s="52">
        <f t="shared" si="70"/>
        <v>-1.0968035678495813E-2</v>
      </c>
      <c r="P70" s="52">
        <f t="shared" ref="P70:U70" si="71">+P69/P77</f>
        <v>-1.09483452419574E-2</v>
      </c>
      <c r="Q70" s="52">
        <f t="shared" si="71"/>
        <v>-1.518684721352025E-2</v>
      </c>
      <c r="R70" s="52">
        <f t="shared" si="71"/>
        <v>4.2248077610360949E-3</v>
      </c>
      <c r="S70" s="52">
        <f t="shared" si="71"/>
        <v>1.2838190330735045E-2</v>
      </c>
      <c r="T70" s="52">
        <f t="shared" si="71"/>
        <v>1.3732503061122142E-2</v>
      </c>
      <c r="U70" s="52">
        <f t="shared" si="71"/>
        <v>9.1765358930365679E-3</v>
      </c>
      <c r="V70" s="52">
        <f>+V69/V77</f>
        <v>9.7627646940074125E-3</v>
      </c>
      <c r="W70" s="52">
        <f>+W69/W77</f>
        <v>9.5675851871906067E-3</v>
      </c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</row>
    <row r="71" spans="1:43" x14ac:dyDescent="0.2">
      <c r="A71" s="4" t="s">
        <v>18</v>
      </c>
      <c r="B71" s="3" t="s">
        <v>20</v>
      </c>
      <c r="C71" s="22">
        <f>+C9-C36</f>
        <v>-33723.270475239842</v>
      </c>
      <c r="D71" s="22">
        <f t="shared" ref="D71:O71" si="72">+D9-D36</f>
        <v>39799.150158540113</v>
      </c>
      <c r="E71" s="22">
        <f t="shared" si="72"/>
        <v>132774.37855268992</v>
      </c>
      <c r="F71" s="22">
        <f t="shared" si="72"/>
        <v>-206147.27463807981</v>
      </c>
      <c r="G71" s="22">
        <f t="shared" si="72"/>
        <v>-402891.48696575989</v>
      </c>
      <c r="H71" s="22">
        <f t="shared" si="72"/>
        <v>-450135.31715905992</v>
      </c>
      <c r="I71" s="22">
        <f t="shared" si="72"/>
        <v>-485751.75854370021</v>
      </c>
      <c r="J71" s="22">
        <f t="shared" si="72"/>
        <v>-577045.69413557975</v>
      </c>
      <c r="K71" s="22">
        <f t="shared" si="72"/>
        <v>-699555.5029963702</v>
      </c>
      <c r="L71" s="22">
        <f t="shared" si="72"/>
        <v>-803244.13276771014</v>
      </c>
      <c r="M71" s="22">
        <f t="shared" si="72"/>
        <v>-682022.95784869045</v>
      </c>
      <c r="N71" s="22">
        <f t="shared" si="72"/>
        <v>-805951.56907864939</v>
      </c>
      <c r="O71" s="22">
        <f t="shared" si="72"/>
        <v>-993551.04445006</v>
      </c>
      <c r="P71" s="22">
        <f t="shared" ref="P71:U71" si="73">+P9-P36</f>
        <v>-1120197.3086623098</v>
      </c>
      <c r="Q71" s="22">
        <f t="shared" si="73"/>
        <v>-1365710.4858894707</v>
      </c>
      <c r="R71" s="22">
        <f t="shared" si="73"/>
        <v>-744866.092455531</v>
      </c>
      <c r="S71" s="22">
        <f t="shared" si="73"/>
        <v>-435864.31983063882</v>
      </c>
      <c r="T71" s="22">
        <f t="shared" si="73"/>
        <v>-409644.20873580966</v>
      </c>
      <c r="U71" s="22">
        <f t="shared" si="73"/>
        <v>-714622.26165010966</v>
      </c>
      <c r="V71" s="22">
        <f>+V9-V36</f>
        <v>-610696.46361241024</v>
      </c>
      <c r="W71" s="22">
        <f>+W9-W36</f>
        <v>-653793.39629649045</v>
      </c>
      <c r="X71" s="40">
        <f t="shared" ref="X71:AQ71" si="74">+D71/C71-1</f>
        <v>-2.1801687558079896</v>
      </c>
      <c r="Y71" s="40">
        <f t="shared" si="74"/>
        <v>2.3361108974383251</v>
      </c>
      <c r="Z71" s="40">
        <f t="shared" si="74"/>
        <v>-2.5526133647560076</v>
      </c>
      <c r="AA71" s="40">
        <f t="shared" si="74"/>
        <v>0.95438667657912002</v>
      </c>
      <c r="AB71" s="40">
        <f t="shared" si="74"/>
        <v>0.11726192218431031</v>
      </c>
      <c r="AC71" s="40">
        <f t="shared" si="74"/>
        <v>7.9123854598715848E-2</v>
      </c>
      <c r="AD71" s="40">
        <f t="shared" si="74"/>
        <v>0.18794360285093314</v>
      </c>
      <c r="AE71" s="40">
        <f t="shared" si="74"/>
        <v>0.21230521275149861</v>
      </c>
      <c r="AF71" s="40">
        <f t="shared" si="74"/>
        <v>0.14822073349036025</v>
      </c>
      <c r="AG71" s="40">
        <f t="shared" si="74"/>
        <v>-0.15091448536490659</v>
      </c>
      <c r="AH71" s="40">
        <f t="shared" si="74"/>
        <v>0.18170738947097576</v>
      </c>
      <c r="AI71" s="40">
        <f t="shared" si="74"/>
        <v>0.23276767807012422</v>
      </c>
      <c r="AJ71" s="40">
        <f t="shared" si="74"/>
        <v>0.12746830162344569</v>
      </c>
      <c r="AK71" s="40">
        <f t="shared" si="74"/>
        <v>0.21916958318739566</v>
      </c>
      <c r="AL71" s="40">
        <f t="shared" si="74"/>
        <v>-0.45459443992596371</v>
      </c>
      <c r="AM71" s="40">
        <f t="shared" si="74"/>
        <v>-0.41484204443544304</v>
      </c>
      <c r="AN71" s="40">
        <f t="shared" si="74"/>
        <v>-6.0156589796148796E-2</v>
      </c>
      <c r="AO71" s="40">
        <f t="shared" si="74"/>
        <v>0.74449497005092136</v>
      </c>
      <c r="AP71" s="40">
        <f t="shared" si="74"/>
        <v>-0.14542759666866234</v>
      </c>
      <c r="AQ71" s="40">
        <f t="shared" si="74"/>
        <v>7.0570136314777265E-2</v>
      </c>
    </row>
    <row r="72" spans="1:43" ht="18" x14ac:dyDescent="0.2">
      <c r="B72" s="49" t="s">
        <v>49</v>
      </c>
      <c r="C72" s="49"/>
      <c r="D72" s="46"/>
      <c r="E72" s="52">
        <f t="shared" ref="E72:O72" si="75">+E71/E77</f>
        <v>8.1914113020788368E-3</v>
      </c>
      <c r="F72" s="52">
        <f t="shared" si="75"/>
        <v>-1.1695537683374786E-2</v>
      </c>
      <c r="G72" s="52">
        <f t="shared" si="75"/>
        <v>-2.0345988854574185E-2</v>
      </c>
      <c r="H72" s="52">
        <f t="shared" si="75"/>
        <v>-2.0816926263679505E-2</v>
      </c>
      <c r="I72" s="52">
        <f t="shared" si="75"/>
        <v>-2.0450235578859732E-2</v>
      </c>
      <c r="J72" s="52">
        <f t="shared" si="75"/>
        <v>-2.2662165612767488E-2</v>
      </c>
      <c r="K72" s="52">
        <f t="shared" si="75"/>
        <v>-2.4982940558731584E-2</v>
      </c>
      <c r="L72" s="52">
        <f t="shared" si="75"/>
        <v>-2.642085028307406E-2</v>
      </c>
      <c r="M72" s="52">
        <f t="shared" si="75"/>
        <v>-2.1275793179594962E-2</v>
      </c>
      <c r="N72" s="52">
        <f t="shared" si="75"/>
        <v>-2.3467267682579417E-2</v>
      </c>
      <c r="O72" s="52">
        <f t="shared" si="75"/>
        <v>-2.7587360954454989E-2</v>
      </c>
      <c r="P72" s="52">
        <f t="shared" ref="P72:U72" si="76">+P71/P77</f>
        <v>-2.9609665709832589E-2</v>
      </c>
      <c r="Q72" s="52">
        <f t="shared" si="76"/>
        <v>-3.7421599573470764E-2</v>
      </c>
      <c r="R72" s="52">
        <f t="shared" si="76"/>
        <v>-1.8470826056774838E-2</v>
      </c>
      <c r="S72" s="52">
        <f t="shared" si="76"/>
        <v>-9.7269364469177305E-3</v>
      </c>
      <c r="T72" s="52">
        <f t="shared" si="76"/>
        <v>-8.7048564413584294E-3</v>
      </c>
      <c r="U72" s="52">
        <f t="shared" si="76"/>
        <v>-1.4549702983665496E-2</v>
      </c>
      <c r="V72" s="52">
        <f>+V71/V77</f>
        <v>-1.1786707838541272E-2</v>
      </c>
      <c r="W72" s="52">
        <f>+W71/W77</f>
        <v>-1.2190287959851597E-2</v>
      </c>
      <c r="X72" s="46"/>
      <c r="Y72" s="46"/>
      <c r="Z72" s="46"/>
      <c r="AA72" s="46"/>
      <c r="AB72" s="46"/>
      <c r="AC72" s="46"/>
      <c r="AD72" s="46"/>
      <c r="AE72" s="29"/>
      <c r="AF72" s="29"/>
      <c r="AG72" s="29"/>
      <c r="AH72" s="29"/>
    </row>
    <row r="73" spans="1:43" x14ac:dyDescent="0.2">
      <c r="B73" s="2"/>
      <c r="C73" s="2"/>
      <c r="D73" s="19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19"/>
      <c r="Y73" s="19"/>
      <c r="Z73" s="19"/>
      <c r="AA73" s="19"/>
      <c r="AB73" s="19"/>
      <c r="AC73" s="19"/>
      <c r="AD73" s="19"/>
    </row>
    <row r="74" spans="1:43" x14ac:dyDescent="0.2">
      <c r="B74" s="33" t="s">
        <v>39</v>
      </c>
      <c r="C74" s="33"/>
      <c r="D74" s="6"/>
      <c r="F74" s="41">
        <f t="shared" ref="F74:O74" si="77">F75+F76</f>
        <v>207315.72328442102</v>
      </c>
      <c r="G74" s="41">
        <f t="shared" si="77"/>
        <v>382443.51496956014</v>
      </c>
      <c r="H74" s="41">
        <f t="shared" si="77"/>
        <v>468815.42652244581</v>
      </c>
      <c r="I74" s="41">
        <f t="shared" si="77"/>
        <v>485751.77254880441</v>
      </c>
      <c r="J74" s="41">
        <f t="shared" si="77"/>
        <v>577045.66959386505</v>
      </c>
      <c r="K74" s="41">
        <f t="shared" si="77"/>
        <v>699555.48139850888</v>
      </c>
      <c r="L74" s="41">
        <f t="shared" si="77"/>
        <v>803244.11171888339</v>
      </c>
      <c r="M74" s="41">
        <f t="shared" si="77"/>
        <v>681886.64156019699</v>
      </c>
      <c r="N74" s="41">
        <f t="shared" si="77"/>
        <v>805951.5540730342</v>
      </c>
      <c r="O74" s="41">
        <f t="shared" si="77"/>
        <v>993551.0128692562</v>
      </c>
      <c r="P74" s="41">
        <f t="shared" ref="P74:V74" si="78">P75+P76</f>
        <v>1120197.2895595827</v>
      </c>
      <c r="Q74" s="41">
        <f t="shared" si="78"/>
        <v>1365710.4704034911</v>
      </c>
      <c r="R74" s="41">
        <f t="shared" si="78"/>
        <v>744866.05469852313</v>
      </c>
      <c r="S74" s="41">
        <f t="shared" si="78"/>
        <v>435864.3259914224</v>
      </c>
      <c r="T74" s="41">
        <f t="shared" si="78"/>
        <v>409644.19909118005</v>
      </c>
      <c r="U74" s="41">
        <f t="shared" si="78"/>
        <v>714622.2549352179</v>
      </c>
      <c r="V74" s="41">
        <f t="shared" si="78"/>
        <v>610696.5152450602</v>
      </c>
      <c r="W74" s="41">
        <f>W75+W76</f>
        <v>653793.39395061124</v>
      </c>
      <c r="X74" s="6"/>
      <c r="Y74" s="6"/>
      <c r="Z74" s="6"/>
      <c r="AA74" s="6"/>
      <c r="AB74" s="6"/>
      <c r="AC74" s="6"/>
      <c r="AD74" s="6"/>
      <c r="AE74" s="1"/>
      <c r="AF74" s="1"/>
      <c r="AG74" s="1"/>
    </row>
    <row r="75" spans="1:43" x14ac:dyDescent="0.2">
      <c r="B75" s="34" t="s">
        <v>41</v>
      </c>
      <c r="C75" s="34"/>
      <c r="D75" s="19"/>
      <c r="F75" s="42">
        <v>394497.86088421103</v>
      </c>
      <c r="G75" s="42">
        <v>387036.74795777013</v>
      </c>
      <c r="H75" s="42">
        <v>605260.65344240936</v>
      </c>
      <c r="I75" s="42">
        <f>629287.227094345-3928.35</f>
        <v>625358.87709434505</v>
      </c>
      <c r="J75" s="42">
        <v>204555.55018348503</v>
      </c>
      <c r="K75" s="42">
        <f>269378.198340149+1607-1985.1-1972.2</f>
        <v>267027.89834014903</v>
      </c>
      <c r="L75" s="42">
        <v>256068.89505315098</v>
      </c>
      <c r="M75" s="42">
        <v>669222.34732510801</v>
      </c>
      <c r="N75" s="42">
        <v>793660.8</v>
      </c>
      <c r="O75" s="42">
        <f>999938.49992458-6687.8</f>
        <v>993250.69992457994</v>
      </c>
      <c r="P75" s="42">
        <v>1118483.90488476</v>
      </c>
      <c r="Q75" s="42">
        <v>904743.2567022891</v>
      </c>
      <c r="R75" s="42">
        <v>504610.92850929301</v>
      </c>
      <c r="S75" s="42">
        <v>-136685.52102202401</v>
      </c>
      <c r="T75" s="42">
        <f>158926.242788648-10169.3</f>
        <v>148756.94278864801</v>
      </c>
      <c r="U75" s="42">
        <v>82147.5</v>
      </c>
      <c r="V75" s="42">
        <v>957167.347640811</v>
      </c>
      <c r="W75" s="42">
        <v>590515.21572474099</v>
      </c>
      <c r="X75" s="19"/>
      <c r="Y75" s="19"/>
      <c r="Z75" s="19"/>
      <c r="AA75" s="19"/>
      <c r="AB75" s="19"/>
      <c r="AC75" s="19"/>
      <c r="AD75" s="19"/>
    </row>
    <row r="76" spans="1:43" ht="13.5" thickBot="1" x14ac:dyDescent="0.25">
      <c r="B76" s="101" t="s">
        <v>42</v>
      </c>
      <c r="C76" s="101"/>
      <c r="D76" s="11"/>
      <c r="E76" s="10"/>
      <c r="F76" s="102">
        <v>-187182.13759979</v>
      </c>
      <c r="G76" s="102">
        <v>-4593.2329882100003</v>
      </c>
      <c r="H76" s="102">
        <v>-136445.22691996355</v>
      </c>
      <c r="I76" s="102">
        <v>-139607.10454554064</v>
      </c>
      <c r="J76" s="102">
        <v>372490.11941037996</v>
      </c>
      <c r="K76" s="102">
        <v>432527.5830583598</v>
      </c>
      <c r="L76" s="102">
        <v>547175.21666573244</v>
      </c>
      <c r="M76" s="102">
        <v>12664.294235089001</v>
      </c>
      <c r="N76" s="102">
        <v>12290.754073034208</v>
      </c>
      <c r="O76" s="102">
        <v>300.31294467624321</v>
      </c>
      <c r="P76" s="102">
        <v>1713.3846748226897</v>
      </c>
      <c r="Q76" s="102">
        <v>460967.21370120201</v>
      </c>
      <c r="R76" s="102">
        <v>240255.12618923018</v>
      </c>
      <c r="S76" s="102">
        <v>572549.84701344639</v>
      </c>
      <c r="T76" s="102">
        <v>260887.25630253204</v>
      </c>
      <c r="U76" s="102">
        <v>632474.7549352179</v>
      </c>
      <c r="V76" s="102">
        <v>-346470.83239575085</v>
      </c>
      <c r="W76" s="102">
        <v>63278.178225870273</v>
      </c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0"/>
      <c r="AI76" s="10"/>
      <c r="AJ76" s="10"/>
      <c r="AK76" s="10"/>
      <c r="AL76" s="10"/>
      <c r="AM76" s="10"/>
      <c r="AN76" s="10"/>
      <c r="AO76" s="10"/>
      <c r="AP76" s="10"/>
      <c r="AQ76" s="10"/>
    </row>
    <row r="77" spans="1:43" ht="13.5" thickTop="1" x14ac:dyDescent="0.2">
      <c r="B77" s="112" t="s">
        <v>80</v>
      </c>
      <c r="C77" s="51">
        <v>11613320</v>
      </c>
      <c r="D77" s="51">
        <v>13889052.9</v>
      </c>
      <c r="E77" s="51">
        <v>16208974.699999999</v>
      </c>
      <c r="F77" s="51">
        <v>17626147.699999999</v>
      </c>
      <c r="G77" s="50">
        <v>19802010.600000001</v>
      </c>
      <c r="H77" s="50">
        <v>21623524.600000001</v>
      </c>
      <c r="I77" s="50">
        <v>23752868.600000001</v>
      </c>
      <c r="J77" s="50">
        <v>25462954.600000001</v>
      </c>
      <c r="K77" s="50">
        <v>28001327.600000001</v>
      </c>
      <c r="L77" s="50">
        <v>30401903.199999999</v>
      </c>
      <c r="M77" s="50">
        <v>32056288.199999999</v>
      </c>
      <c r="N77" s="50">
        <v>34343647.5</v>
      </c>
      <c r="O77" s="50">
        <v>36014718.700000003</v>
      </c>
      <c r="P77" s="50">
        <v>37832149.799999997</v>
      </c>
      <c r="Q77" s="50">
        <v>36495246.100000001</v>
      </c>
      <c r="R77" s="50">
        <v>40326625.899999999</v>
      </c>
      <c r="S77" s="50">
        <v>44810030.600000001</v>
      </c>
      <c r="T77" s="50">
        <v>47059272.200000003</v>
      </c>
      <c r="U77" s="50">
        <v>49115934.700000003</v>
      </c>
      <c r="V77" s="50">
        <v>51812301.787569404</v>
      </c>
      <c r="W77" s="50">
        <v>53632317.665484391</v>
      </c>
    </row>
    <row r="80" spans="1:43" ht="14.25" x14ac:dyDescent="0.2">
      <c r="B80" s="1" t="s">
        <v>85</v>
      </c>
    </row>
    <row r="81" spans="2:35" ht="14.25" x14ac:dyDescent="0.2">
      <c r="B81" s="1" t="s">
        <v>78</v>
      </c>
    </row>
    <row r="82" spans="2:35" ht="14.25" x14ac:dyDescent="0.2">
      <c r="B82" s="1" t="s">
        <v>79</v>
      </c>
    </row>
    <row r="84" spans="2:35" x14ac:dyDescent="0.2">
      <c r="W84" s="6"/>
    </row>
    <row r="85" spans="2:35" ht="28.5" customHeight="1" x14ac:dyDescent="0.2">
      <c r="B85" s="210" t="s">
        <v>45</v>
      </c>
      <c r="C85" s="210"/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</row>
    <row r="86" spans="2:35" x14ac:dyDescent="0.2">
      <c r="R86" s="6"/>
      <c r="S86" s="6"/>
      <c r="T86" s="6"/>
      <c r="U86" s="6"/>
      <c r="V86" s="6"/>
      <c r="W86" s="6"/>
    </row>
    <row r="87" spans="2:35" x14ac:dyDescent="0.2">
      <c r="Q87" s="6"/>
      <c r="R87" s="6"/>
      <c r="S87" s="159"/>
      <c r="T87" s="159"/>
      <c r="U87" s="159"/>
      <c r="V87" s="159"/>
      <c r="W87" s="159"/>
    </row>
    <row r="88" spans="2:35" x14ac:dyDescent="0.2">
      <c r="Q88" s="6"/>
      <c r="R88" s="6"/>
      <c r="S88" s="159"/>
      <c r="T88" s="6"/>
      <c r="U88" s="6"/>
      <c r="V88" s="6"/>
      <c r="W88" s="6"/>
    </row>
    <row r="89" spans="2:35" x14ac:dyDescent="0.2">
      <c r="P89" s="6"/>
      <c r="S89" s="160"/>
    </row>
  </sheetData>
  <mergeCells count="6">
    <mergeCell ref="B85:AI85"/>
    <mergeCell ref="A2:AP2"/>
    <mergeCell ref="A3:AP3"/>
    <mergeCell ref="A4:AP4"/>
    <mergeCell ref="C6:W6"/>
    <mergeCell ref="X6:AQ6"/>
  </mergeCells>
  <phoneticPr fontId="0" type="noConversion"/>
  <pageMargins left="0.23622047244094491" right="0.27559055118110237" top="0.78740157480314965" bottom="0.19685039370078741" header="0" footer="0"/>
  <pageSetup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9F046-3AC5-41CD-BD46-963416A8DC68}">
  <dimension ref="A1:Q86"/>
  <sheetViews>
    <sheetView topLeftCell="B33" zoomScale="115" zoomScaleNormal="115" workbookViewId="0">
      <selection activeCell="E48" sqref="E48"/>
    </sheetView>
  </sheetViews>
  <sheetFormatPr baseColWidth="10" defaultRowHeight="11.25" x14ac:dyDescent="0.2"/>
  <cols>
    <col min="1" max="1" width="4.7109375" style="56" customWidth="1"/>
    <col min="2" max="2" width="35.140625" style="56" bestFit="1" customWidth="1"/>
    <col min="3" max="5" width="7.85546875" style="56" bestFit="1" customWidth="1"/>
    <col min="6" max="6" width="7.140625" style="56" bestFit="1" customWidth="1"/>
    <col min="7" max="7" width="6.85546875" style="56" bestFit="1" customWidth="1"/>
    <col min="8" max="8" width="9.140625" style="56" customWidth="1"/>
    <col min="9" max="9" width="35.140625" style="56" bestFit="1" customWidth="1"/>
    <col min="10" max="12" width="9.140625" style="56" bestFit="1" customWidth="1"/>
    <col min="13" max="14" width="6.85546875" style="56" bestFit="1" customWidth="1"/>
    <col min="15" max="16384" width="11.42578125" style="56"/>
  </cols>
  <sheetData>
    <row r="1" spans="1:17" x14ac:dyDescent="0.2">
      <c r="B1" s="163"/>
      <c r="C1" s="164" t="s">
        <v>87</v>
      </c>
      <c r="D1" s="164" t="s">
        <v>87</v>
      </c>
      <c r="E1" s="164" t="s">
        <v>87</v>
      </c>
      <c r="F1" s="165" t="s">
        <v>87</v>
      </c>
      <c r="G1" s="165"/>
      <c r="J1" s="57" t="s">
        <v>87</v>
      </c>
      <c r="K1" s="57" t="s">
        <v>87</v>
      </c>
      <c r="L1" s="57" t="s">
        <v>87</v>
      </c>
      <c r="M1" s="165"/>
      <c r="N1" s="165"/>
    </row>
    <row r="2" spans="1:17" x14ac:dyDescent="0.2">
      <c r="B2" s="217" t="s">
        <v>88</v>
      </c>
      <c r="C2" s="217"/>
      <c r="D2" s="217"/>
      <c r="E2" s="217"/>
      <c r="F2" s="217"/>
      <c r="G2" s="217"/>
      <c r="I2" s="217" t="s">
        <v>88</v>
      </c>
      <c r="J2" s="217"/>
      <c r="K2" s="217"/>
      <c r="L2" s="217"/>
      <c r="M2" s="217"/>
      <c r="N2" s="217"/>
    </row>
    <row r="3" spans="1:17" ht="14.25" customHeight="1" x14ac:dyDescent="0.2">
      <c r="B3" s="217" t="s">
        <v>89</v>
      </c>
      <c r="C3" s="217"/>
      <c r="D3" s="217"/>
      <c r="E3" s="217"/>
      <c r="F3" s="217"/>
      <c r="G3" s="217"/>
      <c r="I3" s="217" t="s">
        <v>89</v>
      </c>
      <c r="J3" s="217"/>
      <c r="K3" s="217"/>
      <c r="L3" s="217"/>
      <c r="M3" s="217"/>
      <c r="N3" s="217"/>
    </row>
    <row r="4" spans="1:17" ht="12" customHeight="1" x14ac:dyDescent="0.2">
      <c r="B4" s="217" t="s">
        <v>90</v>
      </c>
      <c r="C4" s="217"/>
      <c r="D4" s="217"/>
      <c r="E4" s="217"/>
      <c r="F4" s="217"/>
      <c r="G4" s="217"/>
      <c r="I4" s="217" t="s">
        <v>91</v>
      </c>
      <c r="J4" s="217"/>
      <c r="K4" s="217"/>
      <c r="L4" s="217"/>
      <c r="M4" s="217"/>
      <c r="N4" s="217"/>
    </row>
    <row r="5" spans="1:17" ht="14.25" customHeight="1" x14ac:dyDescent="0.2">
      <c r="B5" s="217" t="s">
        <v>92</v>
      </c>
      <c r="C5" s="217"/>
      <c r="D5" s="217"/>
      <c r="E5" s="217"/>
      <c r="F5" s="217"/>
      <c r="G5" s="217"/>
      <c r="I5" s="217" t="s">
        <v>92</v>
      </c>
      <c r="J5" s="217"/>
      <c r="K5" s="217"/>
      <c r="L5" s="217"/>
      <c r="M5" s="217"/>
      <c r="N5" s="217"/>
    </row>
    <row r="6" spans="1:17" ht="3" customHeight="1" x14ac:dyDescent="0.2">
      <c r="B6" s="166"/>
      <c r="C6" s="166"/>
      <c r="D6" s="166"/>
      <c r="E6" s="166"/>
      <c r="F6" s="166"/>
      <c r="G6" s="166"/>
      <c r="I6" s="166"/>
      <c r="J6" s="166"/>
      <c r="K6" s="166"/>
      <c r="L6" s="166"/>
      <c r="M6" s="166"/>
      <c r="N6" s="166"/>
    </row>
    <row r="7" spans="1:17" ht="15.75" customHeight="1" x14ac:dyDescent="0.2">
      <c r="B7" s="167" t="s">
        <v>0</v>
      </c>
      <c r="C7" s="168">
        <v>2024</v>
      </c>
      <c r="D7" s="169">
        <v>2025</v>
      </c>
      <c r="E7" s="169">
        <v>2026</v>
      </c>
      <c r="F7" s="218" t="s">
        <v>93</v>
      </c>
      <c r="G7" s="219"/>
      <c r="I7" s="167" t="s">
        <v>0</v>
      </c>
      <c r="J7" s="168">
        <v>2024</v>
      </c>
      <c r="K7" s="169">
        <v>2025</v>
      </c>
      <c r="L7" s="169">
        <v>2026</v>
      </c>
      <c r="M7" s="218" t="s">
        <v>93</v>
      </c>
      <c r="N7" s="219"/>
    </row>
    <row r="8" spans="1:17" ht="12" customHeight="1" x14ac:dyDescent="0.2">
      <c r="B8" s="170"/>
      <c r="C8" s="170"/>
      <c r="D8" s="171"/>
      <c r="E8" s="172"/>
      <c r="F8" s="173" t="s">
        <v>74</v>
      </c>
      <c r="G8" s="173" t="s">
        <v>84</v>
      </c>
      <c r="I8" s="170"/>
      <c r="J8" s="168"/>
      <c r="K8" s="168"/>
      <c r="L8" s="169"/>
      <c r="M8" s="173" t="s">
        <v>74</v>
      </c>
      <c r="N8" s="173" t="s">
        <v>84</v>
      </c>
    </row>
    <row r="9" spans="1:17" ht="16.5" customHeight="1" x14ac:dyDescent="0.2">
      <c r="A9" s="57"/>
      <c r="B9" s="174" t="s">
        <v>94</v>
      </c>
      <c r="C9" s="128">
        <v>690293.92883127998</v>
      </c>
      <c r="D9" s="129">
        <v>665393.65181110008</v>
      </c>
      <c r="E9" s="175">
        <f>E10+E64</f>
        <v>727747.40806875005</v>
      </c>
      <c r="F9" s="67">
        <f>D9/C9-1</f>
        <v>-3.6071991915585855E-2</v>
      </c>
      <c r="G9" s="68">
        <f>E9/D9-1</f>
        <v>9.3709574907924864E-2</v>
      </c>
      <c r="I9" s="174" t="s">
        <v>94</v>
      </c>
      <c r="J9" s="130">
        <v>3736849.7239484796</v>
      </c>
      <c r="K9" s="131">
        <v>3780430.2130887201</v>
      </c>
      <c r="L9" s="175">
        <f>L10+L64</f>
        <v>3784493.9976467597</v>
      </c>
      <c r="M9" s="68">
        <f>K9/J9-1</f>
        <v>1.1662360640553704E-2</v>
      </c>
      <c r="N9" s="68">
        <f>L9/K9-1</f>
        <v>1.074952936300777E-3</v>
      </c>
    </row>
    <row r="10" spans="1:17" ht="16.5" customHeight="1" x14ac:dyDescent="0.2">
      <c r="A10" s="57"/>
      <c r="B10" s="176" t="s">
        <v>95</v>
      </c>
      <c r="C10" s="132">
        <v>690293.92883127998</v>
      </c>
      <c r="D10" s="133">
        <v>665393.65181110008</v>
      </c>
      <c r="E10" s="177">
        <f>E12++E61+E62+E63</f>
        <v>727747.40806875005</v>
      </c>
      <c r="F10" s="69">
        <f t="shared" ref="F10:G63" si="0">D10/C10-1</f>
        <v>-3.6071991915585855E-2</v>
      </c>
      <c r="G10" s="70">
        <f>E10/D10-1</f>
        <v>9.3709574907924864E-2</v>
      </c>
      <c r="I10" s="176" t="s">
        <v>95</v>
      </c>
      <c r="J10" s="132">
        <v>3729266.2875944795</v>
      </c>
      <c r="K10" s="133">
        <v>3772888.5124237202</v>
      </c>
      <c r="L10" s="177">
        <f>L12++L61+L62+L63</f>
        <v>3773240.2763597597</v>
      </c>
      <c r="M10" s="70">
        <f t="shared" ref="M10" si="1">K10/J10-1</f>
        <v>1.1697267361773456E-2</v>
      </c>
      <c r="N10" s="70">
        <f>L10/K10-1</f>
        <v>9.3234648964823919E-5</v>
      </c>
    </row>
    <row r="11" spans="1:17" ht="9" customHeight="1" x14ac:dyDescent="0.2">
      <c r="A11" s="57"/>
      <c r="B11" s="178"/>
      <c r="C11" s="128"/>
      <c r="D11" s="134"/>
      <c r="E11" s="175"/>
      <c r="F11" s="71"/>
      <c r="G11" s="72"/>
      <c r="I11" s="178"/>
      <c r="J11" s="135"/>
      <c r="K11" s="136"/>
      <c r="L11" s="175"/>
      <c r="M11" s="73"/>
      <c r="N11" s="73"/>
    </row>
    <row r="12" spans="1:17" ht="12.75" customHeight="1" x14ac:dyDescent="0.2">
      <c r="A12" s="57"/>
      <c r="B12" s="154" t="s">
        <v>96</v>
      </c>
      <c r="C12" s="113">
        <v>616097.95723598998</v>
      </c>
      <c r="D12" s="120">
        <v>600353.83703723003</v>
      </c>
      <c r="E12" s="179">
        <f>E14+E21+E26+E30+E35+E39+E43+E58+E59</f>
        <v>653716.47139961005</v>
      </c>
      <c r="F12" s="75">
        <f t="shared" si="0"/>
        <v>-2.5554572960106992E-2</v>
      </c>
      <c r="G12" s="76">
        <f>E12/D12-1</f>
        <v>8.8885305748567678E-2</v>
      </c>
      <c r="I12" s="180" t="s">
        <v>96</v>
      </c>
      <c r="J12" s="74">
        <v>3312872.6617177296</v>
      </c>
      <c r="K12" s="120">
        <v>3356487.10172348</v>
      </c>
      <c r="L12" s="179">
        <f>L14+L21+L26+L30+L35+L39+L43+L58+L59</f>
        <v>3340146.80413729</v>
      </c>
      <c r="M12" s="75">
        <f t="shared" ref="M12" si="2">K12/J12-1</f>
        <v>1.3165142297723031E-2</v>
      </c>
      <c r="N12" s="76">
        <f>L12/K12-1</f>
        <v>-4.8682736119557424E-3</v>
      </c>
    </row>
    <row r="13" spans="1:17" ht="6.75" customHeight="1" x14ac:dyDescent="0.2">
      <c r="A13" s="57"/>
      <c r="B13" s="155"/>
      <c r="C13" s="103"/>
      <c r="D13" s="103"/>
      <c r="E13" s="181"/>
      <c r="F13" s="78"/>
      <c r="G13" s="79"/>
      <c r="I13" s="182"/>
      <c r="J13" s="77"/>
      <c r="K13" s="103"/>
      <c r="L13" s="181"/>
      <c r="M13" s="78"/>
      <c r="N13" s="79"/>
    </row>
    <row r="14" spans="1:17" s="58" customFormat="1" ht="14.25" customHeight="1" x14ac:dyDescent="0.2">
      <c r="A14" s="57"/>
      <c r="B14" s="156" t="s">
        <v>97</v>
      </c>
      <c r="C14" s="137">
        <v>285779.00919089996</v>
      </c>
      <c r="D14" s="137">
        <v>265591.14087502001</v>
      </c>
      <c r="E14" s="183">
        <f>SUM(E15:E19)</f>
        <v>336903.25462879002</v>
      </c>
      <c r="F14" s="80">
        <f t="shared" si="0"/>
        <v>-7.0641536525149373E-2</v>
      </c>
      <c r="G14" s="81">
        <f>E14/D14-1</f>
        <v>0.26850336016037368</v>
      </c>
      <c r="I14" s="184" t="s">
        <v>97</v>
      </c>
      <c r="J14" s="138">
        <v>1236854.01851908</v>
      </c>
      <c r="K14" s="137">
        <v>1247315.5570950201</v>
      </c>
      <c r="L14" s="183">
        <f>SUM(L15:L19)</f>
        <v>1305023.2816136698</v>
      </c>
      <c r="M14" s="80">
        <f t="shared" ref="M14:N18" si="3">K14/J14-1</f>
        <v>8.458183762434679E-3</v>
      </c>
      <c r="N14" s="81">
        <f t="shared" si="3"/>
        <v>4.6265537369749588E-2</v>
      </c>
      <c r="P14" s="57"/>
      <c r="Q14" s="57"/>
    </row>
    <row r="15" spans="1:17" ht="12.75" customHeight="1" x14ac:dyDescent="0.2">
      <c r="A15" s="57"/>
      <c r="B15" s="155" t="s">
        <v>98</v>
      </c>
      <c r="C15" s="105">
        <v>61732.848175209998</v>
      </c>
      <c r="D15" s="105">
        <v>63446.050193839998</v>
      </c>
      <c r="E15" s="185">
        <v>67246.137322370007</v>
      </c>
      <c r="F15" s="83">
        <f>D15/C15-1</f>
        <v>2.7751870669689316E-2</v>
      </c>
      <c r="G15" s="84">
        <f>E15/D15-1</f>
        <v>5.989477858621628E-2</v>
      </c>
      <c r="I15" s="182" t="s">
        <v>98</v>
      </c>
      <c r="J15" s="82">
        <v>382862.34912134003</v>
      </c>
      <c r="K15" s="105">
        <v>403674.10463506001</v>
      </c>
      <c r="L15" s="185">
        <v>407361.15887417999</v>
      </c>
      <c r="M15" s="85">
        <f t="shared" si="3"/>
        <v>5.4358323719954305E-2</v>
      </c>
      <c r="N15" s="86">
        <f t="shared" si="3"/>
        <v>9.1337398083863874E-3</v>
      </c>
    </row>
    <row r="16" spans="1:17" ht="12.75" customHeight="1" x14ac:dyDescent="0.2">
      <c r="A16" s="57"/>
      <c r="B16" s="155" t="s">
        <v>99</v>
      </c>
      <c r="C16" s="105">
        <v>206994.34238238001</v>
      </c>
      <c r="D16" s="105">
        <v>183175.30423280998</v>
      </c>
      <c r="E16" s="185">
        <v>250876.62477420998</v>
      </c>
      <c r="F16" s="83">
        <f t="shared" ref="F16:G18" si="4">D16/C16-1</f>
        <v>-0.11507096220808388</v>
      </c>
      <c r="G16" s="84">
        <f t="shared" si="4"/>
        <v>0.36959851561296597</v>
      </c>
      <c r="I16" s="182" t="s">
        <v>99</v>
      </c>
      <c r="J16" s="82">
        <v>733473.79958461004</v>
      </c>
      <c r="K16" s="105">
        <v>725324.08936452004</v>
      </c>
      <c r="L16" s="185">
        <v>782173.48403395992</v>
      </c>
      <c r="M16" s="85">
        <f t="shared" si="3"/>
        <v>-1.1111112932330247E-2</v>
      </c>
      <c r="N16" s="86">
        <f t="shared" si="3"/>
        <v>7.8377921680841345E-2</v>
      </c>
    </row>
    <row r="17" spans="1:17" ht="12.75" customHeight="1" x14ac:dyDescent="0.2">
      <c r="A17" s="57"/>
      <c r="B17" s="155" t="s">
        <v>100</v>
      </c>
      <c r="C17" s="105">
        <v>0</v>
      </c>
      <c r="D17" s="105">
        <v>0</v>
      </c>
      <c r="E17" s="185">
        <v>0</v>
      </c>
      <c r="F17" s="127" t="e">
        <f t="shared" si="4"/>
        <v>#DIV/0!</v>
      </c>
      <c r="G17" s="139" t="e">
        <f t="shared" si="4"/>
        <v>#DIV/0!</v>
      </c>
      <c r="I17" s="182" t="s">
        <v>100</v>
      </c>
      <c r="J17" s="82">
        <v>0</v>
      </c>
      <c r="K17" s="105">
        <v>0</v>
      </c>
      <c r="L17" s="185">
        <v>0</v>
      </c>
      <c r="M17" s="126" t="e">
        <f t="shared" si="3"/>
        <v>#DIV/0!</v>
      </c>
      <c r="N17" s="140" t="e">
        <f t="shared" si="3"/>
        <v>#DIV/0!</v>
      </c>
    </row>
    <row r="18" spans="1:17" ht="12.75" customHeight="1" x14ac:dyDescent="0.2">
      <c r="A18" s="57"/>
      <c r="B18" s="155" t="s">
        <v>101</v>
      </c>
      <c r="C18" s="105">
        <v>17051.818633309998</v>
      </c>
      <c r="D18" s="105">
        <v>18969.78644837</v>
      </c>
      <c r="E18" s="185">
        <v>18780.492532209999</v>
      </c>
      <c r="F18" s="83">
        <f t="shared" si="4"/>
        <v>0.11247878342509066</v>
      </c>
      <c r="G18" s="84">
        <f t="shared" si="4"/>
        <v>-9.9787056999930401E-3</v>
      </c>
      <c r="I18" s="182" t="s">
        <v>101</v>
      </c>
      <c r="J18" s="82">
        <v>120517.86981313</v>
      </c>
      <c r="K18" s="105">
        <v>118317.36309544</v>
      </c>
      <c r="L18" s="185">
        <v>115488.63870553001</v>
      </c>
      <c r="M18" s="85">
        <f t="shared" si="3"/>
        <v>-1.8258758813958664E-2</v>
      </c>
      <c r="N18" s="86">
        <f t="shared" si="3"/>
        <v>-2.3907939763906039E-2</v>
      </c>
    </row>
    <row r="19" spans="1:17" x14ac:dyDescent="0.2">
      <c r="A19" s="57"/>
      <c r="B19" s="155" t="s">
        <v>102</v>
      </c>
      <c r="C19" s="105">
        <v>0</v>
      </c>
      <c r="D19" s="105">
        <v>0</v>
      </c>
      <c r="E19" s="185">
        <v>0</v>
      </c>
      <c r="F19" s="83">
        <v>0</v>
      </c>
      <c r="G19" s="84">
        <v>0</v>
      </c>
      <c r="I19" s="182" t="s">
        <v>102</v>
      </c>
      <c r="J19" s="82">
        <v>0</v>
      </c>
      <c r="K19" s="105">
        <v>0</v>
      </c>
      <c r="L19" s="185">
        <v>0</v>
      </c>
      <c r="M19" s="85">
        <v>0</v>
      </c>
      <c r="N19" s="86">
        <v>0</v>
      </c>
    </row>
    <row r="20" spans="1:17" ht="6" customHeight="1" x14ac:dyDescent="0.2">
      <c r="A20" s="57"/>
      <c r="B20" s="157"/>
      <c r="C20" s="141"/>
      <c r="D20" s="141"/>
      <c r="E20" s="186"/>
      <c r="F20" s="83"/>
      <c r="G20" s="84"/>
      <c r="H20" s="57"/>
      <c r="I20" s="182"/>
      <c r="J20" s="142"/>
      <c r="K20" s="141"/>
      <c r="L20" s="186"/>
      <c r="M20" s="83"/>
      <c r="N20" s="84"/>
    </row>
    <row r="21" spans="1:17" x14ac:dyDescent="0.2">
      <c r="A21" s="57"/>
      <c r="B21" s="187" t="s">
        <v>103</v>
      </c>
      <c r="C21" s="143">
        <v>2366.4019185699999</v>
      </c>
      <c r="D21" s="144">
        <v>2807.98098132</v>
      </c>
      <c r="E21" s="188">
        <f t="shared" ref="E21" si="5">SUM(E22:E24)</f>
        <v>3198.1436482600002</v>
      </c>
      <c r="F21" s="89">
        <f t="shared" si="0"/>
        <v>0.18660357705289687</v>
      </c>
      <c r="G21" s="96">
        <f>E21/D21-1</f>
        <v>0.13894775980875385</v>
      </c>
      <c r="I21" s="187" t="s">
        <v>103</v>
      </c>
      <c r="J21" s="143">
        <v>80550.342451429999</v>
      </c>
      <c r="K21" s="144">
        <v>100818.33840978</v>
      </c>
      <c r="L21" s="188">
        <f>SUM(L22:L24)</f>
        <v>78169.506605629998</v>
      </c>
      <c r="M21" s="104">
        <f t="shared" ref="M21:N28" si="6">K21/J21-1</f>
        <v>0.25161899181957104</v>
      </c>
      <c r="N21" s="89">
        <f>L21/K21-1</f>
        <v>-0.22464992144676055</v>
      </c>
    </row>
    <row r="22" spans="1:17" x14ac:dyDescent="0.2">
      <c r="A22" s="57"/>
      <c r="B22" s="182" t="s">
        <v>104</v>
      </c>
      <c r="C22" s="82">
        <v>1541.090841</v>
      </c>
      <c r="D22" s="105">
        <v>1930.9383015799999</v>
      </c>
      <c r="E22" s="185">
        <v>2219.87410241</v>
      </c>
      <c r="F22" s="84">
        <f t="shared" si="0"/>
        <v>0.25296851438493495</v>
      </c>
      <c r="G22" s="97">
        <f>E22/D22-1</f>
        <v>0.14963492131963863</v>
      </c>
      <c r="I22" s="182" t="s">
        <v>104</v>
      </c>
      <c r="J22" s="82">
        <v>53624.614672010001</v>
      </c>
      <c r="K22" s="105">
        <v>71275.733775439992</v>
      </c>
      <c r="L22" s="185">
        <v>48610.381785539998</v>
      </c>
      <c r="M22" s="94">
        <f t="shared" si="6"/>
        <v>0.32916076341790856</v>
      </c>
      <c r="N22" s="84">
        <f t="shared" si="6"/>
        <v>-0.31799535114305566</v>
      </c>
    </row>
    <row r="23" spans="1:17" x14ac:dyDescent="0.2">
      <c r="A23" s="57"/>
      <c r="B23" s="182" t="s">
        <v>105</v>
      </c>
      <c r="C23" s="82">
        <v>87.673890999999998</v>
      </c>
      <c r="D23" s="105">
        <v>86.485836000000006</v>
      </c>
      <c r="E23" s="185">
        <v>98.697738999999999</v>
      </c>
      <c r="F23" s="84">
        <f t="shared" si="0"/>
        <v>-1.3550841492822485E-2</v>
      </c>
      <c r="G23" s="97">
        <f>E23/D23-1</f>
        <v>0.14120119044695345</v>
      </c>
      <c r="I23" s="182" t="s">
        <v>105</v>
      </c>
      <c r="J23" s="82">
        <v>4995.7609009999996</v>
      </c>
      <c r="K23" s="105">
        <v>5309.7951419999999</v>
      </c>
      <c r="L23" s="185">
        <v>5671.9624391100006</v>
      </c>
      <c r="M23" s="94">
        <f>K23/J23-1</f>
        <v>6.2860142273250208E-2</v>
      </c>
      <c r="N23" s="84">
        <f t="shared" si="6"/>
        <v>6.8207395469043641E-2</v>
      </c>
    </row>
    <row r="24" spans="1:17" x14ac:dyDescent="0.2">
      <c r="A24" s="57"/>
      <c r="B24" s="145" t="s">
        <v>106</v>
      </c>
      <c r="C24" s="82">
        <v>737.63718657000004</v>
      </c>
      <c r="D24" s="105">
        <v>790.55684373999998</v>
      </c>
      <c r="E24" s="185">
        <v>879.57180685000003</v>
      </c>
      <c r="F24" s="84">
        <f t="shared" si="0"/>
        <v>7.1742122188925173E-2</v>
      </c>
      <c r="G24" s="97">
        <f t="shared" si="0"/>
        <v>0.11259780218824522</v>
      </c>
      <c r="I24" s="145" t="s">
        <v>106</v>
      </c>
      <c r="J24" s="82">
        <v>21929.966878419997</v>
      </c>
      <c r="K24" s="105">
        <v>24232.809492340002</v>
      </c>
      <c r="L24" s="185">
        <v>23887.16238098</v>
      </c>
      <c r="M24" s="94">
        <f>K24/J24-1</f>
        <v>0.10500894172284858</v>
      </c>
      <c r="N24" s="84">
        <f t="shared" si="6"/>
        <v>-1.4263600407920518E-2</v>
      </c>
    </row>
    <row r="25" spans="1:17" ht="5.25" customHeight="1" x14ac:dyDescent="0.2">
      <c r="A25" s="57"/>
      <c r="B25" s="146"/>
      <c r="C25" s="90"/>
      <c r="D25" s="121"/>
      <c r="E25" s="189"/>
      <c r="F25" s="88"/>
      <c r="G25" s="99"/>
      <c r="I25" s="146"/>
      <c r="J25" s="90"/>
      <c r="K25" s="121"/>
      <c r="L25" s="189"/>
      <c r="M25" s="98"/>
      <c r="N25" s="88"/>
    </row>
    <row r="26" spans="1:17" x14ac:dyDescent="0.2">
      <c r="A26" s="57"/>
      <c r="B26" s="184" t="s">
        <v>107</v>
      </c>
      <c r="C26" s="138">
        <v>14310.095512069998</v>
      </c>
      <c r="D26" s="137">
        <v>16005.021741250001</v>
      </c>
      <c r="E26" s="183">
        <f t="shared" ref="E26" si="7">SUM(E27:E28)</f>
        <v>16336.78018734</v>
      </c>
      <c r="F26" s="91">
        <f t="shared" si="0"/>
        <v>0.11844269157745302</v>
      </c>
      <c r="G26" s="92">
        <f>E26/D26-1</f>
        <v>2.0728397090205242E-2</v>
      </c>
      <c r="I26" s="184" t="s">
        <v>107</v>
      </c>
      <c r="J26" s="138">
        <v>84319.047449319987</v>
      </c>
      <c r="K26" s="137">
        <v>94237.397628320003</v>
      </c>
      <c r="L26" s="183">
        <f>SUM(L27:L28)</f>
        <v>92958.108756300004</v>
      </c>
      <c r="M26" s="92">
        <f t="shared" ref="M26:M28" si="8">K26/J26-1</f>
        <v>0.11762882147075304</v>
      </c>
      <c r="N26" s="92">
        <f>L26/K26-1</f>
        <v>-1.3575171897950988E-2</v>
      </c>
      <c r="P26" s="57"/>
      <c r="Q26" s="57"/>
    </row>
    <row r="27" spans="1:17" x14ac:dyDescent="0.2">
      <c r="A27" s="57"/>
      <c r="B27" s="182" t="s">
        <v>108</v>
      </c>
      <c r="C27" s="82">
        <v>11693.506696979999</v>
      </c>
      <c r="D27" s="105">
        <v>13176.757935760001</v>
      </c>
      <c r="E27" s="185">
        <v>13468.62237958</v>
      </c>
      <c r="F27" s="83">
        <f t="shared" si="0"/>
        <v>0.12684400644017857</v>
      </c>
      <c r="G27" s="84">
        <f>E27/D27-1</f>
        <v>2.2149943502256964E-2</v>
      </c>
      <c r="I27" s="182" t="s">
        <v>108</v>
      </c>
      <c r="J27" s="82">
        <v>68481.386317249984</v>
      </c>
      <c r="K27" s="105">
        <v>77535.298564080003</v>
      </c>
      <c r="L27" s="185">
        <v>75787.595293210004</v>
      </c>
      <c r="M27" s="84">
        <f t="shared" si="8"/>
        <v>0.13220982713297391</v>
      </c>
      <c r="N27" s="84">
        <f t="shared" si="6"/>
        <v>-2.2540743419277476E-2</v>
      </c>
    </row>
    <row r="28" spans="1:17" x14ac:dyDescent="0.2">
      <c r="A28" s="57"/>
      <c r="B28" s="182" t="s">
        <v>109</v>
      </c>
      <c r="C28" s="82">
        <v>2616.58881509</v>
      </c>
      <c r="D28" s="105">
        <v>2828.2638054899999</v>
      </c>
      <c r="E28" s="185">
        <v>2868.1578077600002</v>
      </c>
      <c r="F28" s="83">
        <f t="shared" si="0"/>
        <v>8.0897307662273654E-2</v>
      </c>
      <c r="G28" s="84">
        <f>E28/D28-1</f>
        <v>1.4105474246271177E-2</v>
      </c>
      <c r="I28" s="182" t="s">
        <v>109</v>
      </c>
      <c r="J28" s="82">
        <v>15837.661132069999</v>
      </c>
      <c r="K28" s="105">
        <v>16702.099064239999</v>
      </c>
      <c r="L28" s="185">
        <v>17170.513463089999</v>
      </c>
      <c r="M28" s="84">
        <f t="shared" si="8"/>
        <v>5.4581161003601775E-2</v>
      </c>
      <c r="N28" s="84">
        <f t="shared" si="6"/>
        <v>2.804524132256514E-2</v>
      </c>
    </row>
    <row r="29" spans="1:17" ht="7.5" customHeight="1" x14ac:dyDescent="0.2">
      <c r="A29" s="57"/>
      <c r="B29" s="182"/>
      <c r="C29" s="142"/>
      <c r="D29" s="141"/>
      <c r="E29" s="186"/>
      <c r="F29" s="83"/>
      <c r="G29" s="84"/>
      <c r="I29" s="182"/>
      <c r="J29" s="142"/>
      <c r="K29" s="141"/>
      <c r="L29" s="186"/>
      <c r="M29" s="84"/>
      <c r="N29" s="84"/>
    </row>
    <row r="30" spans="1:17" x14ac:dyDescent="0.2">
      <c r="A30" s="57"/>
      <c r="B30" s="187" t="s">
        <v>110</v>
      </c>
      <c r="C30" s="143">
        <v>400.60327409999996</v>
      </c>
      <c r="D30" s="144">
        <v>357.92450341</v>
      </c>
      <c r="E30" s="188">
        <f>SUM(E31:E33)</f>
        <v>386.08395175999999</v>
      </c>
      <c r="F30" s="89">
        <f t="shared" si="0"/>
        <v>-0.10653625032367142</v>
      </c>
      <c r="G30" s="96">
        <f>E30/D30-1</f>
        <v>7.8674268125598301E-2</v>
      </c>
      <c r="I30" s="187" t="s">
        <v>110</v>
      </c>
      <c r="J30" s="143">
        <v>2506.74158721</v>
      </c>
      <c r="K30" s="144">
        <v>2270.52458811</v>
      </c>
      <c r="L30" s="188">
        <f>SUM(L31:L33)</f>
        <v>2387.2341716400001</v>
      </c>
      <c r="M30" s="104">
        <f t="shared" ref="M30:N37" si="9">K30/J30-1</f>
        <v>-9.4232688485018201E-2</v>
      </c>
      <c r="N30" s="89">
        <f t="shared" si="9"/>
        <v>5.1402034640439576E-2</v>
      </c>
    </row>
    <row r="31" spans="1:17" x14ac:dyDescent="0.2">
      <c r="A31" s="57"/>
      <c r="B31" s="182" t="s">
        <v>111</v>
      </c>
      <c r="C31" s="82">
        <v>14.638665</v>
      </c>
      <c r="D31" s="105">
        <v>12.5331075</v>
      </c>
      <c r="E31" s="185">
        <v>15.736953</v>
      </c>
      <c r="F31" s="84">
        <f t="shared" si="0"/>
        <v>-0.1438353497398841</v>
      </c>
      <c r="G31" s="97">
        <f>E31/D31-1</f>
        <v>0.25563057685414403</v>
      </c>
      <c r="I31" s="182" t="s">
        <v>111</v>
      </c>
      <c r="J31" s="82">
        <v>95.254295999999997</v>
      </c>
      <c r="K31" s="105">
        <v>83.050648500000008</v>
      </c>
      <c r="L31" s="185">
        <v>92.3181285</v>
      </c>
      <c r="M31" s="94">
        <f t="shared" si="9"/>
        <v>-0.12811650510754902</v>
      </c>
      <c r="N31" s="84">
        <f t="shared" si="9"/>
        <v>0.11158829181207408</v>
      </c>
      <c r="P31" s="57"/>
      <c r="Q31" s="57"/>
    </row>
    <row r="32" spans="1:17" x14ac:dyDescent="0.2">
      <c r="A32" s="57"/>
      <c r="B32" s="182" t="s">
        <v>112</v>
      </c>
      <c r="C32" s="82">
        <v>247.84075959999998</v>
      </c>
      <c r="D32" s="105">
        <v>206.19234890999999</v>
      </c>
      <c r="E32" s="185">
        <v>236.95964250999998</v>
      </c>
      <c r="F32" s="84">
        <f t="shared" si="0"/>
        <v>-0.1680450413290292</v>
      </c>
      <c r="G32" s="97">
        <f>E32/D32-1</f>
        <v>0.14921646590014581</v>
      </c>
      <c r="I32" s="182" t="s">
        <v>112</v>
      </c>
      <c r="J32" s="82">
        <v>1598.1779757100001</v>
      </c>
      <c r="K32" s="105">
        <v>1369.1132321099999</v>
      </c>
      <c r="L32" s="185">
        <v>1452.61949714</v>
      </c>
      <c r="M32" s="94">
        <f t="shared" si="9"/>
        <v>-0.14332868246306352</v>
      </c>
      <c r="N32" s="84">
        <f t="shared" si="9"/>
        <v>6.0992957391336367E-2</v>
      </c>
    </row>
    <row r="33" spans="1:17" x14ac:dyDescent="0.2">
      <c r="A33" s="57"/>
      <c r="B33" s="190" t="s">
        <v>113</v>
      </c>
      <c r="C33" s="82">
        <v>138.12384950000001</v>
      </c>
      <c r="D33" s="105">
        <v>139.19904700000001</v>
      </c>
      <c r="E33" s="185">
        <v>133.38735625000001</v>
      </c>
      <c r="F33" s="84">
        <f t="shared" si="0"/>
        <v>7.7843001327586592E-3</v>
      </c>
      <c r="G33" s="97">
        <f t="shared" si="0"/>
        <v>-4.175093777761274E-2</v>
      </c>
      <c r="I33" s="190" t="s">
        <v>113</v>
      </c>
      <c r="J33" s="82">
        <v>813.30931550000003</v>
      </c>
      <c r="K33" s="105">
        <v>818.36070749999999</v>
      </c>
      <c r="L33" s="185">
        <v>842.29654600000003</v>
      </c>
      <c r="M33" s="94">
        <f t="shared" si="9"/>
        <v>6.2109112778261366E-3</v>
      </c>
      <c r="N33" s="84">
        <f t="shared" si="9"/>
        <v>2.924851875296075E-2</v>
      </c>
    </row>
    <row r="34" spans="1:17" ht="5.25" customHeight="1" x14ac:dyDescent="0.2">
      <c r="A34" s="57"/>
      <c r="B34" s="191"/>
      <c r="C34" s="90"/>
      <c r="D34" s="121"/>
      <c r="E34" s="189"/>
      <c r="F34" s="88"/>
      <c r="G34" s="99"/>
      <c r="I34" s="191"/>
      <c r="J34" s="90"/>
      <c r="K34" s="121"/>
      <c r="L34" s="189"/>
      <c r="M34" s="98"/>
      <c r="N34" s="88"/>
    </row>
    <row r="35" spans="1:17" x14ac:dyDescent="0.2">
      <c r="A35" s="57"/>
      <c r="B35" s="184" t="s">
        <v>114</v>
      </c>
      <c r="C35" s="138">
        <v>189873.27758365002</v>
      </c>
      <c r="D35" s="137">
        <v>201901.13646131</v>
      </c>
      <c r="E35" s="192">
        <f t="shared" ref="E35" si="10">SUM(E36:E37)</f>
        <v>198008.58560560999</v>
      </c>
      <c r="F35" s="93">
        <f t="shared" si="0"/>
        <v>6.3346770176024414E-2</v>
      </c>
      <c r="G35" s="92">
        <f>E35/D35-1</f>
        <v>-1.9279489575562359E-2</v>
      </c>
      <c r="I35" s="184" t="s">
        <v>114</v>
      </c>
      <c r="J35" s="138">
        <v>1198724.69571247</v>
      </c>
      <c r="K35" s="137">
        <v>1246017.04147929</v>
      </c>
      <c r="L35" s="192">
        <f>SUM(L36:L37)</f>
        <v>1202384.6100866701</v>
      </c>
      <c r="M35" s="92">
        <f t="shared" ref="M35:M37" si="11">K35/J35-1</f>
        <v>3.9452216122661588E-2</v>
      </c>
      <c r="N35" s="92">
        <f t="shared" si="9"/>
        <v>-3.5017523789898419E-2</v>
      </c>
      <c r="P35" s="57"/>
      <c r="Q35" s="57"/>
    </row>
    <row r="36" spans="1:17" x14ac:dyDescent="0.2">
      <c r="A36" s="57"/>
      <c r="B36" s="182" t="s">
        <v>115</v>
      </c>
      <c r="C36" s="82">
        <v>119549.87330952</v>
      </c>
      <c r="D36" s="105">
        <v>121266.4116772</v>
      </c>
      <c r="E36" s="193">
        <v>123951.51380802</v>
      </c>
      <c r="F36" s="94">
        <f t="shared" si="0"/>
        <v>1.4358345351281221E-2</v>
      </c>
      <c r="G36" s="84">
        <f>E36/D36-1</f>
        <v>2.2142175180110746E-2</v>
      </c>
      <c r="I36" s="182" t="s">
        <v>115</v>
      </c>
      <c r="J36" s="82">
        <v>761805.88540327991</v>
      </c>
      <c r="K36" s="105">
        <v>786525.60482201003</v>
      </c>
      <c r="L36" s="193">
        <v>767778.20118176006</v>
      </c>
      <c r="M36" s="84">
        <f t="shared" si="11"/>
        <v>3.2448842798902922E-2</v>
      </c>
      <c r="N36" s="84">
        <f t="shared" si="9"/>
        <v>-2.383571942898477E-2</v>
      </c>
      <c r="P36" s="57"/>
      <c r="Q36" s="57"/>
    </row>
    <row r="37" spans="1:17" x14ac:dyDescent="0.2">
      <c r="A37" s="57"/>
      <c r="B37" s="182" t="s">
        <v>116</v>
      </c>
      <c r="C37" s="82">
        <v>70323.404274130007</v>
      </c>
      <c r="D37" s="105">
        <v>80634.724784110003</v>
      </c>
      <c r="E37" s="193">
        <v>74057.07179758999</v>
      </c>
      <c r="F37" s="94">
        <f t="shared" si="0"/>
        <v>0.14662715231738632</v>
      </c>
      <c r="G37" s="84">
        <f>E37/D37-1</f>
        <v>-8.1573453671862861E-2</v>
      </c>
      <c r="I37" s="182" t="s">
        <v>116</v>
      </c>
      <c r="J37" s="82">
        <v>436918.81030918995</v>
      </c>
      <c r="K37" s="105">
        <v>459491.43665727996</v>
      </c>
      <c r="L37" s="193">
        <v>434606.40890490997</v>
      </c>
      <c r="M37" s="84">
        <f t="shared" si="11"/>
        <v>5.166320564710003E-2</v>
      </c>
      <c r="N37" s="84">
        <f t="shared" si="9"/>
        <v>-5.4157761749390243E-2</v>
      </c>
      <c r="P37" s="57"/>
      <c r="Q37" s="57"/>
    </row>
    <row r="38" spans="1:17" ht="6" customHeight="1" x14ac:dyDescent="0.2">
      <c r="A38" s="57"/>
      <c r="B38" s="194" t="s">
        <v>87</v>
      </c>
      <c r="C38" s="147"/>
      <c r="D38" s="148"/>
      <c r="E38" s="193"/>
      <c r="F38" s="94"/>
      <c r="G38" s="88"/>
      <c r="I38" s="194" t="s">
        <v>87</v>
      </c>
      <c r="J38" s="147"/>
      <c r="K38" s="148"/>
      <c r="L38" s="195"/>
      <c r="M38" s="84"/>
      <c r="N38" s="84"/>
    </row>
    <row r="39" spans="1:17" x14ac:dyDescent="0.2">
      <c r="A39" s="57"/>
      <c r="B39" s="187" t="s">
        <v>117</v>
      </c>
      <c r="C39" s="143">
        <v>28372.396213599997</v>
      </c>
      <c r="D39" s="144">
        <v>23761.137123609999</v>
      </c>
      <c r="E39" s="196">
        <f t="shared" ref="E39" si="12">SUM(E40:E41)</f>
        <v>22187.640666740001</v>
      </c>
      <c r="F39" s="95">
        <f t="shared" si="0"/>
        <v>-0.16252624752856237</v>
      </c>
      <c r="G39" s="89">
        <f>E39/D39-1</f>
        <v>-6.6221429079103666E-2</v>
      </c>
      <c r="I39" s="187" t="s">
        <v>117</v>
      </c>
      <c r="J39" s="143">
        <v>162342.62809690001</v>
      </c>
      <c r="K39" s="144">
        <v>146855.15973457001</v>
      </c>
      <c r="L39" s="196">
        <f>SUM(L40:L41)</f>
        <v>135372.65859506</v>
      </c>
      <c r="M39" s="89">
        <f t="shared" ref="M39:M41" si="13">K39/J39-1</f>
        <v>-9.5399886917475252E-2</v>
      </c>
      <c r="N39" s="89">
        <f>L39/K39-1</f>
        <v>-7.8189293180190633E-2</v>
      </c>
      <c r="P39" s="57"/>
      <c r="Q39" s="57"/>
    </row>
    <row r="40" spans="1:17" ht="11.25" customHeight="1" x14ac:dyDescent="0.2">
      <c r="A40" s="57"/>
      <c r="B40" s="182" t="s">
        <v>118</v>
      </c>
      <c r="C40" s="82">
        <v>958.78149800000006</v>
      </c>
      <c r="D40" s="105">
        <v>705.43542500000001</v>
      </c>
      <c r="E40" s="193">
        <v>685.80436299999997</v>
      </c>
      <c r="F40" s="83">
        <f t="shared" si="0"/>
        <v>-0.2642375489394353</v>
      </c>
      <c r="G40" s="84">
        <f>E40/D40-1</f>
        <v>-2.7828290590878768E-2</v>
      </c>
      <c r="I40" s="182" t="s">
        <v>118</v>
      </c>
      <c r="J40" s="82">
        <v>6710.423358</v>
      </c>
      <c r="K40" s="105">
        <v>5854.3239979999998</v>
      </c>
      <c r="L40" s="193">
        <v>4717.5264959999995</v>
      </c>
      <c r="M40" s="84">
        <f t="shared" si="13"/>
        <v>-0.1275775482897632</v>
      </c>
      <c r="N40" s="84">
        <f>L40/K40-1</f>
        <v>-0.1941808315338136</v>
      </c>
      <c r="P40" s="57"/>
      <c r="Q40" s="57"/>
    </row>
    <row r="41" spans="1:17" ht="11.25" customHeight="1" x14ac:dyDescent="0.2">
      <c r="A41" s="57"/>
      <c r="B41" s="182" t="s">
        <v>119</v>
      </c>
      <c r="C41" s="82">
        <v>27413.614715599997</v>
      </c>
      <c r="D41" s="105">
        <v>23055.701698609999</v>
      </c>
      <c r="E41" s="193">
        <v>21501.836303740001</v>
      </c>
      <c r="F41" s="83">
        <f t="shared" si="0"/>
        <v>-0.15896893066458995</v>
      </c>
      <c r="G41" s="84">
        <f>E41/D41-1</f>
        <v>-6.7396144137468528E-2</v>
      </c>
      <c r="I41" s="182" t="s">
        <v>119</v>
      </c>
      <c r="J41" s="82">
        <v>155632.20473890001</v>
      </c>
      <c r="K41" s="105">
        <v>141000.83573657001</v>
      </c>
      <c r="L41" s="193">
        <v>130655.13209906001</v>
      </c>
      <c r="M41" s="84">
        <f t="shared" si="13"/>
        <v>-9.4012476574990789E-2</v>
      </c>
      <c r="N41" s="84">
        <f>L41/K41-1</f>
        <v>-7.3373349763959816E-2</v>
      </c>
      <c r="P41" s="57"/>
      <c r="Q41" s="57"/>
    </row>
    <row r="42" spans="1:17" ht="6" customHeight="1" x14ac:dyDescent="0.2">
      <c r="A42" s="57"/>
      <c r="B42" s="197" t="s">
        <v>87</v>
      </c>
      <c r="C42" s="147"/>
      <c r="D42" s="148"/>
      <c r="E42" s="193"/>
      <c r="F42" s="87"/>
      <c r="G42" s="88"/>
      <c r="I42" s="197" t="s">
        <v>87</v>
      </c>
      <c r="J42" s="147"/>
      <c r="K42" s="148"/>
      <c r="L42" s="195"/>
      <c r="M42" s="88"/>
      <c r="N42" s="88"/>
    </row>
    <row r="43" spans="1:17" ht="13.5" customHeight="1" x14ac:dyDescent="0.2">
      <c r="A43" s="57"/>
      <c r="B43" s="187" t="s">
        <v>120</v>
      </c>
      <c r="C43" s="143">
        <v>94996.173543099998</v>
      </c>
      <c r="D43" s="144">
        <v>89929.495351310004</v>
      </c>
      <c r="E43" s="196">
        <f>SUM(E44:E57)-E45-E46</f>
        <v>76695.982711110017</v>
      </c>
      <c r="F43" s="93">
        <f t="shared" si="0"/>
        <v>-5.3335602928166637E-2</v>
      </c>
      <c r="G43" s="92">
        <f>E43/D43-1</f>
        <v>-0.14715430781083794</v>
      </c>
      <c r="I43" s="187" t="s">
        <v>120</v>
      </c>
      <c r="J43" s="143">
        <v>547575.18790131994</v>
      </c>
      <c r="K43" s="144">
        <v>518973.08278839017</v>
      </c>
      <c r="L43" s="196">
        <f>SUM(L44:L57)-L45-L46</f>
        <v>523851.40430832002</v>
      </c>
      <c r="M43" s="89">
        <f t="shared" ref="M43:M59" si="14">K43/J43-1</f>
        <v>-5.2234114592650704E-2</v>
      </c>
      <c r="N43" s="96">
        <f>L43/K43-1</f>
        <v>9.3999509448912111E-3</v>
      </c>
      <c r="P43" s="57"/>
      <c r="Q43" s="161"/>
    </row>
    <row r="44" spans="1:17" x14ac:dyDescent="0.2">
      <c r="A44" s="57"/>
      <c r="B44" s="182" t="s">
        <v>121</v>
      </c>
      <c r="C44" s="82">
        <v>61216.144569110002</v>
      </c>
      <c r="D44" s="105">
        <v>59501.046580249997</v>
      </c>
      <c r="E44" s="193">
        <v>44136.101836480004</v>
      </c>
      <c r="F44" s="94">
        <f>D44/C44-1</f>
        <v>-2.8017086030691529E-2</v>
      </c>
      <c r="G44" s="84">
        <f>E44/D44-1</f>
        <v>-0.25822982328633581</v>
      </c>
      <c r="I44" s="182" t="s">
        <v>121</v>
      </c>
      <c r="J44" s="82">
        <v>343150.55054354004</v>
      </c>
      <c r="K44" s="105">
        <v>323187.35430728004</v>
      </c>
      <c r="L44" s="185">
        <v>328913.44138943002</v>
      </c>
      <c r="M44" s="84">
        <f>K44/J44-1</f>
        <v>-5.81762034321055E-2</v>
      </c>
      <c r="N44" s="97">
        <f>L44/K44-1</f>
        <v>1.7717546821790942E-2</v>
      </c>
    </row>
    <row r="45" spans="1:17" x14ac:dyDescent="0.2">
      <c r="A45" s="57"/>
      <c r="B45" s="182" t="s">
        <v>122</v>
      </c>
      <c r="C45" s="82">
        <v>34833.674835999998</v>
      </c>
      <c r="D45" s="105">
        <v>40697.291018999997</v>
      </c>
      <c r="E45" s="193">
        <v>25471.889148999999</v>
      </c>
      <c r="F45" s="94">
        <f t="shared" ref="F45:G59" si="15">D45/C45-1</f>
        <v>0.16833182862865947</v>
      </c>
      <c r="G45" s="84">
        <f t="shared" si="15"/>
        <v>-0.3741133989211185</v>
      </c>
      <c r="I45" s="182" t="s">
        <v>122</v>
      </c>
      <c r="J45" s="82">
        <v>202636.64238699997</v>
      </c>
      <c r="K45" s="105">
        <v>198002.54827599999</v>
      </c>
      <c r="L45" s="185">
        <v>195242.690921</v>
      </c>
      <c r="M45" s="84">
        <f t="shared" ref="M45:N56" si="16">K45/J45-1</f>
        <v>-2.2868983893592598E-2</v>
      </c>
      <c r="N45" s="97">
        <f t="shared" si="16"/>
        <v>-1.3938494120555256E-2</v>
      </c>
    </row>
    <row r="46" spans="1:17" x14ac:dyDescent="0.2">
      <c r="A46" s="57"/>
      <c r="B46" s="182" t="s">
        <v>123</v>
      </c>
      <c r="C46" s="82">
        <v>26382.46973311</v>
      </c>
      <c r="D46" s="105">
        <v>18803.75556125</v>
      </c>
      <c r="E46" s="193">
        <v>18664.212687479998</v>
      </c>
      <c r="F46" s="94">
        <f t="shared" si="15"/>
        <v>-0.28726325656876295</v>
      </c>
      <c r="G46" s="84">
        <f t="shared" si="15"/>
        <v>-7.4210108355995397E-3</v>
      </c>
      <c r="I46" s="182" t="s">
        <v>123</v>
      </c>
      <c r="J46" s="82">
        <v>140513.90815654001</v>
      </c>
      <c r="K46" s="105">
        <v>125184.80603128001</v>
      </c>
      <c r="L46" s="185">
        <v>133670.75046842999</v>
      </c>
      <c r="M46" s="84">
        <f t="shared" si="16"/>
        <v>-0.10909313054037728</v>
      </c>
      <c r="N46" s="97">
        <f t="shared" si="16"/>
        <v>6.7787335429745355E-2</v>
      </c>
    </row>
    <row r="47" spans="1:17" x14ac:dyDescent="0.2">
      <c r="A47" s="57"/>
      <c r="B47" s="182" t="s">
        <v>124</v>
      </c>
      <c r="C47" s="82">
        <v>5293.9211075399999</v>
      </c>
      <c r="D47" s="105">
        <v>5105.8792786499998</v>
      </c>
      <c r="E47" s="193">
        <v>5386.4720616499999</v>
      </c>
      <c r="F47" s="94">
        <f t="shared" si="0"/>
        <v>-3.5520330785091758E-2</v>
      </c>
      <c r="G47" s="84">
        <f t="shared" si="15"/>
        <v>5.4954840819148698E-2</v>
      </c>
      <c r="I47" s="182" t="s">
        <v>124</v>
      </c>
      <c r="J47" s="82">
        <v>32327.146166340004</v>
      </c>
      <c r="K47" s="105">
        <v>31129.325207509995</v>
      </c>
      <c r="L47" s="185">
        <v>32139.203936689999</v>
      </c>
      <c r="M47" s="84">
        <f>K47/J47-1</f>
        <v>-3.7053099357010844E-2</v>
      </c>
      <c r="N47" s="97">
        <f t="shared" si="16"/>
        <v>3.2441394808531587E-2</v>
      </c>
    </row>
    <row r="48" spans="1:17" x14ac:dyDescent="0.2">
      <c r="A48" s="57"/>
      <c r="B48" s="182" t="s">
        <v>125</v>
      </c>
      <c r="C48" s="82">
        <v>211.18664751</v>
      </c>
      <c r="D48" s="105">
        <v>229.09249565000002</v>
      </c>
      <c r="E48" s="193">
        <v>203.34228634000002</v>
      </c>
      <c r="F48" s="94">
        <f t="shared" si="0"/>
        <v>8.4786838330544345E-2</v>
      </c>
      <c r="G48" s="84">
        <f t="shared" si="15"/>
        <v>-0.11240092887782904</v>
      </c>
      <c r="I48" s="182" t="s">
        <v>125</v>
      </c>
      <c r="J48" s="82">
        <v>1419.62301226</v>
      </c>
      <c r="K48" s="105">
        <v>1339.7163920300002</v>
      </c>
      <c r="L48" s="185">
        <v>1234.1192584400001</v>
      </c>
      <c r="M48" s="84">
        <f t="shared" si="14"/>
        <v>-5.6287211139801618E-2</v>
      </c>
      <c r="N48" s="97">
        <f>L48/K48-1</f>
        <v>-7.8820513220708155E-2</v>
      </c>
    </row>
    <row r="49" spans="1:14" x14ac:dyDescent="0.2">
      <c r="A49" s="57"/>
      <c r="B49" s="182" t="s">
        <v>126</v>
      </c>
      <c r="C49" s="82">
        <v>4563.0956041999998</v>
      </c>
      <c r="D49" s="105">
        <v>4475.0823017000002</v>
      </c>
      <c r="E49" s="193">
        <v>4200.5138986900001</v>
      </c>
      <c r="F49" s="94">
        <f t="shared" si="0"/>
        <v>-1.9288068919482981E-2</v>
      </c>
      <c r="G49" s="84">
        <f t="shared" si="15"/>
        <v>-6.1354939305964695E-2</v>
      </c>
      <c r="I49" s="182" t="s">
        <v>126</v>
      </c>
      <c r="J49" s="82">
        <v>29390.671925169998</v>
      </c>
      <c r="K49" s="105">
        <v>29438.688496980001</v>
      </c>
      <c r="L49" s="185">
        <v>28357.092263710001</v>
      </c>
      <c r="M49" s="84">
        <f t="shared" si="14"/>
        <v>1.6337350820783136E-3</v>
      </c>
      <c r="N49" s="97">
        <f t="shared" si="16"/>
        <v>-3.6740639223141858E-2</v>
      </c>
    </row>
    <row r="50" spans="1:14" x14ac:dyDescent="0.2">
      <c r="A50" s="57"/>
      <c r="B50" s="145" t="s">
        <v>127</v>
      </c>
      <c r="C50" s="82">
        <v>3152.2941132199999</v>
      </c>
      <c r="D50" s="105">
        <v>1290.6752459700001</v>
      </c>
      <c r="E50" s="193">
        <v>1043.95712499</v>
      </c>
      <c r="F50" s="94">
        <f>D50/C50-1</f>
        <v>-0.59056001768451627</v>
      </c>
      <c r="G50" s="84">
        <f t="shared" si="15"/>
        <v>-0.19115429830265351</v>
      </c>
      <c r="I50" s="145" t="s">
        <v>127</v>
      </c>
      <c r="J50" s="82">
        <v>13699.723740899999</v>
      </c>
      <c r="K50" s="105">
        <v>9939.8040709899997</v>
      </c>
      <c r="L50" s="185">
        <v>8801.7134138399997</v>
      </c>
      <c r="M50" s="84">
        <f t="shared" si="14"/>
        <v>-0.27445222553538828</v>
      </c>
      <c r="N50" s="97">
        <f t="shared" si="16"/>
        <v>-0.11449829886200635</v>
      </c>
    </row>
    <row r="51" spans="1:14" x14ac:dyDescent="0.2">
      <c r="A51" s="57"/>
      <c r="B51" s="182" t="s">
        <v>128</v>
      </c>
      <c r="C51" s="82">
        <v>2404.7881179999999</v>
      </c>
      <c r="D51" s="105">
        <v>2507.3197519999999</v>
      </c>
      <c r="E51" s="193">
        <v>2634.4932739999999</v>
      </c>
      <c r="F51" s="94">
        <f t="shared" si="0"/>
        <v>4.2636452347940335E-2</v>
      </c>
      <c r="G51" s="84">
        <f t="shared" si="15"/>
        <v>5.0720903027449138E-2</v>
      </c>
      <c r="I51" s="182" t="s">
        <v>128</v>
      </c>
      <c r="J51" s="82">
        <v>15807.793689</v>
      </c>
      <c r="K51" s="105">
        <v>16065.402490999999</v>
      </c>
      <c r="L51" s="185">
        <v>15460.520338000002</v>
      </c>
      <c r="M51" s="84">
        <f t="shared" si="14"/>
        <v>1.6296316049421833E-2</v>
      </c>
      <c r="N51" s="97">
        <f t="shared" si="16"/>
        <v>-3.7651229300906586E-2</v>
      </c>
    </row>
    <row r="52" spans="1:14" x14ac:dyDescent="0.2">
      <c r="A52" s="57"/>
      <c r="B52" s="182" t="s">
        <v>129</v>
      </c>
      <c r="C52" s="82">
        <v>4919.6668609999997</v>
      </c>
      <c r="D52" s="105">
        <v>5276.5870664399999</v>
      </c>
      <c r="E52" s="193">
        <v>5545.1409030000004</v>
      </c>
      <c r="F52" s="94">
        <f t="shared" si="0"/>
        <v>7.2549669626908564E-2</v>
      </c>
      <c r="G52" s="84">
        <f t="shared" si="15"/>
        <v>5.0895367247524304E-2</v>
      </c>
      <c r="I52" s="182" t="s">
        <v>129</v>
      </c>
      <c r="J52" s="82">
        <v>31702.578495000002</v>
      </c>
      <c r="K52" s="105">
        <v>32136.563769439999</v>
      </c>
      <c r="L52" s="185">
        <v>31268.169345220002</v>
      </c>
      <c r="M52" s="84">
        <f t="shared" si="14"/>
        <v>1.3689273713443972E-2</v>
      </c>
      <c r="N52" s="97">
        <f t="shared" si="16"/>
        <v>-2.7022006162519152E-2</v>
      </c>
    </row>
    <row r="53" spans="1:14" x14ac:dyDescent="0.2">
      <c r="A53" s="57"/>
      <c r="B53" s="182" t="s">
        <v>130</v>
      </c>
      <c r="C53" s="82">
        <v>788.86666305999995</v>
      </c>
      <c r="D53" s="105">
        <v>70.665164540000006</v>
      </c>
      <c r="E53" s="193">
        <v>17.343889839999999</v>
      </c>
      <c r="F53" s="94">
        <f t="shared" si="0"/>
        <v>-0.91042191557963537</v>
      </c>
      <c r="G53" s="84">
        <f t="shared" si="15"/>
        <v>-0.75456237945667715</v>
      </c>
      <c r="I53" s="182" t="s">
        <v>130</v>
      </c>
      <c r="J53" s="82">
        <v>4110.7867569600003</v>
      </c>
      <c r="K53" s="105">
        <v>1645.1495438699999</v>
      </c>
      <c r="L53" s="185">
        <v>174.98937634000001</v>
      </c>
      <c r="M53" s="84">
        <f t="shared" si="14"/>
        <v>-0.59979691452382289</v>
      </c>
      <c r="N53" s="97">
        <f t="shared" si="16"/>
        <v>-0.89363314903983726</v>
      </c>
    </row>
    <row r="54" spans="1:14" x14ac:dyDescent="0.2">
      <c r="A54" s="57"/>
      <c r="B54" s="182" t="s">
        <v>131</v>
      </c>
      <c r="C54" s="82">
        <v>4302.1922941299999</v>
      </c>
      <c r="D54" s="105">
        <v>4136.2995953899999</v>
      </c>
      <c r="E54" s="193">
        <v>4203.0900291300004</v>
      </c>
      <c r="F54" s="94">
        <f t="shared" si="0"/>
        <v>-3.8560038091822957E-2</v>
      </c>
      <c r="G54" s="84">
        <f t="shared" si="15"/>
        <v>1.6147387828105986E-2</v>
      </c>
      <c r="I54" s="182" t="s">
        <v>131</v>
      </c>
      <c r="J54" s="82">
        <v>32282.894931880001</v>
      </c>
      <c r="K54" s="105">
        <v>32114.135930239998</v>
      </c>
      <c r="L54" s="185">
        <v>31417.880148750002</v>
      </c>
      <c r="M54" s="84">
        <f t="shared" si="14"/>
        <v>-5.2275052158766711E-3</v>
      </c>
      <c r="N54" s="97">
        <f t="shared" si="16"/>
        <v>-2.1680663711533099E-2</v>
      </c>
    </row>
    <row r="55" spans="1:14" x14ac:dyDescent="0.2">
      <c r="A55" s="57"/>
      <c r="B55" s="182" t="s">
        <v>132</v>
      </c>
      <c r="C55" s="82">
        <v>0</v>
      </c>
      <c r="D55" s="105">
        <v>0</v>
      </c>
      <c r="E55" s="193">
        <v>185.70578762</v>
      </c>
      <c r="F55" s="149" t="e">
        <f t="shared" si="0"/>
        <v>#DIV/0!</v>
      </c>
      <c r="G55" s="139" t="e">
        <f t="shared" si="15"/>
        <v>#DIV/0!</v>
      </c>
      <c r="I55" s="182" t="s">
        <v>132</v>
      </c>
      <c r="J55" s="82">
        <v>575.81724689999999</v>
      </c>
      <c r="K55" s="105">
        <v>172.07121186000001</v>
      </c>
      <c r="L55" s="185">
        <v>482.40459332</v>
      </c>
      <c r="M55" s="84">
        <f t="shared" si="14"/>
        <v>-0.70117044463955946</v>
      </c>
      <c r="N55" s="97">
        <f t="shared" si="16"/>
        <v>1.8035171491236568</v>
      </c>
    </row>
    <row r="56" spans="1:14" x14ac:dyDescent="0.2">
      <c r="A56" s="57"/>
      <c r="B56" s="182" t="s">
        <v>133</v>
      </c>
      <c r="C56" s="82">
        <v>1470.7868265899999</v>
      </c>
      <c r="D56" s="105">
        <v>1727.13303038</v>
      </c>
      <c r="E56" s="193">
        <v>1581.2991207699999</v>
      </c>
      <c r="F56" s="94">
        <f t="shared" si="0"/>
        <v>0.17429188183874023</v>
      </c>
      <c r="G56" s="84">
        <f t="shared" si="15"/>
        <v>-8.4436987218010628E-2</v>
      </c>
      <c r="I56" s="182" t="s">
        <v>133</v>
      </c>
      <c r="J56" s="82">
        <v>11924.442585639999</v>
      </c>
      <c r="K56" s="105">
        <v>8627.6265345699994</v>
      </c>
      <c r="L56" s="185">
        <v>8690.873417159999</v>
      </c>
      <c r="M56" s="84">
        <f t="shared" si="14"/>
        <v>-0.27647548532291044</v>
      </c>
      <c r="N56" s="97">
        <f t="shared" si="16"/>
        <v>7.330739495569949E-3</v>
      </c>
    </row>
    <row r="57" spans="1:14" x14ac:dyDescent="0.2">
      <c r="A57" s="57"/>
      <c r="B57" s="182" t="s">
        <v>134</v>
      </c>
      <c r="C57" s="82">
        <v>6673.2307387400006</v>
      </c>
      <c r="D57" s="105">
        <v>5609.7148403400006</v>
      </c>
      <c r="E57" s="193">
        <v>7558.5224986000012</v>
      </c>
      <c r="F57" s="94">
        <f t="shared" si="0"/>
        <v>-0.15937046687536038</v>
      </c>
      <c r="G57" s="84">
        <f t="shared" si="15"/>
        <v>0.34739870273724738</v>
      </c>
      <c r="I57" s="182" t="s">
        <v>134</v>
      </c>
      <c r="J57" s="82">
        <v>31183.158807729997</v>
      </c>
      <c r="K57" s="105">
        <v>33177.244832619996</v>
      </c>
      <c r="L57" s="185">
        <v>36910.99682742</v>
      </c>
      <c r="M57" s="84">
        <f t="shared" si="14"/>
        <v>6.3947531332062546E-2</v>
      </c>
      <c r="N57" s="97">
        <f>L57/K57-1</f>
        <v>0.11253954370342911</v>
      </c>
    </row>
    <row r="58" spans="1:14" x14ac:dyDescent="0.2">
      <c r="A58" s="57"/>
      <c r="B58" s="182" t="s">
        <v>135</v>
      </c>
      <c r="C58" s="82">
        <v>0</v>
      </c>
      <c r="D58" s="105">
        <v>0</v>
      </c>
      <c r="E58" s="193">
        <v>0</v>
      </c>
      <c r="F58" s="149" t="e">
        <f t="shared" si="0"/>
        <v>#DIV/0!</v>
      </c>
      <c r="G58" s="139" t="e">
        <f t="shared" si="15"/>
        <v>#DIV/0!</v>
      </c>
      <c r="I58" s="182" t="s">
        <v>135</v>
      </c>
      <c r="J58" s="82">
        <v>0</v>
      </c>
      <c r="K58" s="105">
        <v>0</v>
      </c>
      <c r="L58" s="185">
        <v>0</v>
      </c>
      <c r="M58" s="139" t="e">
        <f t="shared" si="14"/>
        <v>#DIV/0!</v>
      </c>
      <c r="N58" s="162" t="e">
        <f>L58/K58-1</f>
        <v>#DIV/0!</v>
      </c>
    </row>
    <row r="59" spans="1:14" x14ac:dyDescent="0.2">
      <c r="A59" s="57"/>
      <c r="B59" s="182" t="s">
        <v>136</v>
      </c>
      <c r="C59" s="82">
        <v>0</v>
      </c>
      <c r="D59" s="105">
        <v>0</v>
      </c>
      <c r="E59" s="193">
        <v>0</v>
      </c>
      <c r="F59" s="149" t="e">
        <f t="shared" si="0"/>
        <v>#DIV/0!</v>
      </c>
      <c r="G59" s="139" t="e">
        <f t="shared" si="15"/>
        <v>#DIV/0!</v>
      </c>
      <c r="I59" s="182" t="s">
        <v>136</v>
      </c>
      <c r="J59" s="82">
        <v>0</v>
      </c>
      <c r="K59" s="105">
        <v>0</v>
      </c>
      <c r="L59" s="185">
        <v>0</v>
      </c>
      <c r="M59" s="139" t="e">
        <f t="shared" si="14"/>
        <v>#DIV/0!</v>
      </c>
      <c r="N59" s="162" t="e">
        <f>L59/K59-1</f>
        <v>#DIV/0!</v>
      </c>
    </row>
    <row r="60" spans="1:14" ht="15.75" customHeight="1" x14ac:dyDescent="0.2">
      <c r="A60" s="57"/>
      <c r="B60" s="198"/>
      <c r="C60" s="150"/>
      <c r="D60" s="151"/>
      <c r="E60" s="199"/>
      <c r="F60" s="98"/>
      <c r="G60" s="88"/>
      <c r="I60" s="198"/>
      <c r="J60" s="152"/>
      <c r="K60" s="153"/>
      <c r="L60" s="200"/>
      <c r="M60" s="88"/>
      <c r="N60" s="99"/>
    </row>
    <row r="61" spans="1:14" x14ac:dyDescent="0.2">
      <c r="A61" s="57"/>
      <c r="B61" s="201" t="s">
        <v>32</v>
      </c>
      <c r="C61" s="114">
        <v>53449.176808960001</v>
      </c>
      <c r="D61" s="122">
        <v>55293.24220827</v>
      </c>
      <c r="E61" s="122">
        <v>57758.947434400005</v>
      </c>
      <c r="F61" s="106">
        <f t="shared" si="0"/>
        <v>3.4501287192899577E-2</v>
      </c>
      <c r="G61" s="107">
        <f>E61/D61-1</f>
        <v>4.4593247341918829E-2</v>
      </c>
      <c r="I61" s="201" t="s">
        <v>32</v>
      </c>
      <c r="J61" s="114">
        <v>292121.48050804995</v>
      </c>
      <c r="K61" s="122">
        <v>307536.29697938001</v>
      </c>
      <c r="L61" s="202">
        <v>318628.19365218002</v>
      </c>
      <c r="M61" s="107">
        <f t="shared" ref="M61:M64" si="17">K61/J61-1</f>
        <v>5.2768514128166855E-2</v>
      </c>
      <c r="N61" s="107">
        <f>L61/K61-1</f>
        <v>3.6066951386696688E-2</v>
      </c>
    </row>
    <row r="62" spans="1:14" x14ac:dyDescent="0.2">
      <c r="A62" s="57"/>
      <c r="B62" s="201" t="s">
        <v>12</v>
      </c>
      <c r="C62" s="115">
        <v>19556.862291090001</v>
      </c>
      <c r="D62" s="209">
        <v>8624.9532293100001</v>
      </c>
      <c r="E62" s="115">
        <v>15036.40718867</v>
      </c>
      <c r="F62" s="108">
        <f t="shared" si="0"/>
        <v>-0.55898072497859319</v>
      </c>
      <c r="G62" s="109">
        <f t="shared" si="0"/>
        <v>0.7433610118107179</v>
      </c>
      <c r="I62" s="201" t="s">
        <v>12</v>
      </c>
      <c r="J62" s="115">
        <v>112141.80346867</v>
      </c>
      <c r="K62" s="123">
        <v>99840.489715400006</v>
      </c>
      <c r="L62" s="203">
        <v>105539.92215002999</v>
      </c>
      <c r="M62" s="109">
        <f t="shared" si="17"/>
        <v>-0.10969427432747425</v>
      </c>
      <c r="N62" s="109">
        <f>L62/K62-1</f>
        <v>5.7085381400636903E-2</v>
      </c>
    </row>
    <row r="63" spans="1:14" x14ac:dyDescent="0.2">
      <c r="A63" s="57"/>
      <c r="B63" s="204" t="s">
        <v>137</v>
      </c>
      <c r="C63" s="116">
        <v>1189.93249524</v>
      </c>
      <c r="D63" s="124">
        <v>1121.6193362899999</v>
      </c>
      <c r="E63" s="116">
        <v>1235.5820460699999</v>
      </c>
      <c r="F63" s="110">
        <f t="shared" si="0"/>
        <v>-5.7409272562324531E-2</v>
      </c>
      <c r="G63" s="111">
        <f t="shared" si="0"/>
        <v>0.10160551453843203</v>
      </c>
      <c r="I63" s="201" t="s">
        <v>137</v>
      </c>
      <c r="J63" s="116">
        <v>12130.34190003</v>
      </c>
      <c r="K63" s="124">
        <v>9024.6240054599984</v>
      </c>
      <c r="L63" s="205">
        <v>8925.3564202599991</v>
      </c>
      <c r="M63" s="111">
        <f t="shared" si="17"/>
        <v>-0.25602888361805543</v>
      </c>
      <c r="N63" s="111">
        <f>L63/K63-1</f>
        <v>-1.0999636676269464E-2</v>
      </c>
    </row>
    <row r="64" spans="1:14" x14ac:dyDescent="0.2">
      <c r="A64" s="57"/>
      <c r="B64" s="204" t="s">
        <v>138</v>
      </c>
      <c r="C64" s="116">
        <v>0</v>
      </c>
      <c r="D64" s="124">
        <v>0</v>
      </c>
      <c r="E64" s="124">
        <v>0</v>
      </c>
      <c r="F64" s="110">
        <v>0</v>
      </c>
      <c r="G64" s="111">
        <v>0</v>
      </c>
      <c r="H64" s="206"/>
      <c r="I64" s="207" t="s">
        <v>138</v>
      </c>
      <c r="J64" s="116">
        <v>7583.4363540000004</v>
      </c>
      <c r="K64" s="124">
        <v>7541.7006650000003</v>
      </c>
      <c r="L64" s="205">
        <v>11253.721287</v>
      </c>
      <c r="M64" s="111">
        <f t="shared" si="17"/>
        <v>-5.5035325743830743E-3</v>
      </c>
      <c r="N64" s="111">
        <f>L64/K64-1</f>
        <v>0.49219941056888916</v>
      </c>
    </row>
    <row r="65" spans="2:14" x14ac:dyDescent="0.2">
      <c r="B65" s="59"/>
      <c r="C65" s="57"/>
      <c r="D65" s="57"/>
      <c r="E65" s="57"/>
      <c r="F65" s="57"/>
      <c r="G65" s="57"/>
      <c r="I65" s="59"/>
      <c r="J65" s="59"/>
      <c r="K65" s="59"/>
      <c r="L65" s="57"/>
      <c r="M65" s="57"/>
      <c r="N65" s="57"/>
    </row>
    <row r="66" spans="2:14" x14ac:dyDescent="0.2">
      <c r="B66" s="60"/>
      <c r="C66" s="57"/>
      <c r="D66" s="57"/>
      <c r="E66" s="57"/>
      <c r="F66" s="57"/>
      <c r="G66" s="57"/>
      <c r="I66" s="60"/>
      <c r="J66" s="60"/>
      <c r="K66" s="60"/>
      <c r="L66" s="57"/>
      <c r="M66" s="57"/>
      <c r="N66" s="57"/>
    </row>
    <row r="67" spans="2:14" x14ac:dyDescent="0.2">
      <c r="B67" s="61"/>
      <c r="C67" s="57"/>
      <c r="D67" s="57"/>
      <c r="E67" s="57"/>
      <c r="F67" s="57"/>
      <c r="G67" s="57"/>
      <c r="I67" s="61"/>
      <c r="J67" s="61"/>
      <c r="K67" s="61"/>
      <c r="L67" s="57"/>
      <c r="M67" s="57"/>
      <c r="N67" s="57"/>
    </row>
    <row r="68" spans="2:14" s="58" customFormat="1" x14ac:dyDescent="0.2">
      <c r="B68" s="62"/>
      <c r="C68" s="63"/>
      <c r="D68" s="63"/>
      <c r="E68" s="63"/>
      <c r="F68" s="63"/>
      <c r="G68" s="63"/>
      <c r="I68" s="62"/>
      <c r="J68" s="62"/>
      <c r="K68" s="62"/>
      <c r="L68" s="63"/>
      <c r="M68" s="63"/>
      <c r="N68" s="63"/>
    </row>
    <row r="69" spans="2:14" x14ac:dyDescent="0.2">
      <c r="B69" s="64"/>
      <c r="C69" s="57"/>
      <c r="D69" s="57"/>
      <c r="E69" s="57"/>
      <c r="F69" s="57"/>
      <c r="G69" s="57"/>
      <c r="I69" s="64"/>
      <c r="J69" s="64"/>
      <c r="K69" s="64"/>
      <c r="L69" s="57"/>
      <c r="M69" s="57"/>
      <c r="N69" s="57"/>
    </row>
    <row r="70" spans="2:14" x14ac:dyDescent="0.2">
      <c r="B70" s="64"/>
      <c r="C70" s="57"/>
      <c r="D70" s="57"/>
      <c r="E70" s="57"/>
      <c r="F70" s="57"/>
      <c r="G70" s="57"/>
      <c r="I70" s="64"/>
      <c r="J70" s="64"/>
      <c r="K70" s="64"/>
      <c r="L70" s="57"/>
      <c r="M70" s="57"/>
      <c r="N70" s="57"/>
    </row>
    <row r="71" spans="2:14" s="58" customFormat="1" x14ac:dyDescent="0.2">
      <c r="B71" s="62"/>
      <c r="C71" s="63"/>
      <c r="D71" s="63"/>
      <c r="E71" s="63"/>
      <c r="F71" s="63"/>
      <c r="G71" s="63"/>
      <c r="I71" s="62"/>
      <c r="J71" s="62"/>
      <c r="K71" s="62"/>
      <c r="L71" s="63"/>
      <c r="M71" s="63"/>
      <c r="N71" s="63"/>
    </row>
    <row r="72" spans="2:14" x14ac:dyDescent="0.2">
      <c r="B72" s="64"/>
      <c r="C72" s="57"/>
      <c r="D72" s="57"/>
      <c r="E72" s="57"/>
      <c r="F72" s="57"/>
      <c r="G72" s="57"/>
      <c r="I72" s="64"/>
      <c r="J72" s="64"/>
      <c r="K72" s="64"/>
      <c r="L72" s="57"/>
      <c r="M72" s="57"/>
      <c r="N72" s="57"/>
    </row>
    <row r="73" spans="2:14" x14ac:dyDescent="0.2">
      <c r="B73" s="64"/>
      <c r="C73" s="57"/>
      <c r="D73" s="57"/>
      <c r="E73" s="57"/>
      <c r="F73" s="57"/>
      <c r="G73" s="57"/>
      <c r="I73" s="64"/>
      <c r="J73" s="64"/>
      <c r="K73" s="64"/>
      <c r="L73" s="57"/>
      <c r="M73" s="57"/>
      <c r="N73" s="57"/>
    </row>
    <row r="74" spans="2:14" x14ac:dyDescent="0.2">
      <c r="B74" s="158"/>
      <c r="C74" s="57"/>
      <c r="D74" s="57"/>
      <c r="E74" s="57"/>
      <c r="F74" s="57"/>
      <c r="G74" s="57"/>
      <c r="I74" s="158"/>
      <c r="J74" s="64"/>
      <c r="K74" s="64"/>
      <c r="L74" s="57"/>
      <c r="M74" s="57"/>
      <c r="N74" s="57"/>
    </row>
    <row r="75" spans="2:14" s="58" customFormat="1" x14ac:dyDescent="0.2">
      <c r="B75" s="62"/>
      <c r="C75" s="63"/>
      <c r="D75" s="63"/>
      <c r="E75" s="63"/>
      <c r="F75" s="63"/>
      <c r="G75" s="63"/>
      <c r="I75" s="62"/>
      <c r="J75" s="62"/>
      <c r="K75" s="62"/>
      <c r="L75" s="63"/>
      <c r="M75" s="63"/>
      <c r="N75" s="63"/>
    </row>
    <row r="76" spans="2:14" x14ac:dyDescent="0.2">
      <c r="B76" s="64"/>
      <c r="C76" s="57"/>
      <c r="D76" s="57"/>
      <c r="E76" s="57"/>
      <c r="F76" s="57"/>
      <c r="G76" s="57"/>
      <c r="I76" s="64"/>
      <c r="J76" s="64"/>
      <c r="K76" s="64"/>
      <c r="L76" s="57"/>
      <c r="M76" s="57"/>
      <c r="N76" s="57"/>
    </row>
    <row r="77" spans="2:14" x14ac:dyDescent="0.2">
      <c r="B77" s="64"/>
      <c r="C77" s="57"/>
      <c r="D77" s="57"/>
      <c r="E77" s="57"/>
      <c r="F77" s="57"/>
      <c r="G77" s="57"/>
      <c r="I77" s="64"/>
      <c r="J77" s="64"/>
      <c r="K77" s="64"/>
      <c r="L77" s="57"/>
      <c r="M77" s="57"/>
      <c r="N77" s="57"/>
    </row>
    <row r="78" spans="2:14" s="58" customFormat="1" x14ac:dyDescent="0.2">
      <c r="B78" s="62"/>
      <c r="C78" s="63"/>
      <c r="D78" s="63"/>
      <c r="E78" s="63"/>
      <c r="F78" s="63"/>
      <c r="G78" s="63"/>
      <c r="I78" s="62"/>
      <c r="J78" s="62"/>
      <c r="K78" s="62"/>
      <c r="L78" s="63"/>
      <c r="M78" s="63"/>
      <c r="N78" s="63"/>
    </row>
    <row r="79" spans="2:14" x14ac:dyDescent="0.2">
      <c r="B79" s="64"/>
      <c r="C79" s="57"/>
      <c r="D79" s="57"/>
      <c r="E79" s="57"/>
      <c r="F79" s="57"/>
      <c r="G79" s="57"/>
      <c r="I79" s="64"/>
      <c r="J79" s="64"/>
      <c r="K79" s="64"/>
      <c r="L79" s="57"/>
      <c r="M79" s="57"/>
      <c r="N79" s="57"/>
    </row>
    <row r="80" spans="2:14" x14ac:dyDescent="0.2">
      <c r="B80" s="64"/>
      <c r="C80" s="57"/>
      <c r="D80" s="57"/>
      <c r="E80" s="57"/>
      <c r="F80" s="57"/>
      <c r="G80" s="57"/>
      <c r="I80" s="64"/>
      <c r="J80" s="64"/>
      <c r="K80" s="64"/>
      <c r="L80" s="57"/>
      <c r="M80" s="57"/>
      <c r="N80" s="57"/>
    </row>
    <row r="81" spans="2:14" x14ac:dyDescent="0.2">
      <c r="B81" s="61"/>
      <c r="C81" s="57"/>
      <c r="D81" s="57"/>
      <c r="E81" s="57"/>
      <c r="F81" s="57"/>
      <c r="G81" s="57"/>
      <c r="I81" s="61"/>
      <c r="J81" s="61"/>
      <c r="K81" s="61"/>
      <c r="L81" s="57"/>
      <c r="M81" s="57"/>
      <c r="N81" s="57"/>
    </row>
    <row r="82" spans="2:14" x14ac:dyDescent="0.2">
      <c r="B82" s="60"/>
      <c r="C82" s="57"/>
      <c r="D82" s="57"/>
      <c r="E82" s="57"/>
      <c r="F82" s="57"/>
      <c r="G82" s="57"/>
      <c r="I82" s="60"/>
      <c r="J82" s="60"/>
      <c r="K82" s="60"/>
      <c r="L82" s="57"/>
      <c r="M82" s="57"/>
      <c r="N82" s="57"/>
    </row>
    <row r="83" spans="2:14" x14ac:dyDescent="0.2">
      <c r="B83" s="60"/>
      <c r="C83" s="57"/>
      <c r="D83" s="57"/>
      <c r="E83" s="57"/>
      <c r="F83" s="57"/>
      <c r="G83" s="57"/>
      <c r="I83" s="60"/>
      <c r="J83" s="60"/>
      <c r="K83" s="60"/>
      <c r="L83" s="57"/>
      <c r="M83" s="57"/>
      <c r="N83" s="57"/>
    </row>
    <row r="84" spans="2:14" x14ac:dyDescent="0.2">
      <c r="B84" s="60"/>
      <c r="C84" s="57"/>
      <c r="D84" s="57"/>
      <c r="E84" s="57"/>
      <c r="F84" s="57"/>
      <c r="G84" s="57"/>
      <c r="I84" s="60"/>
      <c r="J84" s="60"/>
      <c r="K84" s="60"/>
      <c r="L84" s="57"/>
      <c r="M84" s="57"/>
      <c r="N84" s="57"/>
    </row>
    <row r="85" spans="2:14" x14ac:dyDescent="0.2">
      <c r="B85" s="65"/>
      <c r="I85" s="65"/>
      <c r="J85" s="65"/>
      <c r="K85" s="65"/>
    </row>
    <row r="86" spans="2:14" x14ac:dyDescent="0.2">
      <c r="B86" s="59"/>
      <c r="C86" s="57"/>
      <c r="D86" s="57"/>
      <c r="E86" s="57"/>
      <c r="F86" s="57"/>
      <c r="G86" s="57"/>
      <c r="I86" s="59"/>
      <c r="J86" s="59"/>
      <c r="K86" s="59"/>
      <c r="L86" s="57"/>
      <c r="M86" s="57"/>
      <c r="N86" s="57"/>
    </row>
  </sheetData>
  <mergeCells count="10">
    <mergeCell ref="B5:G5"/>
    <mergeCell ref="I5:N5"/>
    <mergeCell ref="F7:G7"/>
    <mergeCell ref="M7:N7"/>
    <mergeCell ref="B2:G2"/>
    <mergeCell ref="I2:N2"/>
    <mergeCell ref="B3:G3"/>
    <mergeCell ref="I3:N3"/>
    <mergeCell ref="B4:G4"/>
    <mergeCell ref="I4:N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a8d9ad-d8d6-4138-9f3e-bbfc7e84e762">
      <Terms xmlns="http://schemas.microsoft.com/office/infopath/2007/PartnerControls"/>
    </lcf76f155ced4ddcb4097134ff3c332f>
    <TaxCatchAll xmlns="8f7f62a7-2cfd-44f2-bfa8-5090edd2ce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04A67B5499E14787401D8D5CC90E62" ma:contentTypeVersion="14" ma:contentTypeDescription="Crear nuevo documento." ma:contentTypeScope="" ma:versionID="1e5b3963d25a1fe7c53d53a2901cfde0">
  <xsd:schema xmlns:xsd="http://www.w3.org/2001/XMLSchema" xmlns:xs="http://www.w3.org/2001/XMLSchema" xmlns:p="http://schemas.microsoft.com/office/2006/metadata/properties" xmlns:ns2="bfa8d9ad-d8d6-4138-9f3e-bbfc7e84e762" xmlns:ns3="8f7f62a7-2cfd-44f2-bfa8-5090edd2ce5d" xmlns:ns4="9fc00ab8-26fd-4610-8c83-f668fc072a64" targetNamespace="http://schemas.microsoft.com/office/2006/metadata/properties" ma:root="true" ma:fieldsID="29f927d52f5e5c2374d36927b0e2d5eb" ns2:_="" ns3:_="" ns4:_="">
    <xsd:import namespace="bfa8d9ad-d8d6-4138-9f3e-bbfc7e84e762"/>
    <xsd:import namespace="8f7f62a7-2cfd-44f2-bfa8-5090edd2ce5d"/>
    <xsd:import namespace="9fc00ab8-26fd-4610-8c83-f668fc072a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SharedWithUsers" minOccurs="0"/>
                <xsd:element ref="ns4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a8d9ad-d8d6-4138-9f3e-bbfc7e84e7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37301049-b90b-4ad5-8634-b2f39309c4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f62a7-2cfd-44f2-bfa8-5090edd2ce5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1186a89-7ce7-4ce9-9f81-e05a56f9bdbd}" ma:internalName="TaxCatchAll" ma:showField="CatchAllData" ma:web="8f7f62a7-2cfd-44f2-bfa8-5090edd2ce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c00ab8-26fd-4610-8c83-f668fc072a6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15B833-8CDF-4407-AA48-A2E8B2EA3765}">
  <ds:schemaRefs>
    <ds:schemaRef ds:uri="http://schemas.microsoft.com/office/2006/metadata/properties"/>
    <ds:schemaRef ds:uri="http://schemas.microsoft.com/office/infopath/2007/PartnerControls"/>
    <ds:schemaRef ds:uri="bfa8d9ad-d8d6-4138-9f3e-bbfc7e84e762"/>
    <ds:schemaRef ds:uri="8f7f62a7-2cfd-44f2-bfa8-5090edd2ce5d"/>
  </ds:schemaRefs>
</ds:datastoreItem>
</file>

<file path=customXml/itemProps2.xml><?xml version="1.0" encoding="utf-8"?>
<ds:datastoreItem xmlns:ds="http://schemas.openxmlformats.org/officeDocument/2006/customXml" ds:itemID="{BDF04ABD-A820-449A-8ACD-099838179A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AF6096-EE82-4D7D-AEB0-3A6168C02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a8d9ad-d8d6-4138-9f3e-bbfc7e84e762"/>
    <ds:schemaRef ds:uri="8f7f62a7-2cfd-44f2-bfa8-5090edd2ce5d"/>
    <ds:schemaRef ds:uri="9fc00ab8-26fd-4610-8c83-f668fc072a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SIMPLE</vt:lpstr>
      <vt:lpstr>ACUMULADO</vt:lpstr>
      <vt:lpstr>detalle de ingresos</vt:lpstr>
      <vt:lpstr>ACUMULADO!Área_de_impresión</vt:lpstr>
      <vt:lpstr>SIMPLE!Área_de_impresión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Leonel Rivera Solano</cp:lastModifiedBy>
  <cp:lastPrinted>2016-07-19T21:39:17Z</cp:lastPrinted>
  <dcterms:created xsi:type="dcterms:W3CDTF">1996-11-27T10:00:04Z</dcterms:created>
  <dcterms:modified xsi:type="dcterms:W3CDTF">2026-07-27T17:40:18Z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0x010100EB04A67B5499E14787401D8D5CC90E62</vt:lpwstr>
  </property>
</Properties>
</file>