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5_INGRESOS Y GASTOS RECONOCIDO/2026/02 Febrero 2026/"/>
    </mc:Choice>
  </mc:AlternateContent>
  <xr:revisionPtr revIDLastSave="339" documentId="8_{93B0286E-C194-4E18-A12C-E73B519FBCB3}" xr6:coauthVersionLast="47" xr6:coauthVersionMax="47" xr10:uidLastSave="{CDCDB374-90D4-442C-BB6E-A216FE594A83}"/>
  <bookViews>
    <workbookView minimized="1" xWindow="390" yWindow="390" windowWidth="21600" windowHeight="11295" activeTab="1" xr2:uid="{7D114D2E-8274-476D-BC6E-30522048C539}"/>
  </bookViews>
  <sheets>
    <sheet name="SIMPLE" sheetId="1" r:id="rId1"/>
    <sheet name="ACUMULADO" sheetId="10" r:id="rId2"/>
    <sheet name="ingresos" sheetId="11" r:id="rId3"/>
  </sheets>
  <definedNames>
    <definedName name="_xlnm.Print_Area" localSheetId="1">ACUMULADO!$A$1:$AM$86</definedName>
    <definedName name="_xlnm.Print_Area" localSheetId="2">ingresos!#REF!</definedName>
    <definedName name="_xlnm.Print_Area" localSheetId="0">SIMPLE!$A$1:$AM$84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1" l="1"/>
  <c r="M63" i="11"/>
  <c r="G63" i="11"/>
  <c r="F63" i="11"/>
  <c r="M62" i="11"/>
  <c r="N62" i="11"/>
  <c r="G62" i="11"/>
  <c r="F62" i="11"/>
  <c r="N61" i="11"/>
  <c r="M61" i="11"/>
  <c r="G61" i="11"/>
  <c r="F61" i="11"/>
  <c r="M59" i="11"/>
  <c r="N59" i="11"/>
  <c r="G59" i="11"/>
  <c r="F59" i="11"/>
  <c r="N58" i="11"/>
  <c r="M58" i="11"/>
  <c r="G58" i="11"/>
  <c r="F58" i="11"/>
  <c r="M57" i="11"/>
  <c r="N57" i="11"/>
  <c r="G57" i="11"/>
  <c r="F57" i="11"/>
  <c r="N56" i="11"/>
  <c r="M56" i="11"/>
  <c r="G56" i="11"/>
  <c r="F56" i="11"/>
  <c r="M55" i="11"/>
  <c r="L43" i="11"/>
  <c r="N43" i="11" s="1"/>
  <c r="G55" i="11"/>
  <c r="F55" i="11"/>
  <c r="N54" i="11"/>
  <c r="M54" i="11"/>
  <c r="G54" i="11"/>
  <c r="F54" i="11"/>
  <c r="M53" i="11"/>
  <c r="N53" i="11"/>
  <c r="G53" i="11"/>
  <c r="F53" i="11"/>
  <c r="N52" i="11"/>
  <c r="M52" i="11"/>
  <c r="G52" i="11"/>
  <c r="F52" i="11"/>
  <c r="M51" i="11"/>
  <c r="N51" i="11"/>
  <c r="G51" i="11"/>
  <c r="F51" i="11"/>
  <c r="N50" i="11"/>
  <c r="M50" i="11"/>
  <c r="G50" i="11"/>
  <c r="F50" i="11"/>
  <c r="M49" i="11"/>
  <c r="N49" i="11"/>
  <c r="G49" i="11"/>
  <c r="F49" i="11"/>
  <c r="N48" i="11"/>
  <c r="M48" i="11"/>
  <c r="G48" i="11"/>
  <c r="F48" i="11"/>
  <c r="M47" i="11"/>
  <c r="N47" i="11"/>
  <c r="G47" i="11"/>
  <c r="F47" i="11"/>
  <c r="N46" i="11"/>
  <c r="M46" i="11"/>
  <c r="G46" i="11"/>
  <c r="F46" i="11"/>
  <c r="M45" i="11"/>
  <c r="N45" i="11"/>
  <c r="G45" i="11"/>
  <c r="F45" i="11"/>
  <c r="N44" i="11"/>
  <c r="M44" i="11"/>
  <c r="G44" i="11"/>
  <c r="F44" i="11"/>
  <c r="M43" i="11"/>
  <c r="F43" i="11"/>
  <c r="E43" i="11"/>
  <c r="G43" i="11" s="1"/>
  <c r="N41" i="11"/>
  <c r="M41" i="11"/>
  <c r="G41" i="11"/>
  <c r="F41" i="11"/>
  <c r="M40" i="11"/>
  <c r="L39" i="11"/>
  <c r="N39" i="11" s="1"/>
  <c r="G40" i="11"/>
  <c r="F40" i="11"/>
  <c r="E39" i="11"/>
  <c r="G39" i="11" s="1"/>
  <c r="M39" i="11"/>
  <c r="F39" i="11"/>
  <c r="M37" i="11"/>
  <c r="L35" i="11"/>
  <c r="N35" i="11" s="1"/>
  <c r="G37" i="11"/>
  <c r="F37" i="11"/>
  <c r="M36" i="11"/>
  <c r="N36" i="11"/>
  <c r="F36" i="11"/>
  <c r="E35" i="11"/>
  <c r="G35" i="11" s="1"/>
  <c r="M35" i="11"/>
  <c r="F35" i="11"/>
  <c r="M33" i="11"/>
  <c r="N33" i="11"/>
  <c r="F33" i="11"/>
  <c r="G33" i="11"/>
  <c r="M32" i="11"/>
  <c r="N32" i="11"/>
  <c r="G32" i="11"/>
  <c r="F32" i="11"/>
  <c r="M31" i="11"/>
  <c r="N31" i="11"/>
  <c r="F31" i="11"/>
  <c r="E30" i="11"/>
  <c r="G30" i="11" s="1"/>
  <c r="M30" i="11"/>
  <c r="L30" i="11"/>
  <c r="N30" i="11" s="1"/>
  <c r="F30" i="11"/>
  <c r="M28" i="11"/>
  <c r="N28" i="11"/>
  <c r="F28" i="11"/>
  <c r="G28" i="11"/>
  <c r="M27" i="11"/>
  <c r="L26" i="11"/>
  <c r="N26" i="11" s="1"/>
  <c r="F27" i="11"/>
  <c r="G27" i="11"/>
  <c r="M26" i="11"/>
  <c r="F26" i="11"/>
  <c r="E26" i="11"/>
  <c r="G26" i="11" s="1"/>
  <c r="M24" i="11"/>
  <c r="N24" i="11"/>
  <c r="F24" i="11"/>
  <c r="G24" i="11"/>
  <c r="M23" i="11"/>
  <c r="N23" i="11"/>
  <c r="F23" i="11"/>
  <c r="G23" i="11"/>
  <c r="M22" i="11"/>
  <c r="L21" i="11"/>
  <c r="N21" i="11" s="1"/>
  <c r="F22" i="11"/>
  <c r="G22" i="11"/>
  <c r="M21" i="11"/>
  <c r="F21" i="11"/>
  <c r="E21" i="11"/>
  <c r="G21" i="11" s="1"/>
  <c r="L14" i="11"/>
  <c r="N18" i="11"/>
  <c r="M18" i="11"/>
  <c r="G18" i="11"/>
  <c r="F18" i="11"/>
  <c r="N17" i="11"/>
  <c r="M17" i="11"/>
  <c r="F17" i="11"/>
  <c r="G17" i="11"/>
  <c r="N16" i="11"/>
  <c r="M16" i="11"/>
  <c r="G16" i="11"/>
  <c r="F16" i="11"/>
  <c r="N15" i="11"/>
  <c r="M15" i="11"/>
  <c r="F15" i="11"/>
  <c r="E14" i="11"/>
  <c r="M14" i="11"/>
  <c r="F14" i="11"/>
  <c r="M12" i="11"/>
  <c r="F12" i="11"/>
  <c r="M10" i="11"/>
  <c r="F10" i="11"/>
  <c r="M9" i="11"/>
  <c r="F9" i="11"/>
  <c r="N14" i="11" l="1"/>
  <c r="L12" i="11"/>
  <c r="G14" i="11"/>
  <c r="E12" i="11"/>
  <c r="N22" i="11"/>
  <c r="N27" i="11"/>
  <c r="N37" i="11"/>
  <c r="N40" i="11"/>
  <c r="N55" i="11"/>
  <c r="G15" i="11"/>
  <c r="G31" i="11"/>
  <c r="G36" i="11"/>
  <c r="AQ66" i="1"/>
  <c r="AQ63" i="1"/>
  <c r="AQ62" i="1"/>
  <c r="AQ61" i="1"/>
  <c r="AQ60" i="1"/>
  <c r="AQ58" i="1"/>
  <c r="AQ54" i="1"/>
  <c r="AQ53" i="1"/>
  <c r="AQ52" i="1"/>
  <c r="AQ51" i="1"/>
  <c r="AQ48" i="1"/>
  <c r="AQ47" i="1"/>
  <c r="AQ45" i="1"/>
  <c r="AQ44" i="1"/>
  <c r="AQ43" i="1"/>
  <c r="AQ32" i="1"/>
  <c r="AQ31" i="1"/>
  <c r="AQ30" i="1"/>
  <c r="AQ27" i="1"/>
  <c r="AQ26" i="1"/>
  <c r="AQ25" i="1"/>
  <c r="AQ23" i="1"/>
  <c r="AQ22" i="1"/>
  <c r="AQ20" i="1"/>
  <c r="AQ19" i="1"/>
  <c r="AQ18" i="1"/>
  <c r="AQ16" i="1"/>
  <c r="AQ15" i="1"/>
  <c r="AQ13" i="1"/>
  <c r="W74" i="1"/>
  <c r="W65" i="1"/>
  <c r="AQ65" i="1" s="1"/>
  <c r="W59" i="1"/>
  <c r="W56" i="1" s="1"/>
  <c r="AQ56" i="1" s="1"/>
  <c r="W50" i="1"/>
  <c r="AQ50" i="1" s="1"/>
  <c r="W46" i="1"/>
  <c r="AQ46" i="1" s="1"/>
  <c r="W42" i="1"/>
  <c r="AQ42" i="1" s="1"/>
  <c r="W24" i="1"/>
  <c r="W21" i="1"/>
  <c r="AQ21" i="1" s="1"/>
  <c r="W17" i="1"/>
  <c r="AQ17" i="1" s="1"/>
  <c r="W14" i="1"/>
  <c r="AQ14" i="1" s="1"/>
  <c r="X14" i="1"/>
  <c r="AQ67" i="10"/>
  <c r="AQ66" i="10"/>
  <c r="AQ63" i="10"/>
  <c r="AQ62" i="10"/>
  <c r="AQ61" i="10"/>
  <c r="AQ60" i="10"/>
  <c r="AQ58" i="10"/>
  <c r="AQ54" i="10"/>
  <c r="AQ53" i="10"/>
  <c r="AQ52" i="10"/>
  <c r="AQ51" i="10"/>
  <c r="AQ48" i="10"/>
  <c r="AQ47" i="10"/>
  <c r="AQ45" i="10"/>
  <c r="AQ44" i="10"/>
  <c r="AQ43" i="10"/>
  <c r="AQ34" i="10"/>
  <c r="AQ32" i="10"/>
  <c r="AQ31" i="10"/>
  <c r="AQ30" i="10"/>
  <c r="AQ29" i="10"/>
  <c r="AQ28" i="10"/>
  <c r="AQ27" i="10"/>
  <c r="AQ26" i="10"/>
  <c r="AQ25" i="10"/>
  <c r="AQ23" i="10"/>
  <c r="AQ22" i="10"/>
  <c r="AQ20" i="10"/>
  <c r="AQ19" i="10"/>
  <c r="AQ18" i="10"/>
  <c r="AQ16" i="10"/>
  <c r="AQ15" i="10"/>
  <c r="AQ13" i="10"/>
  <c r="W74" i="10"/>
  <c r="W65" i="10"/>
  <c r="AQ65" i="10" s="1"/>
  <c r="W59" i="10"/>
  <c r="W56" i="10" s="1"/>
  <c r="AQ56" i="10" s="1"/>
  <c r="W50" i="10"/>
  <c r="AQ50" i="10" s="1"/>
  <c r="W46" i="10"/>
  <c r="AQ46" i="10" s="1"/>
  <c r="W42" i="10"/>
  <c r="AQ42" i="10" s="1"/>
  <c r="W24" i="10"/>
  <c r="AQ24" i="10" s="1"/>
  <c r="W21" i="10"/>
  <c r="AQ21" i="10" s="1"/>
  <c r="W17" i="10"/>
  <c r="AQ17" i="10" s="1"/>
  <c r="W14" i="10"/>
  <c r="AQ14" i="10" s="1"/>
  <c r="V74" i="1"/>
  <c r="AP67" i="10"/>
  <c r="AP66" i="10"/>
  <c r="AP63" i="10"/>
  <c r="AP62" i="10"/>
  <c r="AP61" i="10"/>
  <c r="AP60" i="10"/>
  <c r="AP58" i="10"/>
  <c r="AP54" i="10"/>
  <c r="AP53" i="10"/>
  <c r="AP52" i="10"/>
  <c r="AP51" i="10"/>
  <c r="AP48" i="10"/>
  <c r="AP47" i="10"/>
  <c r="AP45" i="10"/>
  <c r="AP44" i="10"/>
  <c r="AP43" i="10"/>
  <c r="AP34" i="10"/>
  <c r="AP32" i="10"/>
  <c r="AP31" i="10"/>
  <c r="AP30" i="10"/>
  <c r="AP29" i="10"/>
  <c r="AP28" i="10"/>
  <c r="AP27" i="10"/>
  <c r="AP26" i="10"/>
  <c r="AP25" i="10"/>
  <c r="AP23" i="10"/>
  <c r="AP22" i="10"/>
  <c r="AP20" i="10"/>
  <c r="AP19" i="10"/>
  <c r="AP18" i="10"/>
  <c r="AP16" i="10"/>
  <c r="AP15" i="10"/>
  <c r="AP13" i="10"/>
  <c r="V74" i="10"/>
  <c r="V65" i="10"/>
  <c r="AP65" i="10" s="1"/>
  <c r="V59" i="10"/>
  <c r="V50" i="10"/>
  <c r="V46" i="10"/>
  <c r="V40" i="10" s="1"/>
  <c r="V42" i="10"/>
  <c r="AP42" i="10" s="1"/>
  <c r="V24" i="10"/>
  <c r="V21" i="10"/>
  <c r="V17" i="10"/>
  <c r="V12" i="10" s="1"/>
  <c r="V14" i="10"/>
  <c r="AP66" i="1"/>
  <c r="AP63" i="1"/>
  <c r="AP62" i="1"/>
  <c r="AP61" i="1"/>
  <c r="AP60" i="1"/>
  <c r="AP58" i="1"/>
  <c r="AP54" i="1"/>
  <c r="AP53" i="1"/>
  <c r="AP52" i="1"/>
  <c r="AP51" i="1"/>
  <c r="AP48" i="1"/>
  <c r="AP47" i="1"/>
  <c r="AP45" i="1"/>
  <c r="AP44" i="1"/>
  <c r="AP43" i="1"/>
  <c r="AP32" i="1"/>
  <c r="AP31" i="1"/>
  <c r="AP30" i="1"/>
  <c r="AP27" i="1"/>
  <c r="AP26" i="1"/>
  <c r="AP25" i="1"/>
  <c r="AP23" i="1"/>
  <c r="AP22" i="1"/>
  <c r="AP20" i="1"/>
  <c r="AP19" i="1"/>
  <c r="AP18" i="1"/>
  <c r="AP16" i="1"/>
  <c r="AP15" i="1"/>
  <c r="AP13" i="1"/>
  <c r="V65" i="1"/>
  <c r="V59" i="1"/>
  <c r="V56" i="1" s="1"/>
  <c r="V50" i="1"/>
  <c r="V40" i="1"/>
  <c r="V36" i="1" s="1"/>
  <c r="V46" i="1"/>
  <c r="V42" i="1"/>
  <c r="V24" i="1"/>
  <c r="V21" i="1"/>
  <c r="V17" i="1"/>
  <c r="V14" i="1"/>
  <c r="AO29" i="1"/>
  <c r="U24" i="10"/>
  <c r="U21" i="10"/>
  <c r="U17" i="10"/>
  <c r="U14" i="10"/>
  <c r="AO14" i="10" s="1"/>
  <c r="AP14" i="10"/>
  <c r="U74" i="10"/>
  <c r="AO34" i="10"/>
  <c r="AN34" i="10"/>
  <c r="AM34" i="10"/>
  <c r="AL34" i="10"/>
  <c r="AK34" i="10"/>
  <c r="AJ34" i="10"/>
  <c r="U14" i="1"/>
  <c r="U74" i="1"/>
  <c r="AO67" i="10"/>
  <c r="AO66" i="10"/>
  <c r="AO63" i="10"/>
  <c r="AO62" i="10"/>
  <c r="AO61" i="10"/>
  <c r="AO60" i="10"/>
  <c r="AO58" i="10"/>
  <c r="AO54" i="10"/>
  <c r="AO53" i="10"/>
  <c r="AO52" i="10"/>
  <c r="AO51" i="10"/>
  <c r="AO48" i="10"/>
  <c r="AO47" i="10"/>
  <c r="AO45" i="10"/>
  <c r="AO44" i="10"/>
  <c r="AO43" i="10"/>
  <c r="AO32" i="10"/>
  <c r="AO31" i="10"/>
  <c r="AO30" i="10"/>
  <c r="AO29" i="10"/>
  <c r="AO28" i="10"/>
  <c r="AO27" i="10"/>
  <c r="AO26" i="10"/>
  <c r="AO25" i="10"/>
  <c r="AO23" i="10"/>
  <c r="AO22" i="10"/>
  <c r="AO20" i="10"/>
  <c r="AO19" i="10"/>
  <c r="AO18" i="10"/>
  <c r="AO16" i="10"/>
  <c r="AO15" i="10"/>
  <c r="AO13" i="10"/>
  <c r="U65" i="10"/>
  <c r="U59" i="10"/>
  <c r="U50" i="10"/>
  <c r="U46" i="10"/>
  <c r="U42" i="10"/>
  <c r="AO66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2" i="1"/>
  <c r="AO31" i="1"/>
  <c r="AO30" i="1"/>
  <c r="AO27" i="1"/>
  <c r="AO26" i="1"/>
  <c r="AO25" i="1"/>
  <c r="AO23" i="1"/>
  <c r="AO22" i="1"/>
  <c r="AO20" i="1"/>
  <c r="AO19" i="1"/>
  <c r="AO18" i="1"/>
  <c r="AO16" i="1"/>
  <c r="AO15" i="1"/>
  <c r="AO13" i="1"/>
  <c r="U65" i="1"/>
  <c r="AP65" i="1" s="1"/>
  <c r="U59" i="1"/>
  <c r="U56" i="1" s="1"/>
  <c r="AO56" i="1" s="1"/>
  <c r="U50" i="1"/>
  <c r="U46" i="1"/>
  <c r="U42" i="1"/>
  <c r="AO42" i="1" s="1"/>
  <c r="U24" i="1"/>
  <c r="U21" i="1"/>
  <c r="AP21" i="1" s="1"/>
  <c r="U17" i="1"/>
  <c r="T74" i="10"/>
  <c r="AL29" i="10"/>
  <c r="AM29" i="10"/>
  <c r="AN29" i="10"/>
  <c r="AM28" i="10"/>
  <c r="AN28" i="10"/>
  <c r="AL28" i="10"/>
  <c r="AK28" i="10"/>
  <c r="AJ29" i="10"/>
  <c r="AJ28" i="10"/>
  <c r="AI28" i="10"/>
  <c r="T74" i="1"/>
  <c r="AN62" i="1"/>
  <c r="AN67" i="10"/>
  <c r="AN66" i="10"/>
  <c r="AN63" i="10"/>
  <c r="AN62" i="10"/>
  <c r="AN61" i="10"/>
  <c r="AN60" i="10"/>
  <c r="AN58" i="10"/>
  <c r="AN54" i="10"/>
  <c r="AN53" i="10"/>
  <c r="AN52" i="10"/>
  <c r="AN51" i="10"/>
  <c r="AN48" i="10"/>
  <c r="AN47" i="10"/>
  <c r="AN45" i="10"/>
  <c r="AN44" i="10"/>
  <c r="AN43" i="10"/>
  <c r="AN32" i="10"/>
  <c r="AN31" i="10"/>
  <c r="AN30" i="10"/>
  <c r="AN27" i="10"/>
  <c r="AN26" i="10"/>
  <c r="AN25" i="10"/>
  <c r="AN23" i="10"/>
  <c r="AN22" i="10"/>
  <c r="AN20" i="10"/>
  <c r="AN19" i="10"/>
  <c r="AN18" i="10"/>
  <c r="AN16" i="10"/>
  <c r="AN15" i="10"/>
  <c r="AN13" i="10"/>
  <c r="AN66" i="1"/>
  <c r="AN63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2" i="1"/>
  <c r="AN31" i="1"/>
  <c r="AN30" i="1"/>
  <c r="AN27" i="1"/>
  <c r="AN26" i="1"/>
  <c r="AN25" i="1"/>
  <c r="AN23" i="1"/>
  <c r="AN22" i="1"/>
  <c r="AN20" i="1"/>
  <c r="AN19" i="1"/>
  <c r="AN18" i="1"/>
  <c r="AN16" i="1"/>
  <c r="AN15" i="1"/>
  <c r="AN13" i="1"/>
  <c r="T65" i="1"/>
  <c r="T59" i="1"/>
  <c r="AO59" i="1"/>
  <c r="T50" i="1"/>
  <c r="T46" i="1"/>
  <c r="T42" i="1"/>
  <c r="T24" i="1"/>
  <c r="T21" i="1"/>
  <c r="T17" i="1"/>
  <c r="T14" i="1"/>
  <c r="T65" i="10"/>
  <c r="AO65" i="10" s="1"/>
  <c r="T59" i="10"/>
  <c r="AN59" i="10" s="1"/>
  <c r="T50" i="10"/>
  <c r="AN50" i="10" s="1"/>
  <c r="T46" i="10"/>
  <c r="AO46" i="10"/>
  <c r="T42" i="10"/>
  <c r="T24" i="10"/>
  <c r="T21" i="10"/>
  <c r="T17" i="10"/>
  <c r="AO17" i="10" s="1"/>
  <c r="T14" i="10"/>
  <c r="S74" i="1"/>
  <c r="AM66" i="1"/>
  <c r="AM63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AL58" i="1"/>
  <c r="AL66" i="1"/>
  <c r="AM67" i="10"/>
  <c r="AM66" i="10"/>
  <c r="S74" i="10"/>
  <c r="AM63" i="10"/>
  <c r="AM62" i="10"/>
  <c r="AM61" i="10"/>
  <c r="AM60" i="10"/>
  <c r="AM58" i="10"/>
  <c r="AM54" i="10"/>
  <c r="AM53" i="10"/>
  <c r="AM52" i="10"/>
  <c r="AM51" i="10"/>
  <c r="AM48" i="10"/>
  <c r="AM47" i="10"/>
  <c r="AM45" i="10"/>
  <c r="AM44" i="10"/>
  <c r="AM43" i="10"/>
  <c r="AM32" i="10"/>
  <c r="AM31" i="10"/>
  <c r="AM30" i="10"/>
  <c r="AM27" i="10"/>
  <c r="AM26" i="10"/>
  <c r="AM25" i="10"/>
  <c r="AM23" i="10"/>
  <c r="AM22" i="10"/>
  <c r="AM20" i="10"/>
  <c r="AM19" i="10"/>
  <c r="AM18" i="10"/>
  <c r="AM16" i="10"/>
  <c r="AM15" i="10"/>
  <c r="AM13" i="10"/>
  <c r="S65" i="1"/>
  <c r="S59" i="1"/>
  <c r="S56" i="1" s="1"/>
  <c r="S50" i="1"/>
  <c r="S46" i="1"/>
  <c r="S42" i="1"/>
  <c r="AN42" i="1" s="1"/>
  <c r="S24" i="1"/>
  <c r="S21" i="1"/>
  <c r="S17" i="1"/>
  <c r="S14" i="1"/>
  <c r="S65" i="10"/>
  <c r="AM65" i="10" s="1"/>
  <c r="S59" i="10"/>
  <c r="S50" i="10"/>
  <c r="AM50" i="10" s="1"/>
  <c r="S46" i="10"/>
  <c r="AM46" i="10" s="1"/>
  <c r="S42" i="10"/>
  <c r="S24" i="10"/>
  <c r="AN24" i="10"/>
  <c r="S17" i="10"/>
  <c r="S21" i="10"/>
  <c r="S14" i="10"/>
  <c r="S12" i="10" s="1"/>
  <c r="R74" i="1"/>
  <c r="R24" i="10"/>
  <c r="R17" i="1"/>
  <c r="AM17" i="1" s="1"/>
  <c r="R14" i="1"/>
  <c r="AM14" i="1" s="1"/>
  <c r="AL43" i="10"/>
  <c r="R65" i="10"/>
  <c r="AL63" i="10"/>
  <c r="AL62" i="10"/>
  <c r="AL61" i="10"/>
  <c r="AL60" i="10"/>
  <c r="AL58" i="10"/>
  <c r="AL54" i="10"/>
  <c r="AL53" i="10"/>
  <c r="AL52" i="10"/>
  <c r="AL51" i="10"/>
  <c r="AL48" i="10"/>
  <c r="AL47" i="10"/>
  <c r="AL45" i="10"/>
  <c r="AL44" i="10"/>
  <c r="AL32" i="10"/>
  <c r="AL31" i="10"/>
  <c r="AL30" i="10"/>
  <c r="AL27" i="10"/>
  <c r="AL26" i="10"/>
  <c r="AL25" i="10"/>
  <c r="AL23" i="10"/>
  <c r="AL22" i="10"/>
  <c r="AL20" i="10"/>
  <c r="AL19" i="10"/>
  <c r="AL18" i="10"/>
  <c r="AL16" i="10"/>
  <c r="AL15" i="10"/>
  <c r="AL13" i="10"/>
  <c r="R74" i="10"/>
  <c r="R59" i="10"/>
  <c r="AM59" i="10" s="1"/>
  <c r="R50" i="10"/>
  <c r="R40" i="10" s="1"/>
  <c r="R46" i="10"/>
  <c r="R42" i="10"/>
  <c r="R21" i="10"/>
  <c r="R17" i="10"/>
  <c r="AL17" i="10" s="1"/>
  <c r="R14" i="10"/>
  <c r="AL63" i="1"/>
  <c r="AL61" i="1"/>
  <c r="AL60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R65" i="1"/>
  <c r="R59" i="1"/>
  <c r="R50" i="1"/>
  <c r="R46" i="1"/>
  <c r="AM46" i="1" s="1"/>
  <c r="R42" i="1"/>
  <c r="R24" i="1"/>
  <c r="AM24" i="1"/>
  <c r="R21" i="1"/>
  <c r="Q17" i="10"/>
  <c r="Q14" i="1"/>
  <c r="Q65" i="10"/>
  <c r="Q74" i="10"/>
  <c r="Q59" i="10"/>
  <c r="AK59" i="10" s="1"/>
  <c r="Q50" i="10"/>
  <c r="AK50" i="10" s="1"/>
  <c r="Q46" i="10"/>
  <c r="Q42" i="10"/>
  <c r="AK42" i="10" s="1"/>
  <c r="Q24" i="10"/>
  <c r="Q21" i="10"/>
  <c r="AL21" i="10"/>
  <c r="Q14" i="10"/>
  <c r="AF66" i="10"/>
  <c r="AG66" i="10"/>
  <c r="Y7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Y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Y56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Y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Y42" i="10"/>
  <c r="Y38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Y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Y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Y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Y14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AB12" i="10"/>
  <c r="AA12" i="10"/>
  <c r="Z12" i="10"/>
  <c r="Y12" i="10"/>
  <c r="Y11" i="10"/>
  <c r="Y9" i="10"/>
  <c r="AI66" i="1"/>
  <c r="AH66" i="1"/>
  <c r="AG66" i="1"/>
  <c r="AF66" i="1"/>
  <c r="X63" i="10"/>
  <c r="X62" i="10"/>
  <c r="X60" i="10"/>
  <c r="X58" i="10"/>
  <c r="X54" i="10"/>
  <c r="X53" i="10"/>
  <c r="X52" i="10"/>
  <c r="X51" i="10"/>
  <c r="X48" i="10"/>
  <c r="X47" i="10"/>
  <c r="X45" i="10"/>
  <c r="X44" i="10"/>
  <c r="X43" i="10"/>
  <c r="X32" i="10"/>
  <c r="X31" i="10"/>
  <c r="X30" i="10"/>
  <c r="X27" i="10"/>
  <c r="X26" i="10"/>
  <c r="X25" i="10"/>
  <c r="X23" i="10"/>
  <c r="X22" i="10"/>
  <c r="X19" i="10"/>
  <c r="X20" i="10"/>
  <c r="X18" i="10"/>
  <c r="X16" i="10"/>
  <c r="X15" i="10"/>
  <c r="X13" i="10"/>
  <c r="P74" i="10"/>
  <c r="P65" i="10"/>
  <c r="P59" i="10"/>
  <c r="P56" i="10" s="1"/>
  <c r="AJ56" i="10" s="1"/>
  <c r="P50" i="10"/>
  <c r="P46" i="10"/>
  <c r="P42" i="10"/>
  <c r="AJ42" i="10" s="1"/>
  <c r="P24" i="10"/>
  <c r="P21" i="10"/>
  <c r="AK21" i="10" s="1"/>
  <c r="P17" i="10"/>
  <c r="AJ17" i="10" s="1"/>
  <c r="P14" i="10"/>
  <c r="AK14" i="10" s="1"/>
  <c r="O74" i="10"/>
  <c r="O65" i="10"/>
  <c r="O59" i="10"/>
  <c r="O56" i="10"/>
  <c r="O50" i="10"/>
  <c r="O46" i="10"/>
  <c r="O42" i="10"/>
  <c r="O40" i="10" s="1"/>
  <c r="O24" i="10"/>
  <c r="O21" i="10"/>
  <c r="AJ21" i="10"/>
  <c r="O17" i="10"/>
  <c r="AI17" i="10" s="1"/>
  <c r="O14" i="10"/>
  <c r="N74" i="10"/>
  <c r="N65" i="10"/>
  <c r="N59" i="10"/>
  <c r="AH59" i="10" s="1"/>
  <c r="N50" i="10"/>
  <c r="AH50" i="10" s="1"/>
  <c r="N46" i="10"/>
  <c r="N42" i="10"/>
  <c r="N40" i="10" s="1"/>
  <c r="AH42" i="10"/>
  <c r="N24" i="10"/>
  <c r="AH24" i="10" s="1"/>
  <c r="N21" i="10"/>
  <c r="N17" i="10"/>
  <c r="AH17" i="10" s="1"/>
  <c r="N14" i="10"/>
  <c r="AI14" i="10" s="1"/>
  <c r="M74" i="10"/>
  <c r="M65" i="10"/>
  <c r="M59" i="10"/>
  <c r="AG59" i="10" s="1"/>
  <c r="M50" i="10"/>
  <c r="M46" i="10"/>
  <c r="M40" i="10" s="1"/>
  <c r="M42" i="10"/>
  <c r="M24" i="10"/>
  <c r="AG24" i="10" s="1"/>
  <c r="M21" i="10"/>
  <c r="AH21" i="10"/>
  <c r="M17" i="10"/>
  <c r="M14" i="10"/>
  <c r="L74" i="10"/>
  <c r="L65" i="10"/>
  <c r="L59" i="10"/>
  <c r="L50" i="10"/>
  <c r="AF50" i="10" s="1"/>
  <c r="AG50" i="10"/>
  <c r="L46" i="10"/>
  <c r="AF46" i="10"/>
  <c r="L42" i="10"/>
  <c r="L24" i="10"/>
  <c r="L12" i="10" s="1"/>
  <c r="L21" i="10"/>
  <c r="L17" i="10"/>
  <c r="AG17" i="10"/>
  <c r="L14" i="10"/>
  <c r="K75" i="10"/>
  <c r="K74" i="10"/>
  <c r="K59" i="10"/>
  <c r="AF59" i="10" s="1"/>
  <c r="K56" i="10"/>
  <c r="K50" i="10"/>
  <c r="K46" i="10"/>
  <c r="AE46" i="10"/>
  <c r="K42" i="10"/>
  <c r="K40" i="10" s="1"/>
  <c r="K24" i="10"/>
  <c r="K12" i="10"/>
  <c r="K11" i="10" s="1"/>
  <c r="K21" i="10"/>
  <c r="K17" i="10"/>
  <c r="K14" i="10"/>
  <c r="J74" i="10"/>
  <c r="J59" i="10"/>
  <c r="J56" i="10" s="1"/>
  <c r="AD56" i="10" s="1"/>
  <c r="J50" i="10"/>
  <c r="J40" i="10" s="1"/>
  <c r="J46" i="10"/>
  <c r="AD46" i="10"/>
  <c r="J42" i="10"/>
  <c r="J24" i="10"/>
  <c r="J21" i="10"/>
  <c r="AE21" i="10" s="1"/>
  <c r="J17" i="10"/>
  <c r="J14" i="10"/>
  <c r="AE14" i="10"/>
  <c r="I74" i="10"/>
  <c r="I59" i="10"/>
  <c r="I50" i="10"/>
  <c r="I46" i="10"/>
  <c r="I42" i="10"/>
  <c r="AC42" i="10" s="1"/>
  <c r="I24" i="10"/>
  <c r="AD24" i="10" s="1"/>
  <c r="I21" i="10"/>
  <c r="AC21" i="10" s="1"/>
  <c r="I17" i="10"/>
  <c r="I14" i="10"/>
  <c r="I12" i="10" s="1"/>
  <c r="AC14" i="10"/>
  <c r="H74" i="10"/>
  <c r="H59" i="10"/>
  <c r="AC59" i="10" s="1"/>
  <c r="H50" i="10"/>
  <c r="AC50" i="10"/>
  <c r="H46" i="10"/>
  <c r="H42" i="10"/>
  <c r="H24" i="10"/>
  <c r="AB24" i="10" s="1"/>
  <c r="H21" i="10"/>
  <c r="AB21" i="10" s="1"/>
  <c r="H17" i="10"/>
  <c r="AB17" i="10" s="1"/>
  <c r="H14" i="10"/>
  <c r="AB14" i="10" s="1"/>
  <c r="H11" i="10"/>
  <c r="H9" i="10"/>
  <c r="G74" i="10"/>
  <c r="G59" i="10"/>
  <c r="AA59" i="10" s="1"/>
  <c r="G50" i="10"/>
  <c r="G46" i="10"/>
  <c r="AB46" i="10" s="1"/>
  <c r="G42" i="10"/>
  <c r="G24" i="10"/>
  <c r="G21" i="10"/>
  <c r="G17" i="10"/>
  <c r="AA17" i="10"/>
  <c r="G14" i="10"/>
  <c r="G11" i="10"/>
  <c r="AA11" i="10" s="1"/>
  <c r="F74" i="10"/>
  <c r="F59" i="10"/>
  <c r="F50" i="10"/>
  <c r="F46" i="10"/>
  <c r="F40" i="10" s="1"/>
  <c r="F42" i="10"/>
  <c r="Z42" i="10" s="1"/>
  <c r="F24" i="10"/>
  <c r="Z24" i="10" s="1"/>
  <c r="AA24" i="10"/>
  <c r="F21" i="10"/>
  <c r="Z21" i="10"/>
  <c r="F17" i="10"/>
  <c r="Z17" i="10"/>
  <c r="F14" i="10"/>
  <c r="Z14" i="10" s="1"/>
  <c r="F11" i="10"/>
  <c r="Z11" i="10" s="1"/>
  <c r="E69" i="10"/>
  <c r="Y69" i="10"/>
  <c r="E50" i="10"/>
  <c r="Y50" i="10" s="1"/>
  <c r="Z50" i="10"/>
  <c r="D69" i="10"/>
  <c r="D50" i="10"/>
  <c r="X50" i="10" s="1"/>
  <c r="D36" i="10"/>
  <c r="AK63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4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AB62" i="1"/>
  <c r="AC62" i="1"/>
  <c r="AA62" i="1"/>
  <c r="Y71" i="1"/>
  <c r="Y69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Y59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Y56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Y4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Y42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AJ27" i="1"/>
  <c r="AI27" i="1"/>
  <c r="AH27" i="1"/>
  <c r="AG27" i="1"/>
  <c r="AF27" i="1"/>
  <c r="AE27" i="1"/>
  <c r="AB27" i="1"/>
  <c r="AA27" i="1"/>
  <c r="Z27" i="1"/>
  <c r="Y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Y24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Y21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Y17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Y14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Y12" i="1"/>
  <c r="Y11" i="1"/>
  <c r="Y9" i="1"/>
  <c r="X63" i="1"/>
  <c r="X60" i="1"/>
  <c r="X58" i="1"/>
  <c r="X54" i="1"/>
  <c r="X53" i="1"/>
  <c r="X52" i="1"/>
  <c r="X51" i="1"/>
  <c r="X48" i="1"/>
  <c r="X47" i="1"/>
  <c r="X45" i="1"/>
  <c r="X44" i="1"/>
  <c r="X43" i="1"/>
  <c r="X32" i="1"/>
  <c r="X31" i="1"/>
  <c r="X30" i="1"/>
  <c r="X27" i="1"/>
  <c r="X26" i="1"/>
  <c r="X25" i="1"/>
  <c r="X23" i="1"/>
  <c r="X22" i="1"/>
  <c r="X20" i="1"/>
  <c r="X19" i="1"/>
  <c r="X18" i="1"/>
  <c r="X16" i="1"/>
  <c r="X15" i="1"/>
  <c r="X13" i="1"/>
  <c r="E70" i="1"/>
  <c r="D70" i="1"/>
  <c r="E72" i="1"/>
  <c r="D72" i="1"/>
  <c r="Q74" i="1"/>
  <c r="Q65" i="1"/>
  <c r="Q59" i="1"/>
  <c r="Q56" i="1"/>
  <c r="AL56" i="1" s="1"/>
  <c r="Q50" i="1"/>
  <c r="Q46" i="1"/>
  <c r="Q42" i="1"/>
  <c r="Q24" i="1"/>
  <c r="Q21" i="1"/>
  <c r="Q17" i="1"/>
  <c r="P74" i="1"/>
  <c r="P65" i="1"/>
  <c r="P59" i="1"/>
  <c r="AK59" i="1" s="1"/>
  <c r="P50" i="1"/>
  <c r="AK50" i="1" s="1"/>
  <c r="P46" i="1"/>
  <c r="P42" i="1"/>
  <c r="P24" i="1"/>
  <c r="P21" i="1"/>
  <c r="AK21" i="1" s="1"/>
  <c r="P17" i="1"/>
  <c r="P14" i="1"/>
  <c r="O75" i="1"/>
  <c r="O74" i="1"/>
  <c r="O65" i="1"/>
  <c r="O59" i="1"/>
  <c r="O56" i="1"/>
  <c r="O50" i="1"/>
  <c r="O46" i="1"/>
  <c r="O42" i="1"/>
  <c r="O24" i="1"/>
  <c r="AJ24" i="1" s="1"/>
  <c r="O21" i="1"/>
  <c r="O17" i="1"/>
  <c r="O14" i="1"/>
  <c r="O12" i="1" s="1"/>
  <c r="N74" i="1"/>
  <c r="N65" i="1"/>
  <c r="N59" i="1"/>
  <c r="N50" i="1"/>
  <c r="N46" i="1"/>
  <c r="AH46" i="1" s="1"/>
  <c r="N42" i="1"/>
  <c r="N24" i="1"/>
  <c r="N21" i="1"/>
  <c r="N17" i="1"/>
  <c r="N14" i="1"/>
  <c r="AH14" i="1" s="1"/>
  <c r="M74" i="1"/>
  <c r="M65" i="1"/>
  <c r="AH65" i="1" s="1"/>
  <c r="M59" i="1"/>
  <c r="AH59" i="1" s="1"/>
  <c r="M50" i="1"/>
  <c r="M46" i="1"/>
  <c r="AG46" i="1" s="1"/>
  <c r="M42" i="1"/>
  <c r="M24" i="1"/>
  <c r="M21" i="1"/>
  <c r="M17" i="1"/>
  <c r="M14" i="1"/>
  <c r="L74" i="1"/>
  <c r="L65" i="1"/>
  <c r="L59" i="1"/>
  <c r="L50" i="1"/>
  <c r="L46" i="1"/>
  <c r="L42" i="1"/>
  <c r="L40" i="1" s="1"/>
  <c r="L24" i="1"/>
  <c r="L12" i="1" s="1"/>
  <c r="L21" i="1"/>
  <c r="L17" i="1"/>
  <c r="L14" i="1"/>
  <c r="AG14" i="1" s="1"/>
  <c r="K75" i="1"/>
  <c r="K74" i="1"/>
  <c r="K59" i="1"/>
  <c r="K56" i="1" s="1"/>
  <c r="K50" i="1"/>
  <c r="AE50" i="1" s="1"/>
  <c r="K46" i="1"/>
  <c r="AF46" i="1" s="1"/>
  <c r="K42" i="1"/>
  <c r="K24" i="1"/>
  <c r="K21" i="1"/>
  <c r="K17" i="1"/>
  <c r="AF17" i="1" s="1"/>
  <c r="K14" i="1"/>
  <c r="J74" i="1"/>
  <c r="J59" i="1"/>
  <c r="J56" i="1" s="1"/>
  <c r="J50" i="1"/>
  <c r="AD50" i="1"/>
  <c r="J46" i="1"/>
  <c r="J42" i="1"/>
  <c r="J40" i="1"/>
  <c r="J24" i="1"/>
  <c r="J21" i="1"/>
  <c r="J17" i="1"/>
  <c r="J14" i="1"/>
  <c r="I74" i="1"/>
  <c r="I59" i="1"/>
  <c r="I56" i="1" s="1"/>
  <c r="AC56" i="1" s="1"/>
  <c r="I50" i="1"/>
  <c r="I46" i="1"/>
  <c r="I40" i="1" s="1"/>
  <c r="I42" i="1"/>
  <c r="I27" i="1"/>
  <c r="AC27" i="1" s="1"/>
  <c r="I24" i="1"/>
  <c r="I21" i="1"/>
  <c r="I17" i="1"/>
  <c r="AC17" i="1" s="1"/>
  <c r="I14" i="1"/>
  <c r="H59" i="1"/>
  <c r="H50" i="1"/>
  <c r="H46" i="1"/>
  <c r="H40" i="1" s="1"/>
  <c r="H42" i="1"/>
  <c r="H24" i="1"/>
  <c r="AB24" i="1" s="1"/>
  <c r="H21" i="1"/>
  <c r="AC21" i="1" s="1"/>
  <c r="H17" i="1"/>
  <c r="H14" i="1"/>
  <c r="G59" i="1"/>
  <c r="G56" i="1" s="1"/>
  <c r="G50" i="1"/>
  <c r="AA50" i="1"/>
  <c r="G46" i="1"/>
  <c r="G42" i="1"/>
  <c r="G24" i="1"/>
  <c r="G21" i="1"/>
  <c r="G12" i="1" s="1"/>
  <c r="AA21" i="1"/>
  <c r="G17" i="1"/>
  <c r="G14" i="1"/>
  <c r="AB14" i="1"/>
  <c r="F59" i="1"/>
  <c r="Z59" i="1" s="1"/>
  <c r="F50" i="1"/>
  <c r="F46" i="1"/>
  <c r="Z46" i="1" s="1"/>
  <c r="F42" i="1"/>
  <c r="Z42" i="1" s="1"/>
  <c r="F24" i="1"/>
  <c r="AA24" i="1" s="1"/>
  <c r="F21" i="1"/>
  <c r="F17" i="1"/>
  <c r="Z17" i="1"/>
  <c r="F14" i="1"/>
  <c r="Z14" i="1" s="1"/>
  <c r="E50" i="1"/>
  <c r="Y50" i="1" s="1"/>
  <c r="D50" i="1"/>
  <c r="D36" i="1"/>
  <c r="D38" i="1" s="1"/>
  <c r="X34" i="1"/>
  <c r="C50" i="1"/>
  <c r="C50" i="10"/>
  <c r="C61" i="10"/>
  <c r="X61" i="10" s="1"/>
  <c r="C46" i="10"/>
  <c r="X46" i="10"/>
  <c r="C42" i="10"/>
  <c r="C40" i="10" s="1"/>
  <c r="C24" i="10"/>
  <c r="X24" i="10"/>
  <c r="C21" i="10"/>
  <c r="X21" i="10" s="1"/>
  <c r="C17" i="10"/>
  <c r="X17" i="10" s="1"/>
  <c r="C14" i="10"/>
  <c r="C12" i="10" s="1"/>
  <c r="C61" i="1"/>
  <c r="C59" i="1" s="1"/>
  <c r="C46" i="1"/>
  <c r="X46" i="1"/>
  <c r="C42" i="1"/>
  <c r="C40" i="1" s="1"/>
  <c r="C24" i="1"/>
  <c r="X24" i="1"/>
  <c r="C21" i="1"/>
  <c r="X21" i="1" s="1"/>
  <c r="C17" i="1"/>
  <c r="C14" i="1"/>
  <c r="AJ46" i="10"/>
  <c r="L56" i="10"/>
  <c r="AF56" i="10" s="1"/>
  <c r="N56" i="1"/>
  <c r="T11" i="10"/>
  <c r="H40" i="10"/>
  <c r="R40" i="1"/>
  <c r="R36" i="1" s="1"/>
  <c r="AO65" i="1"/>
  <c r="AJ21" i="1"/>
  <c r="AN17" i="1"/>
  <c r="AN24" i="1"/>
  <c r="Z21" i="1"/>
  <c r="AN21" i="10"/>
  <c r="AK46" i="10"/>
  <c r="AK24" i="10"/>
  <c r="AC24" i="10"/>
  <c r="AL46" i="10"/>
  <c r="AF17" i="10"/>
  <c r="AI50" i="10"/>
  <c r="AI46" i="10"/>
  <c r="AH17" i="1"/>
  <c r="AI21" i="1"/>
  <c r="AG42" i="1"/>
  <c r="Q12" i="1"/>
  <c r="S56" i="10"/>
  <c r="AA17" i="1"/>
  <c r="AL24" i="10"/>
  <c r="AN14" i="1"/>
  <c r="AM21" i="10"/>
  <c r="S12" i="1"/>
  <c r="S11" i="1" s="1"/>
  <c r="AL46" i="1"/>
  <c r="P40" i="10"/>
  <c r="P36" i="10" s="1"/>
  <c r="T9" i="10"/>
  <c r="AJ50" i="10"/>
  <c r="AM24" i="10"/>
  <c r="AO50" i="1"/>
  <c r="AO17" i="1"/>
  <c r="AM42" i="1"/>
  <c r="AC42" i="1"/>
  <c r="M40" i="1"/>
  <c r="AM21" i="1"/>
  <c r="H56" i="1"/>
  <c r="V56" i="10"/>
  <c r="AP24" i="10"/>
  <c r="X61" i="1"/>
  <c r="AI46" i="1"/>
  <c r="AL65" i="1"/>
  <c r="R56" i="1"/>
  <c r="X42" i="1"/>
  <c r="AI59" i="1"/>
  <c r="AB50" i="1"/>
  <c r="AD14" i="1"/>
  <c r="AE21" i="1"/>
  <c r="C12" i="1"/>
  <c r="X12" i="1" s="1"/>
  <c r="AB59" i="1"/>
  <c r="AE17" i="1"/>
  <c r="AE24" i="1"/>
  <c r="T12" i="1"/>
  <c r="T11" i="1" s="1"/>
  <c r="AG59" i="1"/>
  <c r="AL24" i="1"/>
  <c r="AN21" i="1"/>
  <c r="AI17" i="1"/>
  <c r="T40" i="1"/>
  <c r="AK46" i="1"/>
  <c r="P40" i="1"/>
  <c r="AE42" i="10"/>
  <c r="AP50" i="10"/>
  <c r="AK17" i="10"/>
  <c r="AM42" i="10"/>
  <c r="U40" i="10"/>
  <c r="AO21" i="10"/>
  <c r="AF14" i="10"/>
  <c r="AI21" i="10"/>
  <c r="Q12" i="10"/>
  <c r="Q11" i="10"/>
  <c r="Q9" i="10" s="1"/>
  <c r="AA21" i="10"/>
  <c r="AE17" i="10"/>
  <c r="AI42" i="10"/>
  <c r="AG46" i="10"/>
  <c r="AF42" i="10"/>
  <c r="AC17" i="10"/>
  <c r="L40" i="10"/>
  <c r="L36" i="10" s="1"/>
  <c r="AO24" i="10"/>
  <c r="AG42" i="10"/>
  <c r="AA42" i="10"/>
  <c r="AJ24" i="10"/>
  <c r="AO50" i="10"/>
  <c r="U12" i="10"/>
  <c r="AO12" i="10" s="1"/>
  <c r="AC46" i="10"/>
  <c r="AO59" i="10"/>
  <c r="AA50" i="10"/>
  <c r="AN46" i="10"/>
  <c r="AB50" i="10"/>
  <c r="AG65" i="10"/>
  <c r="AL42" i="10"/>
  <c r="S40" i="10"/>
  <c r="S36" i="10" s="1"/>
  <c r="AE24" i="10"/>
  <c r="X42" i="10"/>
  <c r="Q40" i="10"/>
  <c r="AK40" i="10" s="1"/>
  <c r="AA14" i="10"/>
  <c r="T40" i="10"/>
  <c r="AO40" i="10" s="1"/>
  <c r="AN12" i="1"/>
  <c r="AK42" i="1"/>
  <c r="F56" i="1"/>
  <c r="Z56" i="1" s="1"/>
  <c r="AB21" i="1"/>
  <c r="AJ14" i="1"/>
  <c r="AD27" i="1"/>
  <c r="AH24" i="1"/>
  <c r="AF21" i="1"/>
  <c r="K12" i="1"/>
  <c r="M12" i="1"/>
  <c r="M11" i="1" s="1"/>
  <c r="AH21" i="1"/>
  <c r="AK17" i="1"/>
  <c r="AK24" i="1"/>
  <c r="AM65" i="1"/>
  <c r="AO14" i="1"/>
  <c r="AP59" i="1"/>
  <c r="AA59" i="1"/>
  <c r="Q40" i="1"/>
  <c r="Q36" i="1" s="1"/>
  <c r="AC50" i="1"/>
  <c r="AG17" i="1"/>
  <c r="F12" i="1"/>
  <c r="AI24" i="1"/>
  <c r="AL21" i="1"/>
  <c r="U40" i="1"/>
  <c r="AI42" i="1"/>
  <c r="V12" i="1"/>
  <c r="V11" i="1" s="1"/>
  <c r="AA14" i="1"/>
  <c r="I12" i="1"/>
  <c r="I11" i="1"/>
  <c r="AF42" i="1"/>
  <c r="AJ46" i="1"/>
  <c r="AL42" i="1"/>
  <c r="AP17" i="1"/>
  <c r="AF59" i="1"/>
  <c r="AG50" i="1"/>
  <c r="AH50" i="1"/>
  <c r="AJ50" i="1"/>
  <c r="AL17" i="1"/>
  <c r="AF14" i="1"/>
  <c r="X50" i="1"/>
  <c r="AF50" i="1"/>
  <c r="AI56" i="1"/>
  <c r="AL50" i="1"/>
  <c r="AN46" i="1"/>
  <c r="AC59" i="1"/>
  <c r="AC24" i="1"/>
  <c r="AN50" i="1"/>
  <c r="AP42" i="1"/>
  <c r="AP46" i="1"/>
  <c r="AE42" i="1"/>
  <c r="AH42" i="1"/>
  <c r="X17" i="1"/>
  <c r="S40" i="1"/>
  <c r="AN65" i="1"/>
  <c r="AP50" i="1"/>
  <c r="K11" i="1"/>
  <c r="C11" i="1"/>
  <c r="C9" i="1" s="1"/>
  <c r="AO46" i="1"/>
  <c r="Q11" i="1"/>
  <c r="AG65" i="1"/>
  <c r="AD24" i="1"/>
  <c r="AP24" i="1"/>
  <c r="AD21" i="1"/>
  <c r="AI50" i="1"/>
  <c r="P12" i="1"/>
  <c r="AK12" i="1" s="1"/>
  <c r="AJ17" i="1"/>
  <c r="G40" i="1"/>
  <c r="AJ42" i="1"/>
  <c r="K40" i="1"/>
  <c r="AE40" i="1" s="1"/>
  <c r="AD42" i="1"/>
  <c r="AD17" i="1"/>
  <c r="AC14" i="1"/>
  <c r="L56" i="1"/>
  <c r="AM50" i="1"/>
  <c r="T56" i="1"/>
  <c r="T36" i="1" s="1"/>
  <c r="AP14" i="1"/>
  <c r="H12" i="1"/>
  <c r="F40" i="1"/>
  <c r="AK14" i="1"/>
  <c r="AB42" i="1"/>
  <c r="O40" i="1"/>
  <c r="AB17" i="1"/>
  <c r="AG21" i="1"/>
  <c r="AL59" i="1"/>
  <c r="AD59" i="1"/>
  <c r="AO24" i="1"/>
  <c r="J12" i="1"/>
  <c r="AE59" i="1"/>
  <c r="AE14" i="1"/>
  <c r="AG21" i="10"/>
  <c r="AP21" i="10"/>
  <c r="AN42" i="10"/>
  <c r="I56" i="10"/>
  <c r="U56" i="10"/>
  <c r="U36" i="10" s="1"/>
  <c r="AP59" i="10"/>
  <c r="AM17" i="10"/>
  <c r="AD17" i="10"/>
  <c r="F56" i="10"/>
  <c r="Z56" i="10"/>
  <c r="AB42" i="10"/>
  <c r="AD50" i="10"/>
  <c r="M12" i="10"/>
  <c r="AG12" i="10" s="1"/>
  <c r="AG14" i="10"/>
  <c r="AF21" i="10"/>
  <c r="C59" i="10"/>
  <c r="X59" i="10" s="1"/>
  <c r="Z59" i="10"/>
  <c r="G40" i="10"/>
  <c r="AO42" i="10"/>
  <c r="R12" i="10"/>
  <c r="AL12" i="10" s="1"/>
  <c r="AL14" i="10"/>
  <c r="AA46" i="10"/>
  <c r="AN40" i="1"/>
  <c r="AC12" i="1"/>
  <c r="AO40" i="1"/>
  <c r="Z12" i="1"/>
  <c r="F11" i="1"/>
  <c r="I9" i="1"/>
  <c r="P11" i="1"/>
  <c r="AK11" i="1"/>
  <c r="AD12" i="1"/>
  <c r="J11" i="1"/>
  <c r="AE11" i="1" s="1"/>
  <c r="AE12" i="1"/>
  <c r="H11" i="1"/>
  <c r="K9" i="1"/>
  <c r="AE9" i="1" s="1"/>
  <c r="AA40" i="1"/>
  <c r="Q9" i="1"/>
  <c r="R11" i="10"/>
  <c r="R9" i="10" s="1"/>
  <c r="AP56" i="10"/>
  <c r="F9" i="1"/>
  <c r="Z11" i="1"/>
  <c r="J9" i="1"/>
  <c r="AD11" i="1"/>
  <c r="P9" i="1"/>
  <c r="AK9" i="1"/>
  <c r="Z9" i="1"/>
  <c r="E10" i="11" l="1"/>
  <c r="G12" i="11"/>
  <c r="L10" i="11"/>
  <c r="N12" i="11"/>
  <c r="AQ59" i="10"/>
  <c r="W12" i="1"/>
  <c r="W11" i="1" s="1"/>
  <c r="W9" i="1" s="1"/>
  <c r="AQ9" i="1" s="1"/>
  <c r="AQ59" i="1"/>
  <c r="W40" i="1"/>
  <c r="W36" i="1" s="1"/>
  <c r="W40" i="10"/>
  <c r="AQ40" i="10" s="1"/>
  <c r="W12" i="10"/>
  <c r="W11" i="10" s="1"/>
  <c r="W9" i="10" s="1"/>
  <c r="AQ9" i="10" s="1"/>
  <c r="AQ24" i="1"/>
  <c r="AC9" i="1"/>
  <c r="Q69" i="1"/>
  <c r="Q71" i="1"/>
  <c r="Q38" i="1"/>
  <c r="AB12" i="1"/>
  <c r="G11" i="1"/>
  <c r="AB11" i="1" s="1"/>
  <c r="AA12" i="1"/>
  <c r="AB40" i="1"/>
  <c r="H36" i="1"/>
  <c r="AN11" i="1"/>
  <c r="T9" i="1"/>
  <c r="L11" i="1"/>
  <c r="AG11" i="1" s="1"/>
  <c r="AG12" i="1"/>
  <c r="AF12" i="1"/>
  <c r="V38" i="1"/>
  <c r="T38" i="1"/>
  <c r="V9" i="1"/>
  <c r="R38" i="1"/>
  <c r="AL38" i="1" s="1"/>
  <c r="AL36" i="1"/>
  <c r="X40" i="1"/>
  <c r="O11" i="1"/>
  <c r="AJ12" i="1"/>
  <c r="AM56" i="1"/>
  <c r="AN56" i="1"/>
  <c r="S36" i="1"/>
  <c r="AP56" i="1"/>
  <c r="U36" i="1"/>
  <c r="G36" i="1"/>
  <c r="AA56" i="1"/>
  <c r="AB56" i="1"/>
  <c r="AE56" i="1"/>
  <c r="AF56" i="1"/>
  <c r="L36" i="1"/>
  <c r="AG40" i="1"/>
  <c r="AF40" i="1"/>
  <c r="S9" i="1"/>
  <c r="J71" i="1"/>
  <c r="C56" i="1"/>
  <c r="X56" i="1" s="1"/>
  <c r="X59" i="1"/>
  <c r="M9" i="1"/>
  <c r="X9" i="1"/>
  <c r="AD40" i="1"/>
  <c r="I36" i="1"/>
  <c r="AC40" i="1"/>
  <c r="AI40" i="1"/>
  <c r="J36" i="1"/>
  <c r="AD56" i="1"/>
  <c r="K71" i="1"/>
  <c r="R12" i="1"/>
  <c r="AK40" i="1"/>
  <c r="E40" i="1"/>
  <c r="AA46" i="1"/>
  <c r="AB46" i="1"/>
  <c r="AD46" i="1"/>
  <c r="AE46" i="1"/>
  <c r="AF24" i="1"/>
  <c r="N12" i="1"/>
  <c r="P56" i="1"/>
  <c r="AK56" i="1"/>
  <c r="AJ59" i="1"/>
  <c r="AC46" i="1"/>
  <c r="AI14" i="1"/>
  <c r="AP40" i="1"/>
  <c r="Z50" i="1"/>
  <c r="AN59" i="1"/>
  <c r="AL40" i="1"/>
  <c r="AM40" i="1"/>
  <c r="N40" i="1"/>
  <c r="AG24" i="1"/>
  <c r="AC11" i="1"/>
  <c r="H9" i="1"/>
  <c r="O36" i="1"/>
  <c r="AJ40" i="1"/>
  <c r="U12" i="1"/>
  <c r="AA42" i="1"/>
  <c r="AM59" i="1"/>
  <c r="F36" i="1"/>
  <c r="AL14" i="1"/>
  <c r="Z24" i="1"/>
  <c r="M56" i="1"/>
  <c r="X11" i="1"/>
  <c r="K36" i="1"/>
  <c r="AO21" i="1"/>
  <c r="AD9" i="1"/>
  <c r="L38" i="10"/>
  <c r="AF36" i="10"/>
  <c r="U38" i="10"/>
  <c r="S38" i="10"/>
  <c r="AG40" i="10"/>
  <c r="M36" i="10"/>
  <c r="AL40" i="10"/>
  <c r="AM40" i="10"/>
  <c r="V36" i="10"/>
  <c r="AP40" i="10"/>
  <c r="J36" i="10"/>
  <c r="AE56" i="10"/>
  <c r="S11" i="10"/>
  <c r="AM12" i="10"/>
  <c r="AN12" i="10"/>
  <c r="AL9" i="10"/>
  <c r="X12" i="10"/>
  <c r="C11" i="10"/>
  <c r="F36" i="10"/>
  <c r="Z40" i="10"/>
  <c r="K9" i="10"/>
  <c r="AC12" i="10"/>
  <c r="I11" i="10"/>
  <c r="AP12" i="10"/>
  <c r="V11" i="10"/>
  <c r="H36" i="10"/>
  <c r="C36" i="10"/>
  <c r="X40" i="10"/>
  <c r="K36" i="10"/>
  <c r="AE40" i="10"/>
  <c r="AF40" i="10"/>
  <c r="L11" i="10"/>
  <c r="AF12" i="10"/>
  <c r="O36" i="10"/>
  <c r="AJ40" i="10"/>
  <c r="AI40" i="10"/>
  <c r="AJ36" i="10"/>
  <c r="P38" i="10"/>
  <c r="AH40" i="10"/>
  <c r="AA40" i="10"/>
  <c r="AP17" i="10"/>
  <c r="AF24" i="10"/>
  <c r="H56" i="10"/>
  <c r="X14" i="10"/>
  <c r="R56" i="10"/>
  <c r="R36" i="10" s="1"/>
  <c r="F9" i="10"/>
  <c r="Z46" i="10"/>
  <c r="AD21" i="10"/>
  <c r="M56" i="10"/>
  <c r="AG56" i="10" s="1"/>
  <c r="AB40" i="10"/>
  <c r="AD59" i="10"/>
  <c r="Q56" i="10"/>
  <c r="AK56" i="10" s="1"/>
  <c r="AE59" i="10"/>
  <c r="AH14" i="10"/>
  <c r="C56" i="10"/>
  <c r="X56" i="10" s="1"/>
  <c r="AL50" i="10"/>
  <c r="AI24" i="10"/>
  <c r="AL59" i="10"/>
  <c r="E40" i="10"/>
  <c r="AN65" i="10"/>
  <c r="AM14" i="10"/>
  <c r="AL11" i="10"/>
  <c r="AN40" i="10"/>
  <c r="AD14" i="10"/>
  <c r="O12" i="10"/>
  <c r="AN14" i="10"/>
  <c r="AP46" i="10"/>
  <c r="G9" i="10"/>
  <c r="G56" i="10"/>
  <c r="AA56" i="10" s="1"/>
  <c r="I40" i="10"/>
  <c r="N56" i="10"/>
  <c r="N36" i="10" s="1"/>
  <c r="M11" i="10"/>
  <c r="N12" i="10"/>
  <c r="T36" i="10"/>
  <c r="J12" i="10"/>
  <c r="AI59" i="10"/>
  <c r="AB11" i="10"/>
  <c r="P12" i="10"/>
  <c r="AJ14" i="10"/>
  <c r="AB59" i="10"/>
  <c r="AJ59" i="10"/>
  <c r="AH46" i="10"/>
  <c r="AD42" i="10"/>
  <c r="T56" i="10"/>
  <c r="U11" i="10"/>
  <c r="AE50" i="10"/>
  <c r="AN17" i="10"/>
  <c r="G10" i="11" l="1"/>
  <c r="E9" i="11"/>
  <c r="G9" i="11" s="1"/>
  <c r="L9" i="11"/>
  <c r="N9" i="11" s="1"/>
  <c r="N10" i="11"/>
  <c r="W36" i="10"/>
  <c r="AQ36" i="10" s="1"/>
  <c r="AQ11" i="1"/>
  <c r="AQ12" i="1"/>
  <c r="AQ40" i="1"/>
  <c r="AQ12" i="10"/>
  <c r="AQ11" i="10"/>
  <c r="AJ56" i="1"/>
  <c r="P36" i="1"/>
  <c r="M36" i="1"/>
  <c r="AH56" i="1"/>
  <c r="AG56" i="1"/>
  <c r="N36" i="1"/>
  <c r="AH40" i="1"/>
  <c r="N11" i="1"/>
  <c r="AH12" i="1"/>
  <c r="AD36" i="1"/>
  <c r="J38" i="1"/>
  <c r="AA36" i="1"/>
  <c r="G38" i="1"/>
  <c r="H38" i="1"/>
  <c r="AB36" i="1"/>
  <c r="Q70" i="1"/>
  <c r="V71" i="1"/>
  <c r="V69" i="1"/>
  <c r="I38" i="1"/>
  <c r="AC36" i="1"/>
  <c r="I71" i="1"/>
  <c r="AM36" i="1"/>
  <c r="S38" i="1"/>
  <c r="AM38" i="1" s="1"/>
  <c r="S71" i="1"/>
  <c r="AP12" i="1"/>
  <c r="AO12" i="1"/>
  <c r="U11" i="1"/>
  <c r="Y40" i="1"/>
  <c r="E36" i="1"/>
  <c r="Z36" i="1" s="1"/>
  <c r="AP38" i="1"/>
  <c r="L9" i="1"/>
  <c r="AF11" i="1"/>
  <c r="AO36" i="1"/>
  <c r="U38" i="1"/>
  <c r="AO38" i="1" s="1"/>
  <c r="AN38" i="1"/>
  <c r="AN36" i="1"/>
  <c r="AA11" i="1"/>
  <c r="G9" i="1"/>
  <c r="L38" i="1"/>
  <c r="AF38" i="1" s="1"/>
  <c r="AF36" i="1"/>
  <c r="AI12" i="1"/>
  <c r="AP36" i="1"/>
  <c r="Q72" i="1"/>
  <c r="AE71" i="1"/>
  <c r="K72" i="1"/>
  <c r="J72" i="1"/>
  <c r="F38" i="1"/>
  <c r="AI36" i="1"/>
  <c r="O38" i="1"/>
  <c r="R11" i="1"/>
  <c r="AM12" i="1"/>
  <c r="AL12" i="1"/>
  <c r="O9" i="1"/>
  <c r="AJ11" i="1"/>
  <c r="AE36" i="1"/>
  <c r="K38" i="1"/>
  <c r="H69" i="1"/>
  <c r="H71" i="1"/>
  <c r="F71" i="1"/>
  <c r="C36" i="1"/>
  <c r="Z40" i="1"/>
  <c r="T69" i="1"/>
  <c r="T71" i="1"/>
  <c r="AN9" i="1"/>
  <c r="AH36" i="10"/>
  <c r="N38" i="10"/>
  <c r="AH38" i="10" s="1"/>
  <c r="R38" i="10"/>
  <c r="AM36" i="10"/>
  <c r="R71" i="10"/>
  <c r="J38" i="10"/>
  <c r="AB36" i="10"/>
  <c r="H38" i="10"/>
  <c r="C9" i="10"/>
  <c r="X11" i="10"/>
  <c r="AP36" i="10"/>
  <c r="V38" i="10"/>
  <c r="AP38" i="10" s="1"/>
  <c r="G36" i="10"/>
  <c r="O11" i="10"/>
  <c r="AI12" i="10"/>
  <c r="AI36" i="10"/>
  <c r="O38" i="10"/>
  <c r="J11" i="10"/>
  <c r="AD12" i="10"/>
  <c r="AE12" i="10"/>
  <c r="AF11" i="10"/>
  <c r="L9" i="10"/>
  <c r="G71" i="10"/>
  <c r="AB9" i="10"/>
  <c r="AA9" i="10"/>
  <c r="Z36" i="10"/>
  <c r="F38" i="10"/>
  <c r="Z38" i="10" s="1"/>
  <c r="AC56" i="10"/>
  <c r="AB56" i="10"/>
  <c r="F71" i="10"/>
  <c r="Z9" i="10"/>
  <c r="F69" i="10"/>
  <c r="AJ38" i="10"/>
  <c r="AP11" i="10"/>
  <c r="V9" i="10"/>
  <c r="Q36" i="10"/>
  <c r="T71" i="10"/>
  <c r="T38" i="10"/>
  <c r="AN36" i="10"/>
  <c r="I9" i="10"/>
  <c r="AC11" i="10"/>
  <c r="AM11" i="10"/>
  <c r="S9" i="10"/>
  <c r="AN11" i="10"/>
  <c r="AM38" i="10"/>
  <c r="AJ12" i="10"/>
  <c r="P11" i="10"/>
  <c r="AG36" i="10"/>
  <c r="M38" i="10"/>
  <c r="AG38" i="10" s="1"/>
  <c r="AO11" i="10"/>
  <c r="U9" i="10"/>
  <c r="AG11" i="10"/>
  <c r="M9" i="10"/>
  <c r="AE36" i="10"/>
  <c r="K38" i="10"/>
  <c r="AE38" i="10" s="1"/>
  <c r="K71" i="10"/>
  <c r="K69" i="10"/>
  <c r="C38" i="10"/>
  <c r="X38" i="10" s="1"/>
  <c r="X36" i="10"/>
  <c r="AM56" i="10"/>
  <c r="AL56" i="10"/>
  <c r="AH12" i="10"/>
  <c r="N11" i="10"/>
  <c r="AO56" i="10"/>
  <c r="AN56" i="10"/>
  <c r="AI56" i="10"/>
  <c r="AH56" i="10"/>
  <c r="I36" i="10"/>
  <c r="AD36" i="10" s="1"/>
  <c r="AC40" i="10"/>
  <c r="Y40" i="10"/>
  <c r="E36" i="10"/>
  <c r="Y36" i="10" s="1"/>
  <c r="AK12" i="10"/>
  <c r="H71" i="10"/>
  <c r="AD40" i="10"/>
  <c r="AO36" i="10"/>
  <c r="W71" i="10" l="1"/>
  <c r="W72" i="10" s="1"/>
  <c r="W38" i="10"/>
  <c r="AQ38" i="10" s="1"/>
  <c r="W38" i="1"/>
  <c r="AQ36" i="1"/>
  <c r="W71" i="1"/>
  <c r="I72" i="1"/>
  <c r="AC71" i="1"/>
  <c r="AC38" i="1"/>
  <c r="I69" i="1"/>
  <c r="P71" i="1"/>
  <c r="P38" i="1"/>
  <c r="AJ36" i="1"/>
  <c r="AK36" i="1"/>
  <c r="Z38" i="1"/>
  <c r="F69" i="1"/>
  <c r="AI38" i="1"/>
  <c r="V70" i="1"/>
  <c r="AE38" i="1"/>
  <c r="K69" i="1"/>
  <c r="Y36" i="1"/>
  <c r="E38" i="1"/>
  <c r="Y38" i="1" s="1"/>
  <c r="AD71" i="1"/>
  <c r="S72" i="1"/>
  <c r="R9" i="1"/>
  <c r="AL11" i="1"/>
  <c r="AM11" i="1"/>
  <c r="N9" i="1"/>
  <c r="AH11" i="1"/>
  <c r="G69" i="1"/>
  <c r="G71" i="1"/>
  <c r="AA9" i="1"/>
  <c r="AB9" i="1"/>
  <c r="V72" i="1"/>
  <c r="AG36" i="1"/>
  <c r="M38" i="1"/>
  <c r="S69" i="1"/>
  <c r="AB38" i="1"/>
  <c r="M71" i="1"/>
  <c r="X36" i="1"/>
  <c r="C38" i="1"/>
  <c r="C71" i="1"/>
  <c r="AB71" i="1"/>
  <c r="H72" i="1"/>
  <c r="AD38" i="1"/>
  <c r="J69" i="1"/>
  <c r="F72" i="1"/>
  <c r="Z71" i="1"/>
  <c r="H70" i="1"/>
  <c r="AB69" i="1"/>
  <c r="U9" i="1"/>
  <c r="AO11" i="1"/>
  <c r="AP11" i="1"/>
  <c r="N38" i="1"/>
  <c r="AH36" i="1"/>
  <c r="AI11" i="1"/>
  <c r="T72" i="1"/>
  <c r="AN71" i="1"/>
  <c r="O71" i="1"/>
  <c r="AJ9" i="1"/>
  <c r="O69" i="1"/>
  <c r="AA38" i="1"/>
  <c r="T70" i="1"/>
  <c r="L71" i="1"/>
  <c r="L69" i="1"/>
  <c r="AF9" i="1"/>
  <c r="AG9" i="1"/>
  <c r="X9" i="10"/>
  <c r="C71" i="10"/>
  <c r="X71" i="10" s="1"/>
  <c r="C69" i="10"/>
  <c r="X69" i="10" s="1"/>
  <c r="I71" i="10"/>
  <c r="AC9" i="10"/>
  <c r="I69" i="10"/>
  <c r="AI38" i="10"/>
  <c r="AD38" i="10"/>
  <c r="F72" i="10"/>
  <c r="Z71" i="10"/>
  <c r="K70" i="10"/>
  <c r="K72" i="10"/>
  <c r="L69" i="10"/>
  <c r="AF9" i="10"/>
  <c r="L71" i="10"/>
  <c r="AH11" i="10"/>
  <c r="N9" i="10"/>
  <c r="AB71" i="10"/>
  <c r="H72" i="10"/>
  <c r="U69" i="10"/>
  <c r="U71" i="10"/>
  <c r="AO9" i="10"/>
  <c r="I38" i="10"/>
  <c r="AC38" i="10" s="1"/>
  <c r="AC36" i="10"/>
  <c r="F70" i="10"/>
  <c r="Z69" i="10"/>
  <c r="S69" i="10"/>
  <c r="AM9" i="10"/>
  <c r="S71" i="10"/>
  <c r="AN9" i="10"/>
  <c r="AB38" i="10"/>
  <c r="H69" i="10"/>
  <c r="M71" i="10"/>
  <c r="AG9" i="10"/>
  <c r="M69" i="10"/>
  <c r="J9" i="10"/>
  <c r="AD11" i="10"/>
  <c r="AE11" i="10"/>
  <c r="AN38" i="10"/>
  <c r="T69" i="10"/>
  <c r="R72" i="10"/>
  <c r="AL71" i="10"/>
  <c r="AN71" i="10"/>
  <c r="T72" i="10"/>
  <c r="O9" i="10"/>
  <c r="AI11" i="10"/>
  <c r="Q38" i="10"/>
  <c r="AK36" i="10"/>
  <c r="Q71" i="10"/>
  <c r="AF38" i="10"/>
  <c r="AL38" i="10"/>
  <c r="R69" i="10"/>
  <c r="AO38" i="10"/>
  <c r="AJ11" i="10"/>
  <c r="P9" i="10"/>
  <c r="AK11" i="10"/>
  <c r="AP9" i="10"/>
  <c r="V71" i="10"/>
  <c r="V69" i="10"/>
  <c r="G72" i="10"/>
  <c r="AA71" i="10"/>
  <c r="G38" i="10"/>
  <c r="AA36" i="10"/>
  <c r="AL36" i="10"/>
  <c r="W69" i="10" l="1"/>
  <c r="AQ71" i="10"/>
  <c r="W72" i="1"/>
  <c r="AQ71" i="1"/>
  <c r="AQ38" i="1"/>
  <c r="W69" i="1"/>
  <c r="N69" i="1"/>
  <c r="N71" i="1"/>
  <c r="AH9" i="1"/>
  <c r="AI9" i="1"/>
  <c r="R71" i="1"/>
  <c r="AL9" i="1"/>
  <c r="R69" i="1"/>
  <c r="AM69" i="1" s="1"/>
  <c r="AM9" i="1"/>
  <c r="AJ71" i="1"/>
  <c r="P72" i="1"/>
  <c r="AK71" i="1"/>
  <c r="AC69" i="1"/>
  <c r="I70" i="1"/>
  <c r="M72" i="1"/>
  <c r="AG71" i="1"/>
  <c r="AI69" i="1"/>
  <c r="O70" i="1"/>
  <c r="S70" i="1"/>
  <c r="AJ38" i="1"/>
  <c r="P69" i="1"/>
  <c r="AK38" i="1"/>
  <c r="AF69" i="1"/>
  <c r="L70" i="1"/>
  <c r="L72" i="1"/>
  <c r="AF71" i="1"/>
  <c r="AH38" i="1"/>
  <c r="X71" i="1"/>
  <c r="C72" i="1"/>
  <c r="AA71" i="1"/>
  <c r="G72" i="1"/>
  <c r="K70" i="1"/>
  <c r="AE69" i="1"/>
  <c r="AO9" i="1"/>
  <c r="U69" i="1"/>
  <c r="U71" i="1"/>
  <c r="AP9" i="1"/>
  <c r="AG38" i="1"/>
  <c r="M69" i="1"/>
  <c r="AD69" i="1"/>
  <c r="J70" i="1"/>
  <c r="AN69" i="1"/>
  <c r="X38" i="1"/>
  <c r="C69" i="1"/>
  <c r="AA69" i="1"/>
  <c r="G70" i="1"/>
  <c r="F70" i="1"/>
  <c r="Z69" i="1"/>
  <c r="O72" i="1"/>
  <c r="H70" i="10"/>
  <c r="V72" i="10"/>
  <c r="AP71" i="10"/>
  <c r="M72" i="10"/>
  <c r="AG71" i="10"/>
  <c r="AJ9" i="10"/>
  <c r="P71" i="10"/>
  <c r="P69" i="10"/>
  <c r="AK9" i="10"/>
  <c r="O71" i="10"/>
  <c r="O69" i="10"/>
  <c r="AI9" i="10"/>
  <c r="AO71" i="10"/>
  <c r="U72" i="10"/>
  <c r="U70" i="10"/>
  <c r="AO69" i="10"/>
  <c r="N69" i="10"/>
  <c r="AH9" i="10"/>
  <c r="N71" i="10"/>
  <c r="R70" i="10"/>
  <c r="I70" i="10"/>
  <c r="AC69" i="10"/>
  <c r="AF71" i="10"/>
  <c r="L72" i="10"/>
  <c r="AA38" i="10"/>
  <c r="G69" i="10"/>
  <c r="AC71" i="10"/>
  <c r="I72" i="10"/>
  <c r="AF69" i="10"/>
  <c r="L70" i="10"/>
  <c r="AM71" i="10"/>
  <c r="S72" i="10"/>
  <c r="AN69" i="10"/>
  <c r="T70" i="10"/>
  <c r="S70" i="10"/>
  <c r="AM69" i="10"/>
  <c r="Q72" i="10"/>
  <c r="J71" i="10"/>
  <c r="AD9" i="10"/>
  <c r="J69" i="10"/>
  <c r="AE9" i="10"/>
  <c r="AP69" i="10"/>
  <c r="V70" i="10"/>
  <c r="AK38" i="10"/>
  <c r="Q69" i="10"/>
  <c r="M70" i="10"/>
  <c r="AG69" i="10"/>
  <c r="W70" i="10" l="1"/>
  <c r="AQ69" i="10"/>
  <c r="AQ69" i="1"/>
  <c r="W70" i="1"/>
  <c r="AO71" i="1"/>
  <c r="U72" i="1"/>
  <c r="AP71" i="1"/>
  <c r="AJ69" i="1"/>
  <c r="P70" i="1"/>
  <c r="AK69" i="1"/>
  <c r="AO69" i="1"/>
  <c r="U70" i="1"/>
  <c r="AP69" i="1"/>
  <c r="C70" i="1"/>
  <c r="X69" i="1"/>
  <c r="AL69" i="1"/>
  <c r="R70" i="1"/>
  <c r="R72" i="1"/>
  <c r="AL71" i="1"/>
  <c r="AM71" i="1"/>
  <c r="M70" i="1"/>
  <c r="AG69" i="1"/>
  <c r="N72" i="1"/>
  <c r="AH71" i="1"/>
  <c r="AI71" i="1"/>
  <c r="AH69" i="1"/>
  <c r="N70" i="1"/>
  <c r="N72" i="10"/>
  <c r="AH71" i="10"/>
  <c r="AK69" i="10"/>
  <c r="Q70" i="10"/>
  <c r="AI71" i="10"/>
  <c r="O72" i="10"/>
  <c r="AL69" i="10"/>
  <c r="P72" i="10"/>
  <c r="AJ71" i="10"/>
  <c r="AI69" i="10"/>
  <c r="O70" i="10"/>
  <c r="J72" i="10"/>
  <c r="AD71" i="10"/>
  <c r="AE71" i="10"/>
  <c r="AK71" i="10"/>
  <c r="P70" i="10"/>
  <c r="AJ69" i="10"/>
  <c r="AD69" i="10"/>
  <c r="J70" i="10"/>
  <c r="AE69" i="10"/>
  <c r="AH69" i="10"/>
  <c r="N70" i="10"/>
  <c r="G70" i="10"/>
  <c r="AA69" i="10"/>
  <c r="AB69" i="10"/>
</calcChain>
</file>

<file path=xl/sharedStrings.xml><?xml version="1.0" encoding="utf-8"?>
<sst xmlns="http://schemas.openxmlformats.org/spreadsheetml/2006/main" count="299" uniqueCount="150">
  <si>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</si>
  <si>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</si>
  <si>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</si>
  <si>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</si>
  <si>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</si>
  <si>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</si>
  <si>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</si>
  <si>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</si>
  <si>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</si>
  <si>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</si>
  <si>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</si>
  <si>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</si>
  <si>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</si>
  <si>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</si>
  <si>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</si>
  <si>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</si>
  <si>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</si>
  <si>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</si>
  <si>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</si>
  <si>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</si>
  <si>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08/07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</si>
  <si>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</si>
  <si>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</si>
  <si>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</si>
  <si>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</si>
  <si>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</si>
  <si>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</si>
  <si>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</si>
  <si>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</si>
  <si>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</si>
  <si>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</si>
  <si>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</si>
  <si>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</si>
  <si>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</si>
  <si>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</si>
  <si>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</si>
  <si>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</si>
  <si>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</si>
  <si>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</si>
  <si>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</si>
  <si>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</si>
  <si>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</si>
  <si>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</si>
  <si>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</si>
  <si>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</si>
  <si>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 xml:space="preserve">INGRESO Y GASTO RECONOCIDO GOBIERNO CENTRAL </t>
  </si>
  <si>
    <t>En millones de colones</t>
  </si>
  <si>
    <t>09/08</t>
  </si>
  <si>
    <t>10/09</t>
  </si>
  <si>
    <t>11/10</t>
  </si>
  <si>
    <t>12/11</t>
  </si>
  <si>
    <t>07/06</t>
  </si>
  <si>
    <t>Mes de febrero</t>
  </si>
  <si>
    <t>13/12</t>
  </si>
  <si>
    <t>14/13</t>
  </si>
  <si>
    <t>% PIB</t>
  </si>
  <si>
    <t xml:space="preserve"> Impuesto Exportaciones Vía Terrestre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</si>
  <si>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 Cuadro elaborado en la Secretaría Técnica de la Autoridad Presupuestaria, con información suministrada por la Contabilidad Nacional y la Dirección de Crédito Público.</t>
    </r>
  </si>
  <si>
    <t>GASTOS TOTALES Y CONCESIÓN NETA</t>
  </si>
  <si>
    <t>Concesión Neta de Préstamos</t>
  </si>
  <si>
    <t xml:space="preserve">Concesión </t>
  </si>
  <si>
    <t xml:space="preserve">Recuperación </t>
  </si>
  <si>
    <t>18/19</t>
  </si>
  <si>
    <t>19/20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</si>
  <si>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</si>
  <si>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</si>
  <si>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</si>
  <si>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</si>
  <si>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</si>
  <si>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</si>
  <si>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</si>
  <si>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</si>
  <si>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</si>
  <si>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</si>
  <si>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</si>
  <si>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</si>
  <si>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20/21</t>
  </si>
  <si>
    <t>21/22</t>
  </si>
  <si>
    <t xml:space="preserve">Acumulado Febrero </t>
  </si>
  <si>
    <t>22/23</t>
  </si>
  <si>
    <t>Otros Ingresos tributarios diversos aduanas</t>
  </si>
  <si>
    <t>Otros Ingresos tributarios diversos internos</t>
  </si>
  <si>
    <t>23/24</t>
  </si>
  <si>
    <t>24/25</t>
  </si>
  <si>
    <t xml:space="preserve"> </t>
  </si>
  <si>
    <t>GOBIERNO CENTRAL DE COSTA RICA</t>
  </si>
  <si>
    <t>PRINCIPALES INGRESOS</t>
  </si>
  <si>
    <t>COMPARATIVOS MES FEBRERO</t>
  </si>
  <si>
    <t>COMPARATIVOS ACUMULADO AL MES DE FEBRERO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</si>
  <si>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</si>
  <si>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</si>
  <si>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</si>
  <si>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</si>
  <si>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</si>
  <si>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</si>
  <si>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</si>
  <si>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</si>
  <si>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</si>
  <si>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</si>
  <si>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</si>
  <si>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</si>
  <si>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</si>
  <si>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</si>
  <si>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</si>
  <si>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</si>
  <si>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</si>
  <si>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</si>
  <si>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</si>
  <si>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</si>
  <si>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</si>
  <si>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</si>
  <si>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</si>
  <si>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</si>
  <si>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</si>
  <si>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</si>
  <si>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</si>
  <si>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</si>
  <si>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</si>
  <si>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</si>
  <si>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</si>
  <si>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</si>
  <si>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</si>
  <si>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</si>
  <si>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</si>
  <si>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</si>
  <si>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</si>
  <si>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</si>
  <si>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</si>
  <si>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</si>
  <si>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</si>
  <si>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</si>
  <si>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</si>
  <si>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</si>
  <si>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</si>
  <si>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</si>
  <si>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</si>
  <si>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t xml:space="preserve">PIB </t>
    </r>
    <r>
      <rPr>
        <b/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</si>
  <si>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 xml:space="preserve">2/ 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</si>
  <si>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</si>
  <si>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 xml:space="preserve"> 3/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</si>
  <si>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</si>
  <si>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t>PIB</t>
    </r>
    <r>
      <rPr>
        <b/>
        <vertAlign val="superscript"/>
        <sz val="10"/>
        <rFont val="Arial"/>
        <family val="2"/>
      </rPr>
      <t xml:space="preserve"> 1/</t>
    </r>
  </si>
  <si>
    <r>
      <t xml:space="preserve">    Transferencias </t>
    </r>
    <r>
      <rPr>
        <vertAlign val="superscript"/>
        <sz val="10"/>
        <rFont val="Arial"/>
        <family val="2"/>
      </rPr>
      <t xml:space="preserve"> </t>
    </r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</si>
  <si>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</si>
  <si>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t xml:space="preserve">CIFRAS DEL MES DE FEBRERO 2020 a 2026 </t>
  </si>
  <si>
    <t xml:space="preserve">CIFRAS ACUMULADAS AL MES DE FEBRERO 2020-2026 </t>
  </si>
  <si>
    <t>25/26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</si>
  <si>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2023-2025, proyección 2026-2027 utilizada en el informe de Política Monetaria  de enero 2026, aprobado por la Junta Directiva en el artículo 5 del acta de la sesión 6304-2026, el 27 de enero de 2026 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</si>
  <si>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Según el PIB publicado por el Banco Central  cifras preliminares 2023-2025, proyección 2026-2027 utilizada en el informe de Política Monetaria  de enero 2026, aprobado por la Junta Directiva en el artículo 5 del acta de la sesión 6304-2026, el 27 de enero de 2026 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</si>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</sst>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\ _p_t_a"/>
    <numFmt numFmtId="165" formatCode="#,##0.0"/>
    <numFmt numFmtId="166" formatCode="0.0%"/>
    <numFmt numFmtId="167" formatCode="#,##0.0_);\(#,##0.0\)"/>
    <numFmt numFmtId="168" formatCode="0.0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vertAlign val="superscript"/>
      <sz val="11"/>
      <name val="Arial"/>
      <family val="2"/>
    </font>
    <font>
      <sz val="6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b/>
      <u val="double"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theme="0"/>
      <name val="Arial"/>
      <family val="2"/>
    </font>
    <font>
      <sz val="9"/>
      <color theme="2"/>
      <name val="Arial"/>
      <family val="2"/>
    </font>
    <font>
      <sz val="9"/>
      <color theme="0" tint="-4.9989318521683403E-2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/>
    <xf numFmtId="4" fontId="3" fillId="0" borderId="0" xfId="0" applyNumberFormat="1" applyFont="1" applyAlignment="1">
      <alignment horizontal="left" indent="2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left" indent="2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 indent="2"/>
    </xf>
    <xf numFmtId="164" fontId="9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/>
    <xf numFmtId="165" fontId="2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165" fontId="3" fillId="0" borderId="0" xfId="0" applyNumberFormat="1" applyFont="1" applyAlignment="1">
      <alignment horizontal="left" indent="1"/>
    </xf>
    <xf numFmtId="165" fontId="3" fillId="0" borderId="0" xfId="0" applyNumberFormat="1" applyFont="1" applyAlignment="1">
      <alignment horizontal="left" indent="2"/>
    </xf>
    <xf numFmtId="165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5" fontId="11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165" fontId="12" fillId="0" borderId="0" xfId="0" applyNumberFormat="1" applyFont="1"/>
    <xf numFmtId="166" fontId="3" fillId="0" borderId="0" xfId="5" applyNumberFormat="1" applyFont="1" applyBorder="1"/>
    <xf numFmtId="0" fontId="13" fillId="0" borderId="0" xfId="0" applyFont="1" applyAlignment="1">
      <alignment horizontal="left" vertical="center" wrapText="1"/>
    </xf>
    <xf numFmtId="165" fontId="0" fillId="0" borderId="0" xfId="0" applyNumberFormat="1"/>
    <xf numFmtId="165" fontId="3" fillId="0" borderId="1" xfId="0" applyNumberFormat="1" applyFont="1" applyBorder="1"/>
    <xf numFmtId="3" fontId="3" fillId="0" borderId="0" xfId="3" applyNumberFormat="1" applyFont="1"/>
    <xf numFmtId="0" fontId="13" fillId="0" borderId="1" xfId="0" applyFont="1" applyBorder="1" applyAlignment="1">
      <alignment horizontal="left" vertical="center" wrapText="1"/>
    </xf>
    <xf numFmtId="3" fontId="3" fillId="0" borderId="1" xfId="3" applyNumberFormat="1" applyFont="1" applyBorder="1"/>
    <xf numFmtId="165" fontId="0" fillId="0" borderId="1" xfId="0" applyNumberFormat="1" applyBorder="1"/>
    <xf numFmtId="3" fontId="11" fillId="0" borderId="0" xfId="3" applyNumberFormat="1" applyFont="1"/>
    <xf numFmtId="166" fontId="7" fillId="0" borderId="0" xfId="5" applyNumberFormat="1" applyFont="1" applyFill="1" applyBorder="1"/>
    <xf numFmtId="166" fontId="2" fillId="0" borderId="0" xfId="5" applyNumberFormat="1" applyFont="1" applyFill="1" applyBorder="1"/>
    <xf numFmtId="4" fontId="1" fillId="0" borderId="0" xfId="0" applyNumberFormat="1" applyFont="1" applyAlignment="1">
      <alignment horizontal="left" indent="2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5" fontId="2" fillId="0" borderId="0" xfId="3" applyNumberFormat="1" applyFont="1"/>
    <xf numFmtId="49" fontId="1" fillId="0" borderId="3" xfId="0" applyNumberFormat="1" applyFont="1" applyBorder="1" applyAlignment="1">
      <alignment wrapText="1"/>
    </xf>
    <xf numFmtId="165" fontId="14" fillId="0" borderId="0" xfId="0" applyNumberFormat="1" applyFont="1" applyAlignment="1">
      <alignment horizontal="right"/>
    </xf>
    <xf numFmtId="166" fontId="16" fillId="0" borderId="0" xfId="5" applyNumberFormat="1" applyFont="1" applyFill="1" applyBorder="1" applyAlignment="1">
      <alignment horizontal="right" wrapText="1"/>
    </xf>
    <xf numFmtId="165" fontId="11" fillId="0" borderId="0" xfId="3" applyNumberFormat="1" applyFont="1"/>
    <xf numFmtId="165" fontId="2" fillId="0" borderId="0" xfId="4" applyNumberFormat="1" applyFont="1"/>
    <xf numFmtId="49" fontId="4" fillId="0" borderId="3" xfId="0" applyNumberFormat="1" applyFont="1" applyBorder="1" applyAlignment="1">
      <alignment wrapText="1"/>
    </xf>
    <xf numFmtId="0" fontId="2" fillId="0" borderId="0" xfId="1" applyFont="1"/>
    <xf numFmtId="165" fontId="2" fillId="0" borderId="0" xfId="1" applyNumberFormat="1" applyFont="1"/>
    <xf numFmtId="165" fontId="3" fillId="0" borderId="0" xfId="3" applyNumberFormat="1" applyFont="1"/>
    <xf numFmtId="0" fontId="17" fillId="0" borderId="0" xfId="0" applyFont="1" applyAlignment="1">
      <alignment horizontal="right"/>
    </xf>
    <xf numFmtId="0" fontId="10" fillId="0" borderId="0" xfId="0" applyFont="1"/>
    <xf numFmtId="165" fontId="3" fillId="0" borderId="1" xfId="3" applyNumberFormat="1" applyFont="1" applyBorder="1"/>
    <xf numFmtId="49" fontId="5" fillId="2" borderId="5" xfId="1" applyNumberFormat="1" applyFont="1" applyFill="1" applyBorder="1" applyAlignment="1">
      <alignment horizontal="center" wrapText="1"/>
    </xf>
    <xf numFmtId="166" fontId="5" fillId="0" borderId="6" xfId="5" applyNumberFormat="1" applyFont="1" applyFill="1" applyBorder="1" applyAlignment="1">
      <alignment horizontal="right"/>
    </xf>
    <xf numFmtId="166" fontId="5" fillId="0" borderId="7" xfId="5" applyNumberFormat="1" applyFont="1" applyFill="1" applyBorder="1" applyAlignment="1">
      <alignment horizontal="right"/>
    </xf>
    <xf numFmtId="166" fontId="19" fillId="0" borderId="6" xfId="5" applyNumberFormat="1" applyFont="1" applyFill="1" applyBorder="1"/>
    <xf numFmtId="166" fontId="19" fillId="0" borderId="7" xfId="5" applyNumberFormat="1" applyFont="1" applyFill="1" applyBorder="1"/>
    <xf numFmtId="166" fontId="5" fillId="0" borderId="8" xfId="5" applyNumberFormat="1" applyFont="1" applyFill="1" applyBorder="1"/>
    <xf numFmtId="166" fontId="5" fillId="0" borderId="4" xfId="5" applyNumberFormat="1" applyFont="1" applyFill="1" applyBorder="1"/>
    <xf numFmtId="166" fontId="5" fillId="0" borderId="9" xfId="5" applyNumberFormat="1" applyFont="1" applyFill="1" applyBorder="1"/>
    <xf numFmtId="165" fontId="7" fillId="3" borderId="9" xfId="2" applyNumberFormat="1" applyFont="1" applyFill="1" applyBorder="1"/>
    <xf numFmtId="166" fontId="7" fillId="2" borderId="10" xfId="5" applyNumberFormat="1" applyFont="1" applyFill="1" applyBorder="1"/>
    <xf numFmtId="166" fontId="7" fillId="2" borderId="9" xfId="5" applyNumberFormat="1" applyFont="1" applyFill="1" applyBorder="1"/>
    <xf numFmtId="165" fontId="7" fillId="2" borderId="9" xfId="1" applyNumberFormat="1" applyFont="1" applyFill="1" applyBorder="1"/>
    <xf numFmtId="165" fontId="5" fillId="0" borderId="11" xfId="7" applyNumberFormat="1" applyFont="1" applyFill="1" applyBorder="1"/>
    <xf numFmtId="166" fontId="5" fillId="0" borderId="12" xfId="5" applyNumberFormat="1" applyFont="1" applyFill="1" applyBorder="1" applyAlignment="1"/>
    <xf numFmtId="166" fontId="5" fillId="0" borderId="11" xfId="5" applyNumberFormat="1" applyFont="1" applyFill="1" applyBorder="1" applyAlignment="1"/>
    <xf numFmtId="165" fontId="5" fillId="0" borderId="11" xfId="6" applyNumberFormat="1" applyFont="1" applyFill="1" applyBorder="1"/>
    <xf numFmtId="166" fontId="7" fillId="0" borderId="12" xfId="5" applyNumberFormat="1" applyFont="1" applyFill="1" applyBorder="1" applyAlignment="1"/>
    <xf numFmtId="166" fontId="7" fillId="0" borderId="11" xfId="5" applyNumberFormat="1" applyFont="1" applyFill="1" applyBorder="1" applyAlignment="1"/>
    <xf numFmtId="165" fontId="2" fillId="0" borderId="11" xfId="7" applyNumberFormat="1" applyFont="1" applyFill="1" applyBorder="1"/>
    <xf numFmtId="165" fontId="2" fillId="0" borderId="13" xfId="6" applyNumberFormat="1" applyFont="1" applyFill="1" applyBorder="1"/>
    <xf numFmtId="166" fontId="2" fillId="0" borderId="12" xfId="5" applyNumberFormat="1" applyFont="1" applyFill="1" applyBorder="1"/>
    <xf numFmtId="166" fontId="2" fillId="0" borderId="11" xfId="5" applyNumberFormat="1" applyFont="1" applyFill="1" applyBorder="1"/>
    <xf numFmtId="165" fontId="2" fillId="0" borderId="11" xfId="6" applyNumberFormat="1" applyFont="1" applyFill="1" applyBorder="1"/>
    <xf numFmtId="166" fontId="2" fillId="0" borderId="12" xfId="5" applyNumberFormat="1" applyFont="1" applyFill="1" applyBorder="1" applyAlignment="1"/>
    <xf numFmtId="166" fontId="2" fillId="0" borderId="11" xfId="5" applyNumberFormat="1" applyFont="1" applyFill="1" applyBorder="1" applyAlignment="1"/>
    <xf numFmtId="166" fontId="7" fillId="0" borderId="9" xfId="5" applyNumberFormat="1" applyFont="1" applyFill="1" applyBorder="1"/>
    <xf numFmtId="166" fontId="7" fillId="0" borderId="14" xfId="5" applyNumberFormat="1" applyFont="1" applyFill="1" applyBorder="1"/>
    <xf numFmtId="166" fontId="7" fillId="0" borderId="15" xfId="5" applyNumberFormat="1" applyFont="1" applyFill="1" applyBorder="1"/>
    <xf numFmtId="166" fontId="2" fillId="0" borderId="13" xfId="5" applyNumberFormat="1" applyFont="1" applyFill="1" applyBorder="1"/>
    <xf numFmtId="165" fontId="2" fillId="0" borderId="7" xfId="7" applyNumberFormat="1" applyFont="1" applyFill="1" applyBorder="1"/>
    <xf numFmtId="166" fontId="2" fillId="0" borderId="7" xfId="5" applyNumberFormat="1" applyFont="1" applyFill="1" applyBorder="1"/>
    <xf numFmtId="166" fontId="2" fillId="0" borderId="5" xfId="5" applyNumberFormat="1" applyFont="1" applyFill="1" applyBorder="1"/>
    <xf numFmtId="165" fontId="2" fillId="0" borderId="7" xfId="6" applyNumberFormat="1" applyFont="1" applyFill="1" applyBorder="1"/>
    <xf numFmtId="166" fontId="2" fillId="0" borderId="2" xfId="5" applyNumberFormat="1" applyFont="1" applyFill="1" applyBorder="1"/>
    <xf numFmtId="166" fontId="7" fillId="0" borderId="12" xfId="5" applyNumberFormat="1" applyFont="1" applyFill="1" applyBorder="1"/>
    <xf numFmtId="166" fontId="7" fillId="0" borderId="11" xfId="5" applyNumberFormat="1" applyFont="1" applyFill="1" applyBorder="1"/>
    <xf numFmtId="166" fontId="7" fillId="0" borderId="10" xfId="5" applyNumberFormat="1" applyFont="1" applyFill="1" applyBorder="1"/>
    <xf numFmtId="166" fontId="2" fillId="0" borderId="6" xfId="5" applyNumberFormat="1" applyFont="1" applyFill="1" applyBorder="1"/>
    <xf numFmtId="165" fontId="2" fillId="3" borderId="9" xfId="7" applyNumberFormat="1" applyFont="1" applyFill="1" applyBorder="1"/>
    <xf numFmtId="165" fontId="2" fillId="2" borderId="14" xfId="6" applyNumberFormat="1" applyFont="1" applyFill="1" applyBorder="1"/>
    <xf numFmtId="166" fontId="2" fillId="2" borderId="9" xfId="5" applyNumberFormat="1" applyFont="1" applyFill="1" applyBorder="1"/>
    <xf numFmtId="165" fontId="2" fillId="3" borderId="11" xfId="7" applyNumberFormat="1" applyFont="1" applyFill="1" applyBorder="1"/>
    <xf numFmtId="165" fontId="2" fillId="2" borderId="13" xfId="6" applyNumberFormat="1" applyFont="1" applyFill="1" applyBorder="1"/>
    <xf numFmtId="166" fontId="2" fillId="2" borderId="11" xfId="5" applyNumberFormat="1" applyFont="1" applyFill="1" applyBorder="1"/>
    <xf numFmtId="165" fontId="2" fillId="3" borderId="7" xfId="7" applyNumberFormat="1" applyFont="1" applyFill="1" applyBorder="1"/>
    <xf numFmtId="165" fontId="2" fillId="2" borderId="5" xfId="6" applyNumberFormat="1" applyFont="1" applyFill="1" applyBorder="1"/>
    <xf numFmtId="166" fontId="2" fillId="2" borderId="2" xfId="5" applyNumberFormat="1" applyFont="1" applyFill="1" applyBorder="1"/>
    <xf numFmtId="166" fontId="2" fillId="2" borderId="7" xfId="5" applyNumberFormat="1" applyFont="1" applyFill="1" applyBorder="1"/>
    <xf numFmtId="166" fontId="2" fillId="2" borderId="4" xfId="5" applyNumberFormat="1" applyFont="1" applyFill="1" applyBorder="1"/>
    <xf numFmtId="166" fontId="22" fillId="0" borderId="0" xfId="5" applyNumberFormat="1" applyFont="1" applyFill="1" applyBorder="1"/>
    <xf numFmtId="166" fontId="13" fillId="0" borderId="0" xfId="5" applyNumberFormat="1" applyFont="1" applyFill="1" applyBorder="1"/>
    <xf numFmtId="166" fontId="23" fillId="0" borderId="0" xfId="5" applyNumberFormat="1" applyFont="1" applyFill="1" applyBorder="1"/>
    <xf numFmtId="166" fontId="24" fillId="0" borderId="0" xfId="5" applyNumberFormat="1" applyFont="1" applyFill="1" applyBorder="1"/>
    <xf numFmtId="164" fontId="13" fillId="0" borderId="0" xfId="0" applyNumberFormat="1" applyFont="1"/>
    <xf numFmtId="166" fontId="25" fillId="0" borderId="0" xfId="5" applyNumberFormat="1" applyFont="1" applyFill="1" applyBorder="1"/>
    <xf numFmtId="166" fontId="26" fillId="0" borderId="0" xfId="5" applyNumberFormat="1" applyFont="1" applyFill="1" applyBorder="1"/>
    <xf numFmtId="166" fontId="27" fillId="0" borderId="0" xfId="5" applyNumberFormat="1" applyFont="1" applyFill="1" applyBorder="1"/>
    <xf numFmtId="166" fontId="28" fillId="0" borderId="0" xfId="5" applyNumberFormat="1" applyFont="1" applyFill="1" applyBorder="1"/>
    <xf numFmtId="0" fontId="5" fillId="0" borderId="16" xfId="0" applyFont="1" applyBorder="1" applyAlignment="1">
      <alignment horizontal="center"/>
    </xf>
    <xf numFmtId="165" fontId="2" fillId="0" borderId="13" xfId="7" applyNumberFormat="1" applyFont="1" applyFill="1" applyBorder="1"/>
    <xf numFmtId="165" fontId="2" fillId="0" borderId="5" xfId="7" applyNumberFormat="1" applyFont="1" applyFill="1" applyBorder="1"/>
    <xf numFmtId="165" fontId="2" fillId="3" borderId="14" xfId="7" applyNumberFormat="1" applyFont="1" applyFill="1" applyBorder="1"/>
    <xf numFmtId="165" fontId="2" fillId="3" borderId="13" xfId="7" applyNumberFormat="1" applyFont="1" applyFill="1" applyBorder="1"/>
    <xf numFmtId="165" fontId="2" fillId="3" borderId="5" xfId="7" applyNumberFormat="1" applyFont="1" applyFill="1" applyBorder="1"/>
    <xf numFmtId="0" fontId="1" fillId="0" borderId="0" xfId="0" applyFont="1" applyAlignment="1">
      <alignment horizontal="left" indent="1"/>
    </xf>
    <xf numFmtId="165" fontId="7" fillId="3" borderId="13" xfId="2" applyNumberFormat="1" applyFont="1" applyFill="1" applyBorder="1"/>
    <xf numFmtId="165" fontId="7" fillId="3" borderId="14" xfId="2" applyNumberFormat="1" applyFont="1" applyFill="1" applyBorder="1"/>
    <xf numFmtId="165" fontId="5" fillId="0" borderId="13" xfId="7" applyNumberFormat="1" applyFont="1" applyFill="1" applyBorder="1"/>
    <xf numFmtId="166" fontId="2" fillId="2" borderId="15" xfId="5" applyNumberFormat="1" applyFont="1" applyFill="1" applyBorder="1"/>
    <xf numFmtId="166" fontId="2" fillId="2" borderId="0" xfId="5" applyNumberFormat="1" applyFont="1" applyFill="1" applyBorder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left" indent="2"/>
    </xf>
    <xf numFmtId="0" fontId="29" fillId="0" borderId="0" xfId="1" applyFont="1"/>
    <xf numFmtId="165" fontId="29" fillId="0" borderId="0" xfId="1" applyNumberFormat="1" applyFont="1"/>
    <xf numFmtId="167" fontId="2" fillId="0" borderId="0" xfId="1" applyNumberFormat="1" applyFont="1"/>
    <xf numFmtId="0" fontId="5" fillId="0" borderId="0" xfId="1" applyFont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0" borderId="6" xfId="1" applyFont="1" applyBorder="1" applyAlignment="1">
      <alignment horizontal="center"/>
    </xf>
    <xf numFmtId="165" fontId="5" fillId="0" borderId="4" xfId="2" applyNumberFormat="1" applyFont="1" applyBorder="1"/>
    <xf numFmtId="165" fontId="5" fillId="0" borderId="17" xfId="2" applyNumberFormat="1" applyFont="1" applyBorder="1"/>
    <xf numFmtId="165" fontId="5" fillId="0" borderId="4" xfId="1" applyNumberFormat="1" applyFont="1" applyBorder="1"/>
    <xf numFmtId="165" fontId="5" fillId="0" borderId="7" xfId="2" applyNumberFormat="1" applyFont="1" applyBorder="1"/>
    <xf numFmtId="165" fontId="5" fillId="0" borderId="5" xfId="2" applyNumberFormat="1" applyFont="1" applyBorder="1"/>
    <xf numFmtId="0" fontId="19" fillId="0" borderId="8" xfId="1" applyFont="1" applyBorder="1" applyAlignment="1">
      <alignment horizontal="center"/>
    </xf>
    <xf numFmtId="165" fontId="30" fillId="0" borderId="4" xfId="2" applyNumberFormat="1" applyFont="1" applyBorder="1"/>
    <xf numFmtId="165" fontId="30" fillId="0" borderId="17" xfId="2" applyNumberFormat="1" applyFont="1" applyBorder="1"/>
    <xf numFmtId="165" fontId="19" fillId="0" borderId="4" xfId="1" applyNumberFormat="1" applyFont="1" applyBorder="1"/>
    <xf numFmtId="0" fontId="2" fillId="0" borderId="8" xfId="1" applyFont="1" applyBorder="1" applyAlignment="1">
      <alignment horizontal="left"/>
    </xf>
    <xf numFmtId="165" fontId="5" fillId="0" borderId="16" xfId="2" applyNumberFormat="1" applyFont="1" applyBorder="1"/>
    <xf numFmtId="165" fontId="5" fillId="0" borderId="9" xfId="2" applyNumberFormat="1" applyFont="1" applyBorder="1"/>
    <xf numFmtId="165" fontId="5" fillId="0" borderId="14" xfId="2" applyNumberFormat="1" applyFont="1" applyBorder="1"/>
    <xf numFmtId="0" fontId="5" fillId="2" borderId="9" xfId="2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165" fontId="7" fillId="0" borderId="13" xfId="2" applyNumberFormat="1" applyFont="1" applyBorder="1"/>
    <xf numFmtId="165" fontId="7" fillId="0" borderId="11" xfId="1" applyNumberFormat="1" applyFont="1" applyBorder="1"/>
    <xf numFmtId="0" fontId="5" fillId="0" borderId="0" xfId="1" applyFont="1"/>
    <xf numFmtId="0" fontId="5" fillId="0" borderId="12" xfId="1" applyFont="1" applyBorder="1" applyAlignment="1">
      <alignment horizontal="left"/>
    </xf>
    <xf numFmtId="165" fontId="7" fillId="0" borderId="11" xfId="2" applyNumberFormat="1" applyFont="1" applyBorder="1"/>
    <xf numFmtId="166" fontId="31" fillId="0" borderId="12" xfId="5" applyNumberFormat="1" applyFont="1" applyFill="1" applyBorder="1"/>
    <xf numFmtId="166" fontId="31" fillId="0" borderId="11" xfId="5" applyNumberFormat="1" applyFont="1" applyFill="1" applyBorder="1"/>
    <xf numFmtId="166" fontId="31" fillId="0" borderId="12" xfId="5" applyNumberFormat="1" applyFont="1" applyFill="1" applyBorder="1" applyAlignment="1"/>
    <xf numFmtId="166" fontId="31" fillId="0" borderId="11" xfId="5" applyNumberFormat="1" applyFont="1" applyFill="1" applyBorder="1" applyAlignment="1"/>
    <xf numFmtId="0" fontId="2" fillId="0" borderId="7" xfId="2" applyFont="1" applyBorder="1" applyAlignment="1">
      <alignment horizontal="left"/>
    </xf>
    <xf numFmtId="165" fontId="2" fillId="0" borderId="13" xfId="2" applyNumberFormat="1" applyFont="1" applyBorder="1"/>
    <xf numFmtId="165" fontId="2" fillId="0" borderId="11" xfId="1" applyNumberFormat="1" applyFont="1" applyBorder="1"/>
    <xf numFmtId="165" fontId="2" fillId="0" borderId="11" xfId="2" applyNumberFormat="1" applyFont="1" applyBorder="1"/>
    <xf numFmtId="0" fontId="5" fillId="0" borderId="10" xfId="1" applyFont="1" applyBorder="1" applyAlignment="1">
      <alignment horizontal="left"/>
    </xf>
    <xf numFmtId="165" fontId="7" fillId="0" borderId="9" xfId="2" applyNumberFormat="1" applyFont="1" applyBorder="1"/>
    <xf numFmtId="165" fontId="7" fillId="0" borderId="14" xfId="2" applyNumberFormat="1" applyFont="1" applyBorder="1"/>
    <xf numFmtId="165" fontId="7" fillId="0" borderId="9" xfId="1" applyNumberFormat="1" applyFont="1" applyBorder="1"/>
    <xf numFmtId="0" fontId="2" fillId="0" borderId="12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0" fillId="0" borderId="12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165" fontId="7" fillId="0" borderId="13" xfId="1" applyNumberFormat="1" applyFont="1" applyBorder="1"/>
    <xf numFmtId="167" fontId="2" fillId="0" borderId="6" xfId="1" applyNumberFormat="1" applyFont="1" applyBorder="1" applyAlignment="1">
      <alignment horizontal="left"/>
    </xf>
    <xf numFmtId="165" fontId="2" fillId="0" borderId="7" xfId="2" applyNumberFormat="1" applyFont="1" applyBorder="1"/>
    <xf numFmtId="165" fontId="2" fillId="0" borderId="5" xfId="2" applyNumberFormat="1" applyFont="1" applyBorder="1"/>
    <xf numFmtId="165" fontId="2" fillId="0" borderId="5" xfId="1" applyNumberFormat="1" applyFont="1" applyBorder="1"/>
    <xf numFmtId="165" fontId="7" fillId="0" borderId="14" xfId="1" applyNumberFormat="1" applyFont="1" applyBorder="1"/>
    <xf numFmtId="168" fontId="2" fillId="0" borderId="12" xfId="1" applyNumberFormat="1" applyFont="1" applyBorder="1" applyAlignment="1">
      <alignment horizontal="left"/>
    </xf>
    <xf numFmtId="166" fontId="31" fillId="0" borderId="0" xfId="5" applyNumberFormat="1" applyFont="1" applyFill="1" applyBorder="1"/>
    <xf numFmtId="166" fontId="31" fillId="0" borderId="13" xfId="5" applyNumberFormat="1" applyFont="1" applyFill="1" applyBorder="1"/>
    <xf numFmtId="0" fontId="2" fillId="0" borderId="6" xfId="1" applyFont="1" applyBorder="1" applyAlignment="1">
      <alignment horizontal="left"/>
    </xf>
    <xf numFmtId="165" fontId="21" fillId="0" borderId="11" xfId="2" applyNumberFormat="1" applyFont="1" applyBorder="1"/>
    <xf numFmtId="165" fontId="21" fillId="0" borderId="13" xfId="2" applyNumberFormat="1" applyFont="1" applyBorder="1"/>
    <xf numFmtId="165" fontId="21" fillId="0" borderId="13" xfId="1" applyNumberFormat="1" applyFont="1" applyBorder="1"/>
    <xf numFmtId="165" fontId="7" fillId="0" borderId="7" xfId="2" applyNumberFormat="1" applyFont="1" applyBorder="1"/>
    <xf numFmtId="165" fontId="7" fillId="0" borderId="5" xfId="2" applyNumberFormat="1" applyFont="1" applyBorder="1"/>
    <xf numFmtId="165" fontId="7" fillId="0" borderId="7" xfId="1" applyNumberFormat="1" applyFont="1" applyBorder="1"/>
    <xf numFmtId="0" fontId="5" fillId="2" borderId="12" xfId="1" applyFont="1" applyFill="1" applyBorder="1" applyAlignment="1">
      <alignment horizontal="left"/>
    </xf>
    <xf numFmtId="165" fontId="2" fillId="3" borderId="0" xfId="7" applyNumberFormat="1" applyFont="1" applyFill="1" applyBorder="1"/>
    <xf numFmtId="0" fontId="5" fillId="2" borderId="6" xfId="1" applyFont="1" applyFill="1" applyBorder="1" applyAlignment="1">
      <alignment horizontal="left"/>
    </xf>
    <xf numFmtId="0" fontId="2" fillId="0" borderId="2" xfId="1" applyFont="1" applyBorder="1"/>
    <xf numFmtId="0" fontId="5" fillId="2" borderId="8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22" fontId="15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1" applyFont="1" applyAlignment="1">
      <alignment horizontal="center"/>
    </xf>
    <xf numFmtId="49" fontId="5" fillId="2" borderId="8" xfId="1" applyNumberFormat="1" applyFont="1" applyFill="1" applyBorder="1" applyAlignment="1">
      <alignment horizontal="center" wrapText="1"/>
    </xf>
    <xf numFmtId="49" fontId="5" fillId="2" borderId="17" xfId="1" applyNumberFormat="1" applyFont="1" applyFill="1" applyBorder="1" applyAlignment="1">
      <alignment horizontal="center" wrapText="1"/>
    </xf>
  </cellXfs>
  <cellStyles count="9">
    <cellStyle name="Normal" xfId="0" builtinId="0"/>
    <cellStyle name="Normal_Cuadro Resumen 05-06 2" xfId="1" xr:uid="{E9B7AF50-B99E-4EB4-9726-FA0639B0B6F7}"/>
    <cellStyle name="Normal_Cuadro Resumen 05-06 2 2" xfId="2" xr:uid="{47165FFA-1DC4-4E91-9ADA-2B6B03FEC68F}"/>
    <cellStyle name="Normal_plantilla para datos fiscales" xfId="3" xr:uid="{D2632400-49C0-44C5-935C-78CE94BB441B}"/>
    <cellStyle name="Normal_plantilla para datos fiscales 2" xfId="4" xr:uid="{1D294D97-8AB1-45AB-84B1-92C0FB936CC9}"/>
    <cellStyle name="Porcentaje" xfId="5" builtinId="5"/>
    <cellStyle name="Porcentual 2" xfId="6" xr:uid="{9244EBE2-1A9F-4647-A430-C27856E34010}"/>
    <cellStyle name="Porcentual 2 10" xfId="7" xr:uid="{CF0132FA-3A60-4397-B0D2-0CAAF12520FD}"/>
    <cellStyle name="Porcentual 2 2" xfId="8" xr:uid="{BDE2958D-6EB1-4E92-A5A7-1AC92C41AB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17</xdr:col>
      <xdr:colOff>219075</xdr:colOff>
      <xdr:row>4</xdr:row>
      <xdr:rowOff>9525</xdr:rowOff>
    </xdr:to>
    <xdr:pic>
      <xdr:nvPicPr>
        <xdr:cNvPr id="1526" name="Imagen 6">
          <a:extLst>
            <a:ext uri="{FF2B5EF4-FFF2-40B4-BE49-F238E27FC236}">
              <a16:creationId xmlns:a16="http://schemas.microsoft.com/office/drawing/2014/main" id="{F902F530-103B-6548-1285-B62C7020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3524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16</xdr:col>
      <xdr:colOff>266700</xdr:colOff>
      <xdr:row>4</xdr:row>
      <xdr:rowOff>28575</xdr:rowOff>
    </xdr:to>
    <xdr:pic>
      <xdr:nvPicPr>
        <xdr:cNvPr id="2546" name="Imagen 6">
          <a:extLst>
            <a:ext uri="{FF2B5EF4-FFF2-40B4-BE49-F238E27FC236}">
              <a16:creationId xmlns:a16="http://schemas.microsoft.com/office/drawing/2014/main" id="{8593B512-CBAE-7D78-DA77-D4364A26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2905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</xdr:row>
      <xdr:rowOff>38100</xdr:rowOff>
    </xdr:from>
    <xdr:to>
      <xdr:col>8</xdr:col>
      <xdr:colOff>1343025</xdr:colOff>
      <xdr:row>5</xdr:row>
      <xdr:rowOff>19050</xdr:rowOff>
    </xdr:to>
    <xdr:pic>
      <xdr:nvPicPr>
        <xdr:cNvPr id="4103" name="Imagen 6">
          <a:extLst>
            <a:ext uri="{FF2B5EF4-FFF2-40B4-BE49-F238E27FC236}">
              <a16:creationId xmlns:a16="http://schemas.microsoft.com/office/drawing/2014/main" id="{D2833A42-0128-6555-7390-1C9166883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80975"/>
          <a:ext cx="3524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384F-AAE0-4F06-8674-E2111B2E4F8F}">
  <dimension ref="A1:AQ85"/>
  <sheetViews>
    <sheetView zoomScaleNormal="100" workbookViewId="0">
      <pane xSplit="12" ySplit="7" topLeftCell="Q8" activePane="bottomRight" state="frozen"/>
      <selection pane="topRight" activeCell="M1" sqref="M1"/>
      <selection pane="bottomLeft" activeCell="A8" sqref="A8"/>
      <selection pane="bottomRight" activeCell="W85" sqref="W85"/>
    </sheetView>
  </sheetViews>
  <sheetFormatPr baseColWidth="10" defaultRowHeight="12.75" x14ac:dyDescent="0.2"/>
  <cols>
    <col min="1" max="1" width="5.5703125" style="1" customWidth="1"/>
    <col min="2" max="2" width="40.140625" style="1" customWidth="1"/>
    <col min="3" max="16" width="10" style="7" hidden="1" customWidth="1"/>
    <col min="17" max="18" width="10" style="7" customWidth="1"/>
    <col min="19" max="23" width="10" style="7" bestFit="1" customWidth="1"/>
    <col min="24" max="24" width="8.28515625" style="7" hidden="1" customWidth="1"/>
    <col min="25" max="25" width="7.140625" style="7" hidden="1" customWidth="1"/>
    <col min="26" max="26" width="8" style="7" hidden="1" customWidth="1"/>
    <col min="27" max="27" width="9.140625" style="7" hidden="1" customWidth="1"/>
    <col min="28" max="28" width="7.140625" style="7" hidden="1" customWidth="1"/>
    <col min="29" max="29" width="7.42578125" style="7" hidden="1" customWidth="1"/>
    <col min="30" max="31" width="8" style="7" hidden="1" customWidth="1"/>
    <col min="32" max="32" width="7.5703125" style="7" hidden="1" customWidth="1"/>
    <col min="33" max="33" width="10" style="1" hidden="1" customWidth="1"/>
    <col min="34" max="34" width="7.5703125" style="1" hidden="1" customWidth="1"/>
    <col min="35" max="35" width="7" style="8" hidden="1" customWidth="1"/>
    <col min="36" max="36" width="8" style="1" hidden="1" customWidth="1"/>
    <col min="37" max="37" width="7.5703125" style="1" hidden="1" customWidth="1"/>
    <col min="38" max="38" width="9" style="1" bestFit="1" customWidth="1"/>
    <col min="39" max="41" width="7.5703125" style="1" bestFit="1" customWidth="1"/>
    <col min="42" max="42" width="9" style="1" bestFit="1" customWidth="1"/>
    <col min="43" max="43" width="7.5703125" style="1" bestFit="1" customWidth="1"/>
    <col min="44" max="16384" width="11.42578125" style="1"/>
  </cols>
  <sheetData>
    <row r="1" spans="1:43" ht="10.5" customHeight="1" x14ac:dyDescent="0.2">
      <c r="B1"/>
      <c r="AG1" s="7"/>
      <c r="AI1" s="1"/>
    </row>
    <row r="2" spans="1:43" x14ac:dyDescent="0.2">
      <c r="B2" s="210" t="s">
        <v>45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</row>
    <row r="3" spans="1:43" x14ac:dyDescent="0.2">
      <c r="B3" s="210" t="s">
        <v>144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</row>
    <row r="4" spans="1:43" x14ac:dyDescent="0.2">
      <c r="B4" s="211" t="s">
        <v>46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</row>
    <row r="5" spans="1:43" ht="13.5" thickBo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9"/>
      <c r="AI5" s="12"/>
      <c r="AJ5" s="12"/>
      <c r="AK5" s="9"/>
      <c r="AL5" s="9"/>
      <c r="AM5" s="9"/>
      <c r="AN5" s="9"/>
      <c r="AO5" s="9"/>
      <c r="AP5" s="9"/>
      <c r="AQ5" s="9"/>
    </row>
    <row r="6" spans="1:43" ht="13.5" thickTop="1" x14ac:dyDescent="0.2">
      <c r="C6" s="212" t="s">
        <v>52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 t="s">
        <v>21</v>
      </c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</row>
    <row r="7" spans="1:43" x14ac:dyDescent="0.2">
      <c r="B7" s="13" t="s">
        <v>0</v>
      </c>
      <c r="C7" s="14">
        <v>2006</v>
      </c>
      <c r="D7" s="14">
        <v>2007</v>
      </c>
      <c r="E7" s="14">
        <v>2008</v>
      </c>
      <c r="F7" s="14">
        <v>2009</v>
      </c>
      <c r="G7" s="14">
        <v>2010</v>
      </c>
      <c r="H7" s="14">
        <v>2011</v>
      </c>
      <c r="I7" s="14">
        <v>2012</v>
      </c>
      <c r="J7" s="14">
        <v>2013</v>
      </c>
      <c r="K7" s="14">
        <v>2014</v>
      </c>
      <c r="L7" s="14">
        <v>2015</v>
      </c>
      <c r="M7" s="14">
        <v>2016</v>
      </c>
      <c r="N7" s="14">
        <v>2017</v>
      </c>
      <c r="O7" s="14">
        <v>2018</v>
      </c>
      <c r="P7" s="14">
        <v>2019</v>
      </c>
      <c r="Q7" s="122">
        <v>2020</v>
      </c>
      <c r="R7" s="122">
        <v>2021</v>
      </c>
      <c r="S7" s="122">
        <v>2022</v>
      </c>
      <c r="T7" s="14">
        <v>2023</v>
      </c>
      <c r="U7" s="14">
        <v>2024</v>
      </c>
      <c r="V7" s="14">
        <v>2025</v>
      </c>
      <c r="W7" s="14">
        <v>2026</v>
      </c>
      <c r="X7" s="15" t="s">
        <v>64</v>
      </c>
      <c r="Y7" s="15" t="s">
        <v>65</v>
      </c>
      <c r="Z7" s="15" t="s">
        <v>66</v>
      </c>
      <c r="AA7" s="15" t="s">
        <v>67</v>
      </c>
      <c r="AB7" s="15" t="s">
        <v>68</v>
      </c>
      <c r="AC7" s="15" t="s">
        <v>69</v>
      </c>
      <c r="AD7" s="15" t="s">
        <v>70</v>
      </c>
      <c r="AE7" s="15" t="s">
        <v>71</v>
      </c>
      <c r="AF7" s="15" t="s">
        <v>72</v>
      </c>
      <c r="AG7" s="15" t="s">
        <v>73</v>
      </c>
      <c r="AH7" s="15" t="s">
        <v>74</v>
      </c>
      <c r="AI7" s="15" t="s">
        <v>75</v>
      </c>
      <c r="AJ7" s="15" t="s">
        <v>62</v>
      </c>
      <c r="AK7" s="15" t="s">
        <v>63</v>
      </c>
      <c r="AL7" s="15" t="s">
        <v>76</v>
      </c>
      <c r="AM7" s="15" t="s">
        <v>77</v>
      </c>
      <c r="AN7" s="15" t="s">
        <v>79</v>
      </c>
      <c r="AO7" s="15" t="s">
        <v>82</v>
      </c>
      <c r="AP7" s="15" t="s">
        <v>83</v>
      </c>
      <c r="AQ7" s="15" t="s">
        <v>146</v>
      </c>
    </row>
    <row r="8" spans="1:43" x14ac:dyDescent="0.2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43" x14ac:dyDescent="0.2">
      <c r="A9" s="1">
        <v>1</v>
      </c>
      <c r="B9" s="4" t="s">
        <v>10</v>
      </c>
      <c r="C9" s="25">
        <f>+C11+C34</f>
        <v>114160.68653053</v>
      </c>
      <c r="D9" s="25">
        <v>134458.78665967</v>
      </c>
      <c r="E9" s="25">
        <v>171010.29456855997</v>
      </c>
      <c r="F9" s="25">
        <f t="shared" ref="F9:W9" si="0">+F11+F34</f>
        <v>159017.95743261999</v>
      </c>
      <c r="G9" s="25">
        <f t="shared" si="0"/>
        <v>162272.79912636004</v>
      </c>
      <c r="H9" s="25">
        <f t="shared" si="0"/>
        <v>178159.51053554003</v>
      </c>
      <c r="I9" s="25">
        <f t="shared" si="0"/>
        <v>192434.33905360001</v>
      </c>
      <c r="J9" s="25">
        <f t="shared" si="0"/>
        <v>241498.20971600999</v>
      </c>
      <c r="K9" s="25">
        <f t="shared" si="0"/>
        <v>245474.19236758997</v>
      </c>
      <c r="L9" s="25">
        <f t="shared" si="0"/>
        <v>278960.73744966008</v>
      </c>
      <c r="M9" s="25">
        <f t="shared" si="0"/>
        <v>299256.72794915002</v>
      </c>
      <c r="N9" s="25">
        <f t="shared" si="0"/>
        <v>302253.58940619009</v>
      </c>
      <c r="O9" s="25">
        <f t="shared" si="0"/>
        <v>298364.23664811999</v>
      </c>
      <c r="P9" s="25">
        <f t="shared" si="0"/>
        <v>325271.83348618005</v>
      </c>
      <c r="Q9" s="25">
        <f t="shared" si="0"/>
        <v>373239.57840467006</v>
      </c>
      <c r="R9" s="25">
        <f t="shared" si="0"/>
        <v>428127.55323776999</v>
      </c>
      <c r="S9" s="25">
        <f t="shared" si="0"/>
        <v>489884.53339906991</v>
      </c>
      <c r="T9" s="25">
        <f t="shared" si="0"/>
        <v>476594.36670881999</v>
      </c>
      <c r="U9" s="25">
        <f t="shared" si="0"/>
        <v>526244.11595976993</v>
      </c>
      <c r="V9" s="25">
        <f t="shared" si="0"/>
        <v>501787.83571342996</v>
      </c>
      <c r="W9" s="25">
        <f t="shared" si="0"/>
        <v>548289.09268053004</v>
      </c>
      <c r="X9" s="113">
        <f>+D9/C9-1</f>
        <v>0.17780289122308046</v>
      </c>
      <c r="Y9" s="113">
        <f t="shared" ref="Y9:AD9" si="1">+E9/D9-1</f>
        <v>0.27184172055193279</v>
      </c>
      <c r="Z9" s="113">
        <f t="shared" si="1"/>
        <v>-7.0126404765253003E-2</v>
      </c>
      <c r="AA9" s="113">
        <f t="shared" si="1"/>
        <v>2.0468390779822432E-2</v>
      </c>
      <c r="AB9" s="113">
        <f t="shared" si="1"/>
        <v>9.7901259451432576E-2</v>
      </c>
      <c r="AC9" s="113">
        <f t="shared" si="1"/>
        <v>8.0123864705007541E-2</v>
      </c>
      <c r="AD9" s="113">
        <f t="shared" si="1"/>
        <v>0.25496421742454145</v>
      </c>
      <c r="AE9" s="113">
        <f t="shared" ref="AE9:AL9" si="2">+K9/J9-1</f>
        <v>1.6463818329152557E-2</v>
      </c>
      <c r="AF9" s="113">
        <f t="shared" si="2"/>
        <v>0.13641574602647055</v>
      </c>
      <c r="AG9" s="113">
        <f t="shared" si="2"/>
        <v>7.2755724282355105E-2</v>
      </c>
      <c r="AH9" s="113">
        <f t="shared" si="2"/>
        <v>1.0014349477045936E-2</v>
      </c>
      <c r="AI9" s="113">
        <f t="shared" si="2"/>
        <v>-1.2867846385914428E-2</v>
      </c>
      <c r="AJ9" s="113">
        <f t="shared" si="2"/>
        <v>9.0183720208377061E-2</v>
      </c>
      <c r="AK9" s="113">
        <f t="shared" si="2"/>
        <v>0.14746971603530512</v>
      </c>
      <c r="AL9" s="113">
        <f t="shared" si="2"/>
        <v>0.14705829180202823</v>
      </c>
      <c r="AM9" s="113">
        <f>+S9/R9-1</f>
        <v>0.14424902040117438</v>
      </c>
      <c r="AN9" s="113">
        <f>+T9/S9-1</f>
        <v>-2.7129182050382283E-2</v>
      </c>
      <c r="AO9" s="113">
        <f>+U9/T9-1</f>
        <v>0.1041761143628539</v>
      </c>
      <c r="AP9" s="113">
        <f>+V9/U9-1</f>
        <v>-4.6473261181716685E-2</v>
      </c>
      <c r="AQ9" s="113">
        <f>+W9/V9-1</f>
        <v>9.2671152342674201E-2</v>
      </c>
    </row>
    <row r="10" spans="1:43" x14ac:dyDescent="0.2">
      <c r="B10" s="4"/>
      <c r="C10" s="47"/>
      <c r="D10" s="2"/>
      <c r="E10" s="2"/>
      <c r="F10" s="2"/>
      <c r="G10" s="2"/>
      <c r="H10" s="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</row>
    <row r="11" spans="1:43" x14ac:dyDescent="0.2">
      <c r="B11" s="4" t="s">
        <v>32</v>
      </c>
      <c r="C11" s="24">
        <f>+C12+C30+C31+C32</f>
        <v>114160.68653053</v>
      </c>
      <c r="D11" s="24">
        <v>134458.78665967</v>
      </c>
      <c r="E11" s="24">
        <v>170970.29456855997</v>
      </c>
      <c r="F11" s="24">
        <f t="shared" ref="F11:W11" si="3">+F12+F30+F31+F32</f>
        <v>159017.95743261999</v>
      </c>
      <c r="G11" s="24">
        <f t="shared" si="3"/>
        <v>162272.79912636004</v>
      </c>
      <c r="H11" s="24">
        <f t="shared" si="3"/>
        <v>178159.51053554003</v>
      </c>
      <c r="I11" s="24">
        <f t="shared" si="3"/>
        <v>192404.33905360001</v>
      </c>
      <c r="J11" s="24">
        <f t="shared" si="3"/>
        <v>241498.20971600999</v>
      </c>
      <c r="K11" s="24">
        <f t="shared" si="3"/>
        <v>245474.19236758997</v>
      </c>
      <c r="L11" s="24">
        <f t="shared" si="3"/>
        <v>278891.43212920008</v>
      </c>
      <c r="M11" s="24">
        <f t="shared" si="3"/>
        <v>299256.72794915002</v>
      </c>
      <c r="N11" s="24">
        <f t="shared" si="3"/>
        <v>302253.58940619009</v>
      </c>
      <c r="O11" s="24">
        <f t="shared" si="3"/>
        <v>298364.23664811999</v>
      </c>
      <c r="P11" s="24">
        <f t="shared" si="3"/>
        <v>325271.83348618005</v>
      </c>
      <c r="Q11" s="24">
        <f t="shared" si="3"/>
        <v>373239.57840467006</v>
      </c>
      <c r="R11" s="24">
        <f t="shared" si="3"/>
        <v>421592.60429276997</v>
      </c>
      <c r="S11" s="24">
        <f t="shared" si="3"/>
        <v>489884.53339906991</v>
      </c>
      <c r="T11" s="24">
        <f t="shared" si="3"/>
        <v>476594.36670881999</v>
      </c>
      <c r="U11" s="24">
        <f t="shared" si="3"/>
        <v>526244.11595976993</v>
      </c>
      <c r="V11" s="24">
        <f t="shared" si="3"/>
        <v>501787.83571342996</v>
      </c>
      <c r="W11" s="24">
        <f t="shared" si="3"/>
        <v>548289.09268053004</v>
      </c>
      <c r="X11" s="115">
        <f>+D11/C11-1</f>
        <v>0.17780289122308046</v>
      </c>
      <c r="Y11" s="115">
        <f t="shared" ref="Y11:AD26" si="4">+E11/D11-1</f>
        <v>0.27154423162619046</v>
      </c>
      <c r="Z11" s="115">
        <f t="shared" si="4"/>
        <v>-6.9908852681697997E-2</v>
      </c>
      <c r="AA11" s="115">
        <f t="shared" si="4"/>
        <v>2.0468390779822432E-2</v>
      </c>
      <c r="AB11" s="115">
        <f t="shared" si="4"/>
        <v>9.7901259451432576E-2</v>
      </c>
      <c r="AC11" s="115">
        <f t="shared" si="4"/>
        <v>7.9955476276515558E-2</v>
      </c>
      <c r="AD11" s="115">
        <f t="shared" si="4"/>
        <v>0.25515989350288715</v>
      </c>
      <c r="AE11" s="115">
        <f t="shared" ref="AE11:AE32" si="5">+K11/J11-1</f>
        <v>1.6463818329152557E-2</v>
      </c>
      <c r="AF11" s="115">
        <f t="shared" ref="AF11:AF32" si="6">+L11/K11-1</f>
        <v>0.13613341361591624</v>
      </c>
      <c r="AG11" s="115">
        <f t="shared" ref="AG11:AG32" si="7">+M11/L11-1</f>
        <v>7.3022307155407473E-2</v>
      </c>
      <c r="AH11" s="115">
        <f t="shared" ref="AH11:AH32" si="8">+N11/M11-1</f>
        <v>1.0014349477045936E-2</v>
      </c>
      <c r="AI11" s="115">
        <f t="shared" ref="AI11:AI32" si="9">+O11/N11-1</f>
        <v>-1.2867846385914428E-2</v>
      </c>
      <c r="AJ11" s="115">
        <f t="shared" ref="AJ11:AJ32" si="10">+P11/O11-1</f>
        <v>9.0183720208377061E-2</v>
      </c>
      <c r="AK11" s="115">
        <f t="shared" ref="AK11:AK32" si="11">+Q11/P11-1</f>
        <v>0.14746971603530512</v>
      </c>
      <c r="AL11" s="115">
        <f t="shared" ref="AL11:AQ32" si="12">+R11/Q11-1</f>
        <v>0.12954956731752354</v>
      </c>
      <c r="AM11" s="115">
        <f t="shared" si="12"/>
        <v>0.16198559559853054</v>
      </c>
      <c r="AN11" s="115">
        <f t="shared" si="12"/>
        <v>-2.7129182050382283E-2</v>
      </c>
      <c r="AO11" s="115">
        <f t="shared" si="12"/>
        <v>0.1041761143628539</v>
      </c>
      <c r="AP11" s="115">
        <f t="shared" si="12"/>
        <v>-4.6473261181716685E-2</v>
      </c>
      <c r="AQ11" s="115">
        <f t="shared" si="12"/>
        <v>9.2671152342674201E-2</v>
      </c>
    </row>
    <row r="12" spans="1:43" x14ac:dyDescent="0.2">
      <c r="B12" s="26" t="s">
        <v>31</v>
      </c>
      <c r="C12" s="47">
        <f>+C13+C14+C17+C21+C24+C27</f>
        <v>109761.47614553</v>
      </c>
      <c r="D12" s="2">
        <v>130637.06241918</v>
      </c>
      <c r="E12" s="2">
        <v>166421.40434597997</v>
      </c>
      <c r="F12" s="47">
        <f t="shared" ref="F12:S12" si="13">F13+F14+F17+F21+F24+F27</f>
        <v>153068.38391761002</v>
      </c>
      <c r="G12" s="47">
        <f t="shared" si="13"/>
        <v>156243.47796042002</v>
      </c>
      <c r="H12" s="47">
        <f t="shared" si="13"/>
        <v>171540.10573742</v>
      </c>
      <c r="I12" s="47">
        <f t="shared" si="13"/>
        <v>185413.20673970002</v>
      </c>
      <c r="J12" s="47">
        <f t="shared" si="13"/>
        <v>232209.81295086999</v>
      </c>
      <c r="K12" s="47">
        <f t="shared" si="13"/>
        <v>230660.02535679995</v>
      </c>
      <c r="L12" s="47">
        <f t="shared" si="13"/>
        <v>255560.15069492004</v>
      </c>
      <c r="M12" s="47">
        <f t="shared" si="13"/>
        <v>276099.39280289999</v>
      </c>
      <c r="N12" s="47">
        <f t="shared" si="13"/>
        <v>280392.27997230005</v>
      </c>
      <c r="O12" s="47">
        <f t="shared" si="13"/>
        <v>278293.19074161001</v>
      </c>
      <c r="P12" s="47">
        <f t="shared" si="13"/>
        <v>303736.84784547001</v>
      </c>
      <c r="Q12" s="47">
        <f t="shared" si="13"/>
        <v>352575.21960717003</v>
      </c>
      <c r="R12" s="47">
        <f t="shared" si="13"/>
        <v>345887.73277618998</v>
      </c>
      <c r="S12" s="47">
        <f t="shared" si="13"/>
        <v>435584.06503214996</v>
      </c>
      <c r="T12" s="47">
        <f>T13+T14+T17+T21+T24+T27+T28+T29</f>
        <v>421496.92807122</v>
      </c>
      <c r="U12" s="47">
        <f>U13+U14+U17+U21+U24+U27+U28+U29</f>
        <v>468224.58179446001</v>
      </c>
      <c r="V12" s="47">
        <f>V13+V14+V17+V21+V24+V27+V28+V29</f>
        <v>439111.81596086</v>
      </c>
      <c r="W12" s="47">
        <f>W13+W14+W17+W21+W24+W27+W28+W29</f>
        <v>487165.32668016001</v>
      </c>
      <c r="X12" s="116">
        <f t="shared" ref="X12:X32" si="14">+D12/C12-1</f>
        <v>0.19019046578757348</v>
      </c>
      <c r="Y12" s="116">
        <f t="shared" si="4"/>
        <v>0.27392182022569855</v>
      </c>
      <c r="Z12" s="116">
        <f t="shared" si="4"/>
        <v>-8.0236196064118248E-2</v>
      </c>
      <c r="AA12" s="116">
        <f t="shared" si="4"/>
        <v>2.0742977495071813E-2</v>
      </c>
      <c r="AB12" s="116">
        <f t="shared" si="4"/>
        <v>9.7902504326452311E-2</v>
      </c>
      <c r="AC12" s="116">
        <f t="shared" si="4"/>
        <v>8.0873804657179527E-2</v>
      </c>
      <c r="AD12" s="116">
        <f t="shared" si="4"/>
        <v>0.25239090048675616</v>
      </c>
      <c r="AE12" s="116">
        <f t="shared" si="5"/>
        <v>-6.6740831249795241E-3</v>
      </c>
      <c r="AF12" s="116">
        <f t="shared" si="6"/>
        <v>0.10795162837428363</v>
      </c>
      <c r="AG12" s="116">
        <f t="shared" si="7"/>
        <v>8.0369502256629533E-2</v>
      </c>
      <c r="AH12" s="116">
        <f t="shared" si="8"/>
        <v>1.554833976931147E-2</v>
      </c>
      <c r="AI12" s="116">
        <f t="shared" si="9"/>
        <v>-7.4862590043399679E-3</v>
      </c>
      <c r="AJ12" s="116">
        <f t="shared" si="10"/>
        <v>9.1427523023673185E-2</v>
      </c>
      <c r="AK12" s="116">
        <f t="shared" si="11"/>
        <v>0.16079172516647433</v>
      </c>
      <c r="AL12" s="116">
        <f t="shared" si="12"/>
        <v>-1.8967546381821965E-2</v>
      </c>
      <c r="AM12" s="116">
        <f t="shared" si="12"/>
        <v>0.25932209719041666</v>
      </c>
      <c r="AN12" s="116">
        <f t="shared" si="12"/>
        <v>-3.234079961095504E-2</v>
      </c>
      <c r="AO12" s="116">
        <f t="shared" si="12"/>
        <v>0.11086119639606129</v>
      </c>
      <c r="AP12" s="116">
        <f t="shared" si="12"/>
        <v>-6.2176927409547833E-2</v>
      </c>
      <c r="AQ12" s="116">
        <f t="shared" si="12"/>
        <v>0.10943342668689016</v>
      </c>
    </row>
    <row r="13" spans="1:43" x14ac:dyDescent="0.2">
      <c r="B13" s="27" t="s">
        <v>24</v>
      </c>
      <c r="C13" s="47">
        <v>18075.494378930001</v>
      </c>
      <c r="D13" s="2">
        <v>21571.801082059999</v>
      </c>
      <c r="E13" s="2">
        <v>26819.844233389995</v>
      </c>
      <c r="F13" s="2">
        <v>29062.134475980001</v>
      </c>
      <c r="G13" s="2">
        <v>25689.8217324</v>
      </c>
      <c r="H13" s="2">
        <v>32034.500417940002</v>
      </c>
      <c r="I13" s="2">
        <v>36203.880739699998</v>
      </c>
      <c r="J13" s="47">
        <v>39853.225825710004</v>
      </c>
      <c r="K13" s="47">
        <v>47227.072922359992</v>
      </c>
      <c r="L13" s="47">
        <v>49623.672863660002</v>
      </c>
      <c r="M13" s="47">
        <v>63942.423590860002</v>
      </c>
      <c r="N13" s="47">
        <v>65046.075416329993</v>
      </c>
      <c r="O13" s="47">
        <v>68890.666712959995</v>
      </c>
      <c r="P13" s="47">
        <v>80330.348294490002</v>
      </c>
      <c r="Q13" s="47">
        <v>93398.939022800012</v>
      </c>
      <c r="R13" s="47">
        <v>107038.71351009001</v>
      </c>
      <c r="S13" s="47">
        <v>131694.34402068</v>
      </c>
      <c r="T13" s="47">
        <v>126628.76116785</v>
      </c>
      <c r="U13" s="47">
        <v>134954.13461802999</v>
      </c>
      <c r="V13" s="47">
        <v>129989.69859084999</v>
      </c>
      <c r="W13" s="47">
        <v>161121.11654364999</v>
      </c>
      <c r="X13" s="116">
        <f t="shared" si="14"/>
        <v>0.19342799869449356</v>
      </c>
      <c r="Y13" s="116">
        <f t="shared" si="4"/>
        <v>0.24328256742986953</v>
      </c>
      <c r="Z13" s="116">
        <f t="shared" si="4"/>
        <v>8.3605640028230122E-2</v>
      </c>
      <c r="AA13" s="116">
        <f t="shared" si="4"/>
        <v>-0.11603802695109111</v>
      </c>
      <c r="AB13" s="116">
        <f t="shared" si="4"/>
        <v>0.24697246838182974</v>
      </c>
      <c r="AC13" s="116">
        <f t="shared" si="4"/>
        <v>0.1301528123543032</v>
      </c>
      <c r="AD13" s="116">
        <f t="shared" si="4"/>
        <v>0.10079983171550588</v>
      </c>
      <c r="AE13" s="116">
        <f t="shared" si="5"/>
        <v>0.18502510007340467</v>
      </c>
      <c r="AF13" s="116">
        <f t="shared" si="6"/>
        <v>5.0746315471212E-2</v>
      </c>
      <c r="AG13" s="116">
        <f t="shared" si="7"/>
        <v>0.28854677416845931</v>
      </c>
      <c r="AH13" s="116">
        <f t="shared" si="8"/>
        <v>1.7260087489516796E-2</v>
      </c>
      <c r="AI13" s="116">
        <f t="shared" si="9"/>
        <v>5.9105661210496541E-2</v>
      </c>
      <c r="AJ13" s="116">
        <f t="shared" si="10"/>
        <v>0.1660556085078202</v>
      </c>
      <c r="AK13" s="116">
        <f t="shared" si="11"/>
        <v>0.1626855977320143</v>
      </c>
      <c r="AL13" s="116">
        <f t="shared" si="12"/>
        <v>0.14603778833033987</v>
      </c>
      <c r="AM13" s="116">
        <f t="shared" si="12"/>
        <v>0.2303431132724314</v>
      </c>
      <c r="AN13" s="116">
        <f t="shared" si="12"/>
        <v>-3.8464695583544262E-2</v>
      </c>
      <c r="AO13" s="116">
        <f t="shared" si="12"/>
        <v>6.5746307342803956E-2</v>
      </c>
      <c r="AP13" s="116">
        <f t="shared" si="12"/>
        <v>-3.6786098041613813E-2</v>
      </c>
      <c r="AQ13" s="116">
        <f t="shared" si="12"/>
        <v>0.23949142347647023</v>
      </c>
    </row>
    <row r="14" spans="1:43" x14ac:dyDescent="0.2">
      <c r="B14" s="27" t="s">
        <v>25</v>
      </c>
      <c r="C14" s="47">
        <f>SUM(C15:C16)</f>
        <v>6782.08591669</v>
      </c>
      <c r="D14" s="2">
        <v>9418.0542570500002</v>
      </c>
      <c r="E14" s="2">
        <v>11182.11820691</v>
      </c>
      <c r="F14" s="47">
        <f t="shared" ref="F14:W14" si="15">+F15+F16</f>
        <v>8958.2341731199995</v>
      </c>
      <c r="G14" s="47">
        <f t="shared" si="15"/>
        <v>8824.5327130500009</v>
      </c>
      <c r="H14" s="47">
        <f t="shared" si="15"/>
        <v>10567.08861196</v>
      </c>
      <c r="I14" s="47">
        <f t="shared" si="15"/>
        <v>11554.4</v>
      </c>
      <c r="J14" s="47">
        <f t="shared" si="15"/>
        <v>11394.82628723</v>
      </c>
      <c r="K14" s="47">
        <f t="shared" si="15"/>
        <v>12024.067930109999</v>
      </c>
      <c r="L14" s="47">
        <f t="shared" si="15"/>
        <v>12253.80318112</v>
      </c>
      <c r="M14" s="47">
        <f t="shared" si="15"/>
        <v>13816.49377544</v>
      </c>
      <c r="N14" s="47">
        <f t="shared" si="15"/>
        <v>13063.986753109999</v>
      </c>
      <c r="O14" s="47">
        <f t="shared" si="15"/>
        <v>13631.97485574</v>
      </c>
      <c r="P14" s="47">
        <f t="shared" si="15"/>
        <v>14041.613689219999</v>
      </c>
      <c r="Q14" s="47">
        <f t="shared" si="15"/>
        <v>11485.523053270001</v>
      </c>
      <c r="R14" s="47">
        <f t="shared" si="15"/>
        <v>12717.460573040002</v>
      </c>
      <c r="S14" s="47">
        <f t="shared" si="15"/>
        <v>16266.1691641</v>
      </c>
      <c r="T14" s="47">
        <f t="shared" si="15"/>
        <v>12098.923609519999</v>
      </c>
      <c r="U14" s="47">
        <f t="shared" si="15"/>
        <v>14347.22204506</v>
      </c>
      <c r="V14" s="47">
        <f t="shared" si="15"/>
        <v>15699.299457069999</v>
      </c>
      <c r="W14" s="47">
        <f t="shared" si="15"/>
        <v>14669.28137434</v>
      </c>
      <c r="X14" s="116">
        <f t="shared" si="14"/>
        <v>0.3886663148682854</v>
      </c>
      <c r="Y14" s="116">
        <f t="shared" si="4"/>
        <v>0.18730662424666833</v>
      </c>
      <c r="Z14" s="116">
        <f t="shared" si="4"/>
        <v>-0.19887860176757466</v>
      </c>
      <c r="AA14" s="116">
        <f t="shared" si="4"/>
        <v>-1.4924979352647694E-2</v>
      </c>
      <c r="AB14" s="116">
        <f t="shared" si="4"/>
        <v>0.19746721504392539</v>
      </c>
      <c r="AC14" s="116">
        <f t="shared" si="4"/>
        <v>9.3432678034188532E-2</v>
      </c>
      <c r="AD14" s="116">
        <f t="shared" si="4"/>
        <v>-1.3810644669563055E-2</v>
      </c>
      <c r="AE14" s="116">
        <f t="shared" si="5"/>
        <v>5.5221696848962054E-2</v>
      </c>
      <c r="AF14" s="116">
        <f t="shared" si="6"/>
        <v>1.9106283526119316E-2</v>
      </c>
      <c r="AG14" s="116">
        <f t="shared" si="7"/>
        <v>0.12752698661977124</v>
      </c>
      <c r="AH14" s="116">
        <f t="shared" si="8"/>
        <v>-5.4464398461760766E-2</v>
      </c>
      <c r="AI14" s="116">
        <f t="shared" si="9"/>
        <v>4.3477394256755897E-2</v>
      </c>
      <c r="AJ14" s="116">
        <f t="shared" si="10"/>
        <v>3.0049852483957196E-2</v>
      </c>
      <c r="AK14" s="116">
        <f t="shared" si="11"/>
        <v>-0.18203681517832637</v>
      </c>
      <c r="AL14" s="116">
        <f t="shared" si="12"/>
        <v>0.1072600276066018</v>
      </c>
      <c r="AM14" s="116">
        <f t="shared" si="12"/>
        <v>0.27904223258084837</v>
      </c>
      <c r="AN14" s="116">
        <f t="shared" si="12"/>
        <v>-0.25619096374438644</v>
      </c>
      <c r="AO14" s="116">
        <f t="shared" si="12"/>
        <v>0.18582631877855094</v>
      </c>
      <c r="AP14" s="116">
        <f t="shared" si="12"/>
        <v>9.4239665892362989E-2</v>
      </c>
      <c r="AQ14" s="116">
        <f t="shared" si="12"/>
        <v>-6.5609174826341876E-2</v>
      </c>
    </row>
    <row r="15" spans="1:43" x14ac:dyDescent="0.2">
      <c r="B15" s="28" t="s">
        <v>36</v>
      </c>
      <c r="C15" s="47">
        <v>5376.8984186899997</v>
      </c>
      <c r="D15" s="2">
        <v>7418.7806294299999</v>
      </c>
      <c r="E15" s="2">
        <v>8743.6886020799993</v>
      </c>
      <c r="F15" s="2">
        <v>7453.5713201199997</v>
      </c>
      <c r="G15" s="2">
        <v>7019.8177617600004</v>
      </c>
      <c r="H15" s="2">
        <v>8869.3082825100009</v>
      </c>
      <c r="I15" s="47">
        <v>9687.4</v>
      </c>
      <c r="J15" s="47">
        <v>9487.9019566900006</v>
      </c>
      <c r="K15" s="47">
        <v>10087.63664766</v>
      </c>
      <c r="L15" s="47">
        <v>10410.639620559999</v>
      </c>
      <c r="M15" s="47">
        <v>11833.55638224</v>
      </c>
      <c r="N15" s="47">
        <v>11139.13965358</v>
      </c>
      <c r="O15" s="47">
        <v>11666.09789637</v>
      </c>
      <c r="P15" s="47">
        <v>12177.65295027</v>
      </c>
      <c r="Q15" s="47">
        <v>9776.8679137700001</v>
      </c>
      <c r="R15" s="47">
        <v>10799.205445950001</v>
      </c>
      <c r="S15" s="47">
        <v>13162.899624829999</v>
      </c>
      <c r="T15" s="47">
        <v>10009.45428731</v>
      </c>
      <c r="U15" s="47">
        <v>11710.62426801</v>
      </c>
      <c r="V15" s="47">
        <v>12893.68530358</v>
      </c>
      <c r="W15" s="47">
        <v>11812.53379177</v>
      </c>
      <c r="X15" s="116">
        <f t="shared" si="14"/>
        <v>0.37975093664452642</v>
      </c>
      <c r="Y15" s="116">
        <f t="shared" si="4"/>
        <v>0.17858837440133279</v>
      </c>
      <c r="Z15" s="116">
        <f t="shared" si="4"/>
        <v>-0.14754840213009179</v>
      </c>
      <c r="AA15" s="116">
        <f t="shared" si="4"/>
        <v>-5.8194057550524092E-2</v>
      </c>
      <c r="AB15" s="116">
        <f t="shared" si="4"/>
        <v>0.26346702770903541</v>
      </c>
      <c r="AC15" s="116">
        <f t="shared" si="4"/>
        <v>9.2238502872117989E-2</v>
      </c>
      <c r="AD15" s="116">
        <f t="shared" si="4"/>
        <v>-2.0593558984866811E-2</v>
      </c>
      <c r="AE15" s="116">
        <f t="shared" si="5"/>
        <v>6.3210464621962226E-2</v>
      </c>
      <c r="AF15" s="116">
        <f t="shared" si="6"/>
        <v>3.2019687482987003E-2</v>
      </c>
      <c r="AG15" s="116">
        <f t="shared" si="7"/>
        <v>0.13667909115496402</v>
      </c>
      <c r="AH15" s="116">
        <f t="shared" si="8"/>
        <v>-5.8681997721512724E-2</v>
      </c>
      <c r="AI15" s="116">
        <f t="shared" si="9"/>
        <v>4.7306906922622405E-2</v>
      </c>
      <c r="AJ15" s="116">
        <f t="shared" si="10"/>
        <v>4.3849713798405077E-2</v>
      </c>
      <c r="AK15" s="116">
        <f t="shared" si="11"/>
        <v>-0.19714677748693521</v>
      </c>
      <c r="AL15" s="116">
        <f t="shared" si="12"/>
        <v>0.10456697801349191</v>
      </c>
      <c r="AM15" s="116">
        <f t="shared" si="12"/>
        <v>0.21887667483596651</v>
      </c>
      <c r="AN15" s="116">
        <f t="shared" si="12"/>
        <v>-0.2395707197805762</v>
      </c>
      <c r="AO15" s="116">
        <f t="shared" si="12"/>
        <v>0.1699563164853799</v>
      </c>
      <c r="AP15" s="116">
        <f t="shared" si="12"/>
        <v>0.1010245917292194</v>
      </c>
      <c r="AQ15" s="116">
        <f t="shared" si="12"/>
        <v>-8.3851240848092701E-2</v>
      </c>
    </row>
    <row r="16" spans="1:43" x14ac:dyDescent="0.2">
      <c r="B16" s="28" t="s">
        <v>37</v>
      </c>
      <c r="C16" s="47">
        <v>1405.187498</v>
      </c>
      <c r="D16" s="2">
        <v>1999.2736276199998</v>
      </c>
      <c r="E16" s="2">
        <v>2438.4296048299998</v>
      </c>
      <c r="F16" s="2">
        <v>1504.662853</v>
      </c>
      <c r="G16" s="2">
        <v>1804.71495129</v>
      </c>
      <c r="H16" s="2">
        <v>1697.78032945</v>
      </c>
      <c r="I16" s="47">
        <v>1867</v>
      </c>
      <c r="J16" s="47">
        <v>1906.92433054</v>
      </c>
      <c r="K16" s="47">
        <v>1936.43128245</v>
      </c>
      <c r="L16" s="47">
        <v>1843.16356056</v>
      </c>
      <c r="M16" s="47">
        <v>1982.9373932000001</v>
      </c>
      <c r="N16" s="47">
        <v>1924.8470995299999</v>
      </c>
      <c r="O16" s="47">
        <v>1965.8769593699999</v>
      </c>
      <c r="P16" s="47">
        <v>1863.9607389499999</v>
      </c>
      <c r="Q16" s="47">
        <v>1708.6551394999999</v>
      </c>
      <c r="R16" s="47">
        <v>1918.2551270899999</v>
      </c>
      <c r="S16" s="47">
        <v>3103.2695392699998</v>
      </c>
      <c r="T16" s="47">
        <v>2089.46932221</v>
      </c>
      <c r="U16" s="47">
        <v>2636.5977770500003</v>
      </c>
      <c r="V16" s="47">
        <v>2805.6141534899998</v>
      </c>
      <c r="W16" s="47">
        <v>2856.7475825700003</v>
      </c>
      <c r="X16" s="116">
        <f t="shared" si="14"/>
        <v>0.42278068262460433</v>
      </c>
      <c r="Y16" s="116">
        <f t="shared" si="4"/>
        <v>0.21965776527187297</v>
      </c>
      <c r="Z16" s="116">
        <f t="shared" si="4"/>
        <v>-0.38293775222397664</v>
      </c>
      <c r="AA16" s="116">
        <f t="shared" si="4"/>
        <v>0.19941483747788125</v>
      </c>
      <c r="AB16" s="116">
        <f t="shared" si="4"/>
        <v>-5.9252915128543582E-2</v>
      </c>
      <c r="AC16" s="116">
        <f t="shared" si="4"/>
        <v>9.9671122120268185E-2</v>
      </c>
      <c r="AD16" s="116">
        <f t="shared" si="4"/>
        <v>2.1384215607927137E-2</v>
      </c>
      <c r="AE16" s="116">
        <f t="shared" si="5"/>
        <v>1.5473583003497771E-2</v>
      </c>
      <c r="AF16" s="116">
        <f t="shared" si="6"/>
        <v>-4.816474652898417E-2</v>
      </c>
      <c r="AG16" s="116">
        <f t="shared" si="7"/>
        <v>7.5833656670997396E-2</v>
      </c>
      <c r="AH16" s="116">
        <f t="shared" si="8"/>
        <v>-2.9295071982205156E-2</v>
      </c>
      <c r="AI16" s="116">
        <f t="shared" si="9"/>
        <v>2.1315906001062812E-2</v>
      </c>
      <c r="AJ16" s="116">
        <f t="shared" si="10"/>
        <v>-5.1842624195901243E-2</v>
      </c>
      <c r="AK16" s="116">
        <f t="shared" si="11"/>
        <v>-8.3320209597057437E-2</v>
      </c>
      <c r="AL16" s="116">
        <f t="shared" si="12"/>
        <v>0.12266956786337513</v>
      </c>
      <c r="AM16" s="116">
        <f t="shared" si="12"/>
        <v>0.61775641594539676</v>
      </c>
      <c r="AN16" s="116">
        <f t="shared" si="12"/>
        <v>-0.32668777372734503</v>
      </c>
      <c r="AO16" s="116">
        <f t="shared" si="12"/>
        <v>0.26185043686657772</v>
      </c>
      <c r="AP16" s="116">
        <f t="shared" si="12"/>
        <v>6.4103966828457981E-2</v>
      </c>
      <c r="AQ16" s="116">
        <f t="shared" si="12"/>
        <v>1.8225396039007746E-2</v>
      </c>
    </row>
    <row r="17" spans="2:43" x14ac:dyDescent="0.2">
      <c r="B17" s="27" t="s">
        <v>26</v>
      </c>
      <c r="C17" s="47">
        <f>SUM(C18:C19)</f>
        <v>221.14676095999999</v>
      </c>
      <c r="D17" s="2">
        <v>192.48867398999997</v>
      </c>
      <c r="E17" s="2">
        <v>226.71083037</v>
      </c>
      <c r="F17" s="47">
        <f>+F18+F19</f>
        <v>270.14654680000001</v>
      </c>
      <c r="G17" s="47">
        <f>+G18+G19</f>
        <v>336.27433567999998</v>
      </c>
      <c r="H17" s="47">
        <f>+H18+H19</f>
        <v>288.75667889999994</v>
      </c>
      <c r="I17" s="47">
        <f>+I18+I19</f>
        <v>277.5</v>
      </c>
      <c r="J17" s="47">
        <f>+J18+J19</f>
        <v>309.43943552999997</v>
      </c>
      <c r="K17" s="47">
        <f t="shared" ref="K17:W17" si="16">+K18+K19+K20</f>
        <v>329.59019124000002</v>
      </c>
      <c r="L17" s="47">
        <f t="shared" si="16"/>
        <v>297.09996508</v>
      </c>
      <c r="M17" s="47">
        <f t="shared" si="16"/>
        <v>381.68634953999998</v>
      </c>
      <c r="N17" s="47">
        <f t="shared" si="16"/>
        <v>447.37868755</v>
      </c>
      <c r="O17" s="47">
        <f t="shared" si="16"/>
        <v>420.57531643999999</v>
      </c>
      <c r="P17" s="47">
        <f t="shared" si="16"/>
        <v>366.96477646000005</v>
      </c>
      <c r="Q17" s="47">
        <f t="shared" si="16"/>
        <v>459.82483686000006</v>
      </c>
      <c r="R17" s="47">
        <f t="shared" si="16"/>
        <v>545.72661261999997</v>
      </c>
      <c r="S17" s="47">
        <f t="shared" si="16"/>
        <v>507.08796212000004</v>
      </c>
      <c r="T17" s="47">
        <f t="shared" si="16"/>
        <v>418.89163587999997</v>
      </c>
      <c r="U17" s="47">
        <f t="shared" si="16"/>
        <v>396.80223713999999</v>
      </c>
      <c r="V17" s="47">
        <f t="shared" si="16"/>
        <v>406.26221637999998</v>
      </c>
      <c r="W17" s="47">
        <f t="shared" si="16"/>
        <v>370.00186938000002</v>
      </c>
      <c r="X17" s="116">
        <f t="shared" si="14"/>
        <v>-0.12958854493547645</v>
      </c>
      <c r="Y17" s="116">
        <f t="shared" si="4"/>
        <v>0.17778789614280321</v>
      </c>
      <c r="Z17" s="116">
        <f t="shared" si="4"/>
        <v>0.19159083118839715</v>
      </c>
      <c r="AA17" s="116">
        <f t="shared" si="4"/>
        <v>0.24478487570287899</v>
      </c>
      <c r="AB17" s="116">
        <f t="shared" si="4"/>
        <v>-0.14130622452620956</v>
      </c>
      <c r="AC17" s="116">
        <f t="shared" si="4"/>
        <v>-3.8983267652480058E-2</v>
      </c>
      <c r="AD17" s="116">
        <f t="shared" si="4"/>
        <v>0.11509706497297278</v>
      </c>
      <c r="AE17" s="116">
        <f t="shared" si="5"/>
        <v>6.5120192827027301E-2</v>
      </c>
      <c r="AF17" s="116">
        <f t="shared" si="6"/>
        <v>-9.8577648921418848E-2</v>
      </c>
      <c r="AG17" s="116">
        <f t="shared" si="7"/>
        <v>0.28470681387398833</v>
      </c>
      <c r="AH17" s="116">
        <f t="shared" si="8"/>
        <v>0.17211078700920535</v>
      </c>
      <c r="AI17" s="116">
        <f t="shared" si="9"/>
        <v>-5.9912042875320037E-2</v>
      </c>
      <c r="AJ17" s="116">
        <f t="shared" si="10"/>
        <v>-0.12746953490706847</v>
      </c>
      <c r="AK17" s="116">
        <f t="shared" si="11"/>
        <v>0.2530489746067548</v>
      </c>
      <c r="AL17" s="116">
        <f t="shared" si="12"/>
        <v>0.18681412762867766</v>
      </c>
      <c r="AM17" s="116">
        <f t="shared" si="12"/>
        <v>-7.0802210496017648E-2</v>
      </c>
      <c r="AN17" s="116">
        <f t="shared" si="12"/>
        <v>-0.17392707543534391</v>
      </c>
      <c r="AO17" s="116">
        <f t="shared" si="12"/>
        <v>-5.2732966829464045E-2</v>
      </c>
      <c r="AP17" s="116">
        <f t="shared" si="12"/>
        <v>2.3840539076049438E-2</v>
      </c>
      <c r="AQ17" s="116">
        <f t="shared" si="12"/>
        <v>-8.9253554817619651E-2</v>
      </c>
    </row>
    <row r="18" spans="2:43" x14ac:dyDescent="0.2">
      <c r="B18" s="28" t="s">
        <v>38</v>
      </c>
      <c r="C18" s="47">
        <v>221.14676095999999</v>
      </c>
      <c r="D18" s="2">
        <v>13.763038419999999</v>
      </c>
      <c r="E18" s="2">
        <v>12.2786475</v>
      </c>
      <c r="F18" s="2">
        <v>9.5648204999999997</v>
      </c>
      <c r="G18" s="2">
        <v>12.539877000000001</v>
      </c>
      <c r="H18" s="2">
        <v>11.916164999999999</v>
      </c>
      <c r="I18" s="47">
        <v>11.4</v>
      </c>
      <c r="J18" s="47">
        <v>13.32815916</v>
      </c>
      <c r="K18" s="47">
        <v>11.9</v>
      </c>
      <c r="L18" s="47">
        <v>9.343629</v>
      </c>
      <c r="M18" s="47">
        <v>13.475906999999999</v>
      </c>
      <c r="N18" s="47">
        <v>16.179823500000001</v>
      </c>
      <c r="O18" s="47">
        <v>14.095674000000001</v>
      </c>
      <c r="P18" s="47">
        <v>10.773345000000001</v>
      </c>
      <c r="Q18" s="47">
        <v>16.391851500000001</v>
      </c>
      <c r="R18" s="47">
        <v>18.0125475</v>
      </c>
      <c r="S18" s="47">
        <v>15.615366</v>
      </c>
      <c r="T18" s="47">
        <v>14.2455435</v>
      </c>
      <c r="U18" s="47">
        <v>14.694680999999999</v>
      </c>
      <c r="V18" s="47">
        <v>15.3902445</v>
      </c>
      <c r="W18" s="47">
        <v>13.240893</v>
      </c>
      <c r="X18" s="116">
        <f t="shared" si="14"/>
        <v>-0.93776513677951001</v>
      </c>
      <c r="Y18" s="116">
        <f t="shared" si="4"/>
        <v>-0.1078534313936762</v>
      </c>
      <c r="Z18" s="116">
        <f t="shared" si="4"/>
        <v>-0.22102002683927524</v>
      </c>
      <c r="AA18" s="116">
        <f t="shared" si="4"/>
        <v>0.31104154019408958</v>
      </c>
      <c r="AB18" s="116">
        <f t="shared" si="4"/>
        <v>-4.9738286906641949E-2</v>
      </c>
      <c r="AC18" s="116">
        <f t="shared" si="4"/>
        <v>-4.3316368982806108E-2</v>
      </c>
      <c r="AD18" s="116">
        <f t="shared" si="4"/>
        <v>0.16913676842105252</v>
      </c>
      <c r="AE18" s="116">
        <f t="shared" si="5"/>
        <v>-0.10715351931616635</v>
      </c>
      <c r="AF18" s="116">
        <f t="shared" si="6"/>
        <v>-0.21482109243697478</v>
      </c>
      <c r="AG18" s="116">
        <f t="shared" si="7"/>
        <v>0.44225621543834825</v>
      </c>
      <c r="AH18" s="116">
        <f t="shared" si="8"/>
        <v>0.20064820126764027</v>
      </c>
      <c r="AI18" s="116">
        <f t="shared" si="9"/>
        <v>-0.12881163382282879</v>
      </c>
      <c r="AJ18" s="116">
        <f t="shared" si="10"/>
        <v>-0.2356984845137593</v>
      </c>
      <c r="AK18" s="116">
        <f t="shared" si="11"/>
        <v>0.52151922174589238</v>
      </c>
      <c r="AL18" s="116">
        <f t="shared" si="12"/>
        <v>9.8872052373095265E-2</v>
      </c>
      <c r="AM18" s="116">
        <f t="shared" si="12"/>
        <v>-0.13308397937604333</v>
      </c>
      <c r="AN18" s="116">
        <f t="shared" si="12"/>
        <v>-8.7722727728571925E-2</v>
      </c>
      <c r="AO18" s="116">
        <f t="shared" si="12"/>
        <v>3.1528281107702227E-2</v>
      </c>
      <c r="AP18" s="116">
        <f t="shared" si="12"/>
        <v>4.7334372212639364E-2</v>
      </c>
      <c r="AQ18" s="116">
        <f t="shared" si="12"/>
        <v>-0.13965674814328</v>
      </c>
    </row>
    <row r="19" spans="2:43" x14ac:dyDescent="0.2">
      <c r="B19" s="28" t="s">
        <v>39</v>
      </c>
      <c r="C19" s="47">
        <v>0</v>
      </c>
      <c r="D19" s="2">
        <v>178.72563556999998</v>
      </c>
      <c r="E19" s="2">
        <v>214.43218286999999</v>
      </c>
      <c r="F19" s="2">
        <v>260.58172630000001</v>
      </c>
      <c r="G19" s="2">
        <v>323.73445867999999</v>
      </c>
      <c r="H19" s="2">
        <v>276.84051389999996</v>
      </c>
      <c r="I19" s="47">
        <v>266.10000000000002</v>
      </c>
      <c r="J19" s="47">
        <v>296.11127636999998</v>
      </c>
      <c r="K19" s="47">
        <v>198.43048083000002</v>
      </c>
      <c r="L19" s="47">
        <v>161.28778408000002</v>
      </c>
      <c r="M19" s="47">
        <v>233.37167803999998</v>
      </c>
      <c r="N19" s="47">
        <v>294.26820430000004</v>
      </c>
      <c r="O19" s="47">
        <v>261.86036444000001</v>
      </c>
      <c r="P19" s="47">
        <v>212.41316846000001</v>
      </c>
      <c r="Q19" s="47">
        <v>303.52476961000002</v>
      </c>
      <c r="R19" s="47">
        <v>357.53314387</v>
      </c>
      <c r="S19" s="47">
        <v>324.20030837000002</v>
      </c>
      <c r="T19" s="47">
        <v>261.41088563</v>
      </c>
      <c r="U19" s="47">
        <v>248.49132488999999</v>
      </c>
      <c r="V19" s="47">
        <v>255.06200412999999</v>
      </c>
      <c r="W19" s="47">
        <v>216.30651262999999</v>
      </c>
      <c r="X19" s="120" t="e">
        <f t="shared" si="14"/>
        <v>#DIV/0!</v>
      </c>
      <c r="Y19" s="116">
        <f t="shared" si="4"/>
        <v>0.19978413944996221</v>
      </c>
      <c r="Z19" s="116">
        <f t="shared" si="4"/>
        <v>0.21521743057560672</v>
      </c>
      <c r="AA19" s="116">
        <f t="shared" si="4"/>
        <v>0.24235288205625793</v>
      </c>
      <c r="AB19" s="116">
        <f t="shared" si="4"/>
        <v>-0.14485311502274467</v>
      </c>
      <c r="AC19" s="116">
        <f t="shared" si="4"/>
        <v>-3.8796756113086861E-2</v>
      </c>
      <c r="AD19" s="116">
        <f t="shared" si="4"/>
        <v>0.11278194802705732</v>
      </c>
      <c r="AE19" s="116">
        <f t="shared" si="5"/>
        <v>-0.32987867513003744</v>
      </c>
      <c r="AF19" s="116">
        <f t="shared" si="6"/>
        <v>-0.18718241569862948</v>
      </c>
      <c r="AG19" s="116">
        <f t="shared" si="7"/>
        <v>0.44692717660654191</v>
      </c>
      <c r="AH19" s="116">
        <f t="shared" si="8"/>
        <v>0.2609422307430227</v>
      </c>
      <c r="AI19" s="116">
        <f t="shared" si="9"/>
        <v>-0.11013028042595097</v>
      </c>
      <c r="AJ19" s="116">
        <f t="shared" si="10"/>
        <v>-0.18883039472485663</v>
      </c>
      <c r="AK19" s="116">
        <f t="shared" si="11"/>
        <v>0.42893574730117279</v>
      </c>
      <c r="AL19" s="116">
        <f t="shared" si="12"/>
        <v>0.17793728771920492</v>
      </c>
      <c r="AM19" s="116">
        <f t="shared" si="12"/>
        <v>-9.32300573289504E-2</v>
      </c>
      <c r="AN19" s="116">
        <f t="shared" si="12"/>
        <v>-0.1936747779657888</v>
      </c>
      <c r="AO19" s="116">
        <f t="shared" si="12"/>
        <v>-4.9422428254523032E-2</v>
      </c>
      <c r="AP19" s="116">
        <f t="shared" si="12"/>
        <v>2.6442288248528012E-2</v>
      </c>
      <c r="AQ19" s="116">
        <f t="shared" si="12"/>
        <v>-0.1519453735659001</v>
      </c>
    </row>
    <row r="20" spans="2:43" x14ac:dyDescent="0.2">
      <c r="B20" s="28" t="s">
        <v>56</v>
      </c>
      <c r="C20" s="47"/>
      <c r="D20" s="2"/>
      <c r="E20" s="2"/>
      <c r="F20" s="2"/>
      <c r="G20" s="2"/>
      <c r="H20" s="2"/>
      <c r="I20" s="47"/>
      <c r="J20" s="47"/>
      <c r="K20" s="47">
        <v>119.25971041</v>
      </c>
      <c r="L20" s="47">
        <v>126.468552</v>
      </c>
      <c r="M20" s="47">
        <v>134.8387645</v>
      </c>
      <c r="N20" s="47">
        <v>136.93065974999999</v>
      </c>
      <c r="O20" s="47">
        <v>144.61927800000001</v>
      </c>
      <c r="P20" s="47">
        <v>143.77826300000001</v>
      </c>
      <c r="Q20" s="47">
        <v>139.90821575000001</v>
      </c>
      <c r="R20" s="47">
        <v>170.18092125000001</v>
      </c>
      <c r="S20" s="47">
        <v>167.27228775</v>
      </c>
      <c r="T20" s="47">
        <v>143.23520675</v>
      </c>
      <c r="U20" s="47">
        <v>133.61623125</v>
      </c>
      <c r="V20" s="47">
        <v>135.80996775</v>
      </c>
      <c r="W20" s="47">
        <v>140.45446375</v>
      </c>
      <c r="X20" s="120" t="e">
        <f t="shared" si="14"/>
        <v>#DIV/0!</v>
      </c>
      <c r="Y20" s="119" t="e">
        <f t="shared" si="4"/>
        <v>#DIV/0!</v>
      </c>
      <c r="Z20" s="119" t="e">
        <f t="shared" si="4"/>
        <v>#DIV/0!</v>
      </c>
      <c r="AA20" s="119" t="e">
        <f t="shared" si="4"/>
        <v>#DIV/0!</v>
      </c>
      <c r="AB20" s="119" t="e">
        <f t="shared" si="4"/>
        <v>#DIV/0!</v>
      </c>
      <c r="AC20" s="119" t="e">
        <f t="shared" si="4"/>
        <v>#DIV/0!</v>
      </c>
      <c r="AD20" s="119" t="e">
        <f t="shared" si="4"/>
        <v>#DIV/0!</v>
      </c>
      <c r="AE20" s="119" t="e">
        <f t="shared" si="5"/>
        <v>#DIV/0!</v>
      </c>
      <c r="AF20" s="116">
        <f t="shared" si="6"/>
        <v>6.0446579697509772E-2</v>
      </c>
      <c r="AG20" s="116">
        <f t="shared" si="7"/>
        <v>6.6184141176851563E-2</v>
      </c>
      <c r="AH20" s="116">
        <f t="shared" si="8"/>
        <v>1.5514049374132366E-2</v>
      </c>
      <c r="AI20" s="116">
        <f t="shared" si="9"/>
        <v>5.6149720333177777E-2</v>
      </c>
      <c r="AJ20" s="116">
        <f t="shared" si="10"/>
        <v>-5.8153726918758197E-3</v>
      </c>
      <c r="AK20" s="116">
        <f t="shared" si="11"/>
        <v>-2.6916775660309589E-2</v>
      </c>
      <c r="AL20" s="116">
        <f t="shared" si="12"/>
        <v>0.21637546685674169</v>
      </c>
      <c r="AM20" s="116">
        <f t="shared" si="12"/>
        <v>-1.7091419406098707E-2</v>
      </c>
      <c r="AN20" s="116">
        <f t="shared" si="12"/>
        <v>-0.14370031834517072</v>
      </c>
      <c r="AO20" s="116">
        <f t="shared" si="12"/>
        <v>-6.7155106054259228E-2</v>
      </c>
      <c r="AP20" s="116">
        <f t="shared" si="12"/>
        <v>1.6418188714628856E-2</v>
      </c>
      <c r="AQ20" s="116">
        <f t="shared" si="12"/>
        <v>3.4198491295938105E-2</v>
      </c>
    </row>
    <row r="21" spans="2:43" x14ac:dyDescent="0.2">
      <c r="B21" s="27" t="s">
        <v>27</v>
      </c>
      <c r="C21" s="47">
        <f>+C22+C23</f>
        <v>44351.247448230002</v>
      </c>
      <c r="D21" s="2">
        <v>57609.885378200001</v>
      </c>
      <c r="E21" s="2">
        <v>73789.082409539988</v>
      </c>
      <c r="F21" s="47">
        <f t="shared" ref="F21:W21" si="17">+F22+F23</f>
        <v>66715.996201410002</v>
      </c>
      <c r="G21" s="47">
        <f t="shared" si="17"/>
        <v>73589.202155179999</v>
      </c>
      <c r="H21" s="47">
        <f t="shared" si="17"/>
        <v>78534.349046470001</v>
      </c>
      <c r="I21" s="47">
        <f t="shared" si="17"/>
        <v>90458.486155799998</v>
      </c>
      <c r="J21" s="47">
        <f t="shared" si="17"/>
        <v>93074.650524659999</v>
      </c>
      <c r="K21" s="47">
        <f t="shared" si="17"/>
        <v>95600.605417400002</v>
      </c>
      <c r="L21" s="47">
        <f t="shared" si="17"/>
        <v>105915.84666790001</v>
      </c>
      <c r="M21" s="47">
        <f t="shared" si="17"/>
        <v>110885.10183983001</v>
      </c>
      <c r="N21" s="47">
        <f t="shared" si="17"/>
        <v>114251.28447661</v>
      </c>
      <c r="O21" s="47">
        <f t="shared" si="17"/>
        <v>118342.52473561</v>
      </c>
      <c r="P21" s="47">
        <f t="shared" si="17"/>
        <v>118959.52014659</v>
      </c>
      <c r="Q21" s="47">
        <f t="shared" si="17"/>
        <v>152621.01583250001</v>
      </c>
      <c r="R21" s="47">
        <f t="shared" si="17"/>
        <v>150569.78674414998</v>
      </c>
      <c r="S21" s="47">
        <f t="shared" si="17"/>
        <v>188293.41000442998</v>
      </c>
      <c r="T21" s="47">
        <f t="shared" si="17"/>
        <v>185837.82617571999</v>
      </c>
      <c r="U21" s="47">
        <f t="shared" si="17"/>
        <v>192869.74866037001</v>
      </c>
      <c r="V21" s="47">
        <f t="shared" si="17"/>
        <v>201536.87386336998</v>
      </c>
      <c r="W21" s="47">
        <f t="shared" si="17"/>
        <v>190665.84188277001</v>
      </c>
      <c r="X21" s="116">
        <f t="shared" si="14"/>
        <v>0.29894622345056798</v>
      </c>
      <c r="Y21" s="116">
        <f t="shared" si="4"/>
        <v>0.2808406391563889</v>
      </c>
      <c r="Z21" s="116">
        <f t="shared" si="4"/>
        <v>-9.58554568936546E-2</v>
      </c>
      <c r="AA21" s="116">
        <f t="shared" si="4"/>
        <v>0.1030218590009564</v>
      </c>
      <c r="AB21" s="116">
        <f t="shared" si="4"/>
        <v>6.7199354612678119E-2</v>
      </c>
      <c r="AC21" s="116">
        <f t="shared" si="4"/>
        <v>0.15183339843148502</v>
      </c>
      <c r="AD21" s="116">
        <f t="shared" si="4"/>
        <v>2.8921160192246553E-2</v>
      </c>
      <c r="AE21" s="116">
        <f t="shared" si="5"/>
        <v>2.7139020974038086E-2</v>
      </c>
      <c r="AF21" s="116">
        <f t="shared" si="6"/>
        <v>0.10789932977372718</v>
      </c>
      <c r="AG21" s="116">
        <f t="shared" si="7"/>
        <v>4.6917013159618381E-2</v>
      </c>
      <c r="AH21" s="116">
        <f t="shared" si="8"/>
        <v>3.0357393201859928E-2</v>
      </c>
      <c r="AI21" s="116">
        <f t="shared" si="9"/>
        <v>3.5809140157523345E-2</v>
      </c>
      <c r="AJ21" s="116">
        <f t="shared" si="10"/>
        <v>5.2136407631866444E-3</v>
      </c>
      <c r="AK21" s="116">
        <f t="shared" si="11"/>
        <v>0.28296596728391332</v>
      </c>
      <c r="AL21" s="116">
        <f t="shared" si="12"/>
        <v>-1.3440017268665172E-2</v>
      </c>
      <c r="AM21" s="116">
        <f t="shared" si="12"/>
        <v>0.25053912923699917</v>
      </c>
      <c r="AN21" s="116">
        <f t="shared" si="12"/>
        <v>-1.3041262722111258E-2</v>
      </c>
      <c r="AO21" s="116">
        <f t="shared" si="12"/>
        <v>3.7839026797488184E-2</v>
      </c>
      <c r="AP21" s="116">
        <f t="shared" si="12"/>
        <v>4.4937711918016543E-2</v>
      </c>
      <c r="AQ21" s="116">
        <f t="shared" si="12"/>
        <v>-5.3940659950743708E-2</v>
      </c>
    </row>
    <row r="22" spans="2:43" x14ac:dyDescent="0.2">
      <c r="B22" s="28" t="s">
        <v>28</v>
      </c>
      <c r="C22" s="47">
        <v>22782.155847499998</v>
      </c>
      <c r="D22" s="2">
        <v>29796.522676339999</v>
      </c>
      <c r="E22" s="2">
        <v>36003.082392059994</v>
      </c>
      <c r="F22" s="2">
        <v>38097.455724330001</v>
      </c>
      <c r="G22" s="2">
        <v>40454.030992280001</v>
      </c>
      <c r="H22" s="2">
        <v>44739.00459792</v>
      </c>
      <c r="I22" s="47">
        <v>48830.003504100001</v>
      </c>
      <c r="J22" s="47">
        <v>51191.395684579998</v>
      </c>
      <c r="K22" s="47">
        <v>50822.001971870006</v>
      </c>
      <c r="L22" s="47">
        <v>60295.090138010004</v>
      </c>
      <c r="M22" s="47">
        <v>61629.933457440005</v>
      </c>
      <c r="N22" s="47">
        <v>63199.794615080005</v>
      </c>
      <c r="O22" s="47">
        <v>66652.994557800004</v>
      </c>
      <c r="P22" s="47">
        <v>67979.772273080001</v>
      </c>
      <c r="Q22" s="47">
        <v>100448.66692196</v>
      </c>
      <c r="R22" s="47">
        <v>94428.419241039999</v>
      </c>
      <c r="S22" s="47">
        <v>109801.04994</v>
      </c>
      <c r="T22" s="47">
        <v>119402.45179013</v>
      </c>
      <c r="U22" s="47">
        <v>122051.08385066</v>
      </c>
      <c r="V22" s="47">
        <v>128891.11219758001</v>
      </c>
      <c r="W22" s="47">
        <v>122076.79109699999</v>
      </c>
      <c r="X22" s="116">
        <f t="shared" si="14"/>
        <v>0.30788863335818695</v>
      </c>
      <c r="Y22" s="116">
        <f t="shared" si="4"/>
        <v>0.2082981220036233</v>
      </c>
      <c r="Z22" s="116">
        <f t="shared" si="4"/>
        <v>5.8172056199607303E-2</v>
      </c>
      <c r="AA22" s="116">
        <f t="shared" si="4"/>
        <v>6.1856499945875054E-2</v>
      </c>
      <c r="AB22" s="116">
        <f t="shared" si="4"/>
        <v>0.10592204288511375</v>
      </c>
      <c r="AC22" s="116">
        <f t="shared" si="4"/>
        <v>9.1441437800120262E-2</v>
      </c>
      <c r="AD22" s="116">
        <f t="shared" si="4"/>
        <v>4.8359451382831153E-2</v>
      </c>
      <c r="AE22" s="116">
        <f t="shared" si="5"/>
        <v>-7.2159336109146599E-3</v>
      </c>
      <c r="AF22" s="116">
        <f t="shared" si="6"/>
        <v>0.18639738299532849</v>
      </c>
      <c r="AG22" s="116">
        <f t="shared" si="7"/>
        <v>2.2138507735450119E-2</v>
      </c>
      <c r="AH22" s="116">
        <f t="shared" si="8"/>
        <v>2.5472381188341053E-2</v>
      </c>
      <c r="AI22" s="116">
        <f t="shared" si="9"/>
        <v>5.4639417165068371E-2</v>
      </c>
      <c r="AJ22" s="116">
        <f t="shared" si="10"/>
        <v>1.990574803251266E-2</v>
      </c>
      <c r="AK22" s="116">
        <f t="shared" si="11"/>
        <v>0.47762582255277253</v>
      </c>
      <c r="AL22" s="116">
        <f t="shared" si="12"/>
        <v>-5.9933574684442714E-2</v>
      </c>
      <c r="AM22" s="116">
        <f t="shared" si="12"/>
        <v>0.16279665404246035</v>
      </c>
      <c r="AN22" s="116">
        <f t="shared" si="12"/>
        <v>8.7443625132697989E-2</v>
      </c>
      <c r="AO22" s="116">
        <f t="shared" si="12"/>
        <v>2.2182392579219501E-2</v>
      </c>
      <c r="AP22" s="116">
        <f t="shared" si="12"/>
        <v>5.6042340068764629E-2</v>
      </c>
      <c r="AQ22" s="116">
        <f t="shared" si="12"/>
        <v>-5.286882069986476E-2</v>
      </c>
    </row>
    <row r="23" spans="2:43" x14ac:dyDescent="0.2">
      <c r="B23" s="28" t="s">
        <v>29</v>
      </c>
      <c r="C23" s="47">
        <v>21569.09160073</v>
      </c>
      <c r="D23" s="2">
        <v>27813.362701860002</v>
      </c>
      <c r="E23" s="2">
        <v>37786.000017480001</v>
      </c>
      <c r="F23" s="2">
        <v>28618.540477080001</v>
      </c>
      <c r="G23" s="2">
        <v>33135.171162899998</v>
      </c>
      <c r="H23" s="2">
        <v>33795.34444855</v>
      </c>
      <c r="I23" s="47">
        <v>41628.482651699996</v>
      </c>
      <c r="J23" s="47">
        <v>41883.254840080001</v>
      </c>
      <c r="K23" s="47">
        <v>44778.603445529996</v>
      </c>
      <c r="L23" s="47">
        <v>45620.756529890001</v>
      </c>
      <c r="M23" s="47">
        <v>49255.168382390002</v>
      </c>
      <c r="N23" s="47">
        <v>51051.489861529997</v>
      </c>
      <c r="O23" s="47">
        <v>51689.530177809997</v>
      </c>
      <c r="P23" s="47">
        <v>50979.747873510001</v>
      </c>
      <c r="Q23" s="47">
        <v>52172.34891054</v>
      </c>
      <c r="R23" s="47">
        <v>56141.367503109999</v>
      </c>
      <c r="S23" s="47">
        <v>78492.360064429988</v>
      </c>
      <c r="T23" s="47">
        <v>66435.374385589996</v>
      </c>
      <c r="U23" s="47">
        <v>70818.664809710011</v>
      </c>
      <c r="V23" s="47">
        <v>72645.761665789993</v>
      </c>
      <c r="W23" s="47">
        <v>68589.050785769999</v>
      </c>
      <c r="X23" s="116">
        <f t="shared" si="14"/>
        <v>0.28950088472519009</v>
      </c>
      <c r="Y23" s="116">
        <f t="shared" si="4"/>
        <v>0.35855561308856343</v>
      </c>
      <c r="Z23" s="116">
        <f t="shared" si="4"/>
        <v>-0.24261524205152929</v>
      </c>
      <c r="AA23" s="116">
        <f t="shared" si="4"/>
        <v>0.15782183893819712</v>
      </c>
      <c r="AB23" s="116">
        <f t="shared" si="4"/>
        <v>1.9923641933353498E-2</v>
      </c>
      <c r="AC23" s="116">
        <f t="shared" si="4"/>
        <v>0.23178157615985118</v>
      </c>
      <c r="AD23" s="116">
        <f t="shared" si="4"/>
        <v>6.1201411185618504E-3</v>
      </c>
      <c r="AE23" s="116">
        <f t="shared" si="5"/>
        <v>6.9129025824404167E-2</v>
      </c>
      <c r="AF23" s="116">
        <f t="shared" si="6"/>
        <v>1.8807042193364154E-2</v>
      </c>
      <c r="AG23" s="116">
        <f t="shared" si="7"/>
        <v>7.9665751490087366E-2</v>
      </c>
      <c r="AH23" s="116">
        <f t="shared" si="8"/>
        <v>3.6469705375775874E-2</v>
      </c>
      <c r="AI23" s="116">
        <f t="shared" si="9"/>
        <v>1.2497976415783318E-2</v>
      </c>
      <c r="AJ23" s="116">
        <f t="shared" si="10"/>
        <v>-1.3731645496841804E-2</v>
      </c>
      <c r="AK23" s="116">
        <f t="shared" si="11"/>
        <v>2.3393623679525799E-2</v>
      </c>
      <c r="AL23" s="116">
        <f t="shared" si="12"/>
        <v>7.607513703045421E-2</v>
      </c>
      <c r="AM23" s="116">
        <f t="shared" si="12"/>
        <v>0.39811984558591007</v>
      </c>
      <c r="AN23" s="116">
        <f t="shared" si="12"/>
        <v>-0.15360712391553888</v>
      </c>
      <c r="AO23" s="116">
        <f t="shared" si="12"/>
        <v>6.5978260296682523E-2</v>
      </c>
      <c r="AP23" s="116">
        <f t="shared" si="12"/>
        <v>2.5799651278224367E-2</v>
      </c>
      <c r="AQ23" s="116">
        <f t="shared" si="12"/>
        <v>-5.5842361439929156E-2</v>
      </c>
    </row>
    <row r="24" spans="2:43" x14ac:dyDescent="0.2">
      <c r="B24" s="27" t="s">
        <v>30</v>
      </c>
      <c r="C24" s="47">
        <f>+C25+C26</f>
        <v>7753.5606259999995</v>
      </c>
      <c r="D24" s="2">
        <v>10788.040114699999</v>
      </c>
      <c r="E24" s="2">
        <v>14648.278490839999</v>
      </c>
      <c r="F24" s="47">
        <f t="shared" ref="F24:W24" si="18">+F25+F26</f>
        <v>8085.8287334500001</v>
      </c>
      <c r="G24" s="47">
        <f t="shared" si="18"/>
        <v>10096.710239549999</v>
      </c>
      <c r="H24" s="47">
        <f t="shared" si="18"/>
        <v>11251.045229059999</v>
      </c>
      <c r="I24" s="47">
        <f t="shared" si="18"/>
        <v>14493.539844200001</v>
      </c>
      <c r="J24" s="47">
        <f t="shared" si="18"/>
        <v>15357.7934312</v>
      </c>
      <c r="K24" s="47">
        <f t="shared" si="18"/>
        <v>13833.17714175</v>
      </c>
      <c r="L24" s="47">
        <f t="shared" si="18"/>
        <v>14664.453794949999</v>
      </c>
      <c r="M24" s="47">
        <f t="shared" si="18"/>
        <v>17371.036707289997</v>
      </c>
      <c r="N24" s="47">
        <f t="shared" si="18"/>
        <v>16618.881731460002</v>
      </c>
      <c r="O24" s="47">
        <f t="shared" si="18"/>
        <v>16816.707747790002</v>
      </c>
      <c r="P24" s="47">
        <f t="shared" si="18"/>
        <v>14429.758802529999</v>
      </c>
      <c r="Q24" s="47">
        <f t="shared" si="18"/>
        <v>18735.117833790002</v>
      </c>
      <c r="R24" s="47">
        <f t="shared" si="18"/>
        <v>14030.675974080001</v>
      </c>
      <c r="S24" s="47">
        <f t="shared" si="18"/>
        <v>17200.594187169998</v>
      </c>
      <c r="T24" s="47">
        <f t="shared" si="18"/>
        <v>20996.079034770002</v>
      </c>
      <c r="U24" s="47">
        <f t="shared" si="18"/>
        <v>27202.063636310002</v>
      </c>
      <c r="V24" s="47">
        <f t="shared" si="18"/>
        <v>23555.302439669998</v>
      </c>
      <c r="W24" s="47">
        <f t="shared" si="18"/>
        <v>20772.965780869999</v>
      </c>
      <c r="X24" s="116">
        <f t="shared" si="14"/>
        <v>0.39136593303010825</v>
      </c>
      <c r="Y24" s="116">
        <f t="shared" si="4"/>
        <v>0.35782573434075027</v>
      </c>
      <c r="Z24" s="116">
        <f t="shared" si="4"/>
        <v>-0.44800143317139229</v>
      </c>
      <c r="AA24" s="116">
        <f t="shared" si="4"/>
        <v>0.2486920725616224</v>
      </c>
      <c r="AB24" s="116">
        <f t="shared" si="4"/>
        <v>0.11432783175140893</v>
      </c>
      <c r="AC24" s="116">
        <f t="shared" si="4"/>
        <v>0.2881949675897717</v>
      </c>
      <c r="AD24" s="116">
        <f t="shared" si="4"/>
        <v>5.9630262605988138E-2</v>
      </c>
      <c r="AE24" s="116">
        <f t="shared" si="5"/>
        <v>-9.9273134274138419E-2</v>
      </c>
      <c r="AF24" s="116">
        <f t="shared" si="6"/>
        <v>6.0092966690285188E-2</v>
      </c>
      <c r="AG24" s="116">
        <f t="shared" si="7"/>
        <v>0.184567591141517</v>
      </c>
      <c r="AH24" s="116">
        <f t="shared" si="8"/>
        <v>-4.3299371736077341E-2</v>
      </c>
      <c r="AI24" s="116">
        <f t="shared" si="9"/>
        <v>1.1903690003131295E-2</v>
      </c>
      <c r="AJ24" s="116">
        <f t="shared" si="10"/>
        <v>-0.14193913464267038</v>
      </c>
      <c r="AK24" s="116">
        <f t="shared" si="11"/>
        <v>0.29836666642724019</v>
      </c>
      <c r="AL24" s="116">
        <f t="shared" si="12"/>
        <v>-0.25110287009912657</v>
      </c>
      <c r="AM24" s="116">
        <f t="shared" si="12"/>
        <v>0.22592769008036706</v>
      </c>
      <c r="AN24" s="116">
        <f t="shared" si="12"/>
        <v>0.22066010082553267</v>
      </c>
      <c r="AO24" s="116">
        <f t="shared" si="12"/>
        <v>0.29557826445893753</v>
      </c>
      <c r="AP24" s="116">
        <f t="shared" si="12"/>
        <v>-0.13406193167536795</v>
      </c>
      <c r="AQ24" s="116">
        <f t="shared" si="12"/>
        <v>-0.1181193349533991</v>
      </c>
    </row>
    <row r="25" spans="2:43" x14ac:dyDescent="0.2">
      <c r="B25" s="28" t="s">
        <v>28</v>
      </c>
      <c r="C25" s="47">
        <v>1295.35661</v>
      </c>
      <c r="D25" s="2">
        <v>1689.7824459000001</v>
      </c>
      <c r="E25" s="2">
        <v>1774.7573709999999</v>
      </c>
      <c r="F25" s="2">
        <v>1794.6610354200002</v>
      </c>
      <c r="G25" s="2">
        <v>1660.8810955699998</v>
      </c>
      <c r="H25" s="2">
        <v>1735.81069748</v>
      </c>
      <c r="I25" s="47">
        <v>1964.5010569999999</v>
      </c>
      <c r="J25" s="47">
        <v>1818.42228815</v>
      </c>
      <c r="K25" s="47">
        <v>1264.25887874</v>
      </c>
      <c r="L25" s="47">
        <v>1046.19196771</v>
      </c>
      <c r="M25" s="47">
        <v>879.55331474000002</v>
      </c>
      <c r="N25" s="47">
        <v>916.98968534000005</v>
      </c>
      <c r="O25" s="47">
        <v>1416.05842276</v>
      </c>
      <c r="P25" s="47">
        <v>721.20089844000006</v>
      </c>
      <c r="Q25" s="47">
        <v>524.508737</v>
      </c>
      <c r="R25" s="47">
        <v>768.70577400000002</v>
      </c>
      <c r="S25" s="47">
        <v>808.09780699999999</v>
      </c>
      <c r="T25" s="47">
        <v>677.58087</v>
      </c>
      <c r="U25" s="47">
        <v>1009.0098840000001</v>
      </c>
      <c r="V25" s="47">
        <v>860.74934099999996</v>
      </c>
      <c r="W25" s="47">
        <v>533.83584099999996</v>
      </c>
      <c r="X25" s="116">
        <f t="shared" si="14"/>
        <v>0.30449208569677189</v>
      </c>
      <c r="Y25" s="116">
        <f t="shared" si="4"/>
        <v>5.0287494290273127E-2</v>
      </c>
      <c r="Z25" s="116">
        <f t="shared" si="4"/>
        <v>1.1214865054362644E-2</v>
      </c>
      <c r="AA25" s="116">
        <f t="shared" si="4"/>
        <v>-7.4543291022469926E-2</v>
      </c>
      <c r="AB25" s="116">
        <f t="shared" si="4"/>
        <v>4.5114368578134112E-2</v>
      </c>
      <c r="AC25" s="116">
        <f t="shared" si="4"/>
        <v>0.13174844460401469</v>
      </c>
      <c r="AD25" s="116">
        <f t="shared" si="4"/>
        <v>-7.4359221304302947E-2</v>
      </c>
      <c r="AE25" s="116">
        <f t="shared" si="5"/>
        <v>-0.30474956945990073</v>
      </c>
      <c r="AF25" s="116">
        <f t="shared" si="6"/>
        <v>-0.17248596367172231</v>
      </c>
      <c r="AG25" s="116">
        <f t="shared" si="7"/>
        <v>-0.15928114353119516</v>
      </c>
      <c r="AH25" s="116">
        <f t="shared" si="8"/>
        <v>4.2562935040573846E-2</v>
      </c>
      <c r="AI25" s="116">
        <f t="shared" si="9"/>
        <v>0.54424683875801283</v>
      </c>
      <c r="AJ25" s="116">
        <f t="shared" si="10"/>
        <v>-0.49069834489291231</v>
      </c>
      <c r="AK25" s="116">
        <f t="shared" si="11"/>
        <v>-0.27272866945320895</v>
      </c>
      <c r="AL25" s="116">
        <f t="shared" si="12"/>
        <v>0.4655728680454756</v>
      </c>
      <c r="AM25" s="116">
        <f t="shared" si="12"/>
        <v>5.1244617033408657E-2</v>
      </c>
      <c r="AN25" s="116">
        <f t="shared" si="12"/>
        <v>-0.16151131195929602</v>
      </c>
      <c r="AO25" s="116">
        <f t="shared" si="12"/>
        <v>0.48913573076524441</v>
      </c>
      <c r="AP25" s="116">
        <f t="shared" si="12"/>
        <v>-0.14693666073146228</v>
      </c>
      <c r="AQ25" s="116">
        <f t="shared" si="12"/>
        <v>-0.37980104593539277</v>
      </c>
    </row>
    <row r="26" spans="2:43" x14ac:dyDescent="0.2">
      <c r="B26" s="28" t="s">
        <v>29</v>
      </c>
      <c r="C26" s="47">
        <v>6458.2040159999997</v>
      </c>
      <c r="D26" s="2">
        <v>9098.257668799999</v>
      </c>
      <c r="E26" s="2">
        <v>12873.521119839999</v>
      </c>
      <c r="F26" s="2">
        <v>6291.1676980299999</v>
      </c>
      <c r="G26" s="2">
        <v>8435.8291439799996</v>
      </c>
      <c r="H26" s="2">
        <v>9515.2345315799994</v>
      </c>
      <c r="I26" s="47">
        <v>12529.038787200001</v>
      </c>
      <c r="J26" s="47">
        <v>13539.371143049999</v>
      </c>
      <c r="K26" s="47">
        <v>12568.91826301</v>
      </c>
      <c r="L26" s="47">
        <v>13618.26182724</v>
      </c>
      <c r="M26" s="47">
        <v>16491.483392549999</v>
      </c>
      <c r="N26" s="47">
        <v>15701.892046120001</v>
      </c>
      <c r="O26" s="47">
        <v>15400.649325030001</v>
      </c>
      <c r="P26" s="47">
        <v>13708.557904089999</v>
      </c>
      <c r="Q26" s="47">
        <v>18210.609096790002</v>
      </c>
      <c r="R26" s="47">
        <v>13261.970200080001</v>
      </c>
      <c r="S26" s="47">
        <v>16392.49638017</v>
      </c>
      <c r="T26" s="47">
        <v>20318.498164770001</v>
      </c>
      <c r="U26" s="47">
        <v>26193.053752310003</v>
      </c>
      <c r="V26" s="47">
        <v>22694.55309867</v>
      </c>
      <c r="W26" s="47">
        <v>20239.129939869999</v>
      </c>
      <c r="X26" s="116">
        <f t="shared" si="14"/>
        <v>0.4087906864291293</v>
      </c>
      <c r="Y26" s="116">
        <f t="shared" si="4"/>
        <v>0.41494356265444532</v>
      </c>
      <c r="Z26" s="116">
        <f t="shared" si="4"/>
        <v>-0.5113094825055764</v>
      </c>
      <c r="AA26" s="116">
        <f t="shared" si="4"/>
        <v>0.34090037794121653</v>
      </c>
      <c r="AB26" s="116">
        <f t="shared" si="4"/>
        <v>0.12795486598614758</v>
      </c>
      <c r="AC26" s="116">
        <f t="shared" si="4"/>
        <v>0.31673462652103024</v>
      </c>
      <c r="AD26" s="116">
        <f t="shared" si="4"/>
        <v>8.0639255174322022E-2</v>
      </c>
      <c r="AE26" s="116">
        <f t="shared" si="5"/>
        <v>-7.1676362940840788E-2</v>
      </c>
      <c r="AF26" s="116">
        <f t="shared" si="6"/>
        <v>8.3487181814061895E-2</v>
      </c>
      <c r="AG26" s="116">
        <f t="shared" si="7"/>
        <v>0.21098298753243405</v>
      </c>
      <c r="AH26" s="116">
        <f t="shared" si="8"/>
        <v>-4.7878733988641287E-2</v>
      </c>
      <c r="AI26" s="116">
        <f t="shared" si="9"/>
        <v>-1.918512241742476E-2</v>
      </c>
      <c r="AJ26" s="116">
        <f t="shared" si="10"/>
        <v>-0.10987143367974228</v>
      </c>
      <c r="AK26" s="116">
        <f t="shared" si="11"/>
        <v>0.3284117282210115</v>
      </c>
      <c r="AL26" s="116">
        <f t="shared" si="12"/>
        <v>-0.27174483129080518</v>
      </c>
      <c r="AM26" s="116">
        <f t="shared" si="12"/>
        <v>0.2360528739591885</v>
      </c>
      <c r="AN26" s="116">
        <f t="shared" si="12"/>
        <v>0.23949993299063865</v>
      </c>
      <c r="AO26" s="116">
        <f t="shared" si="12"/>
        <v>0.28912351394778879</v>
      </c>
      <c r="AP26" s="116">
        <f t="shared" si="12"/>
        <v>-0.13356597083803046</v>
      </c>
      <c r="AQ26" s="116">
        <f t="shared" si="12"/>
        <v>-0.10819438250775248</v>
      </c>
    </row>
    <row r="27" spans="2:43" x14ac:dyDescent="0.2">
      <c r="B27" s="27" t="s">
        <v>33</v>
      </c>
      <c r="C27" s="47">
        <v>32577.94101472</v>
      </c>
      <c r="D27" s="2">
        <v>31056.792913180001</v>
      </c>
      <c r="E27" s="2">
        <v>39755.370174929994</v>
      </c>
      <c r="F27" s="2">
        <v>39976.043786850001</v>
      </c>
      <c r="G27" s="2">
        <v>37706.936784560006</v>
      </c>
      <c r="H27" s="2">
        <v>38864.365753090002</v>
      </c>
      <c r="I27" s="47">
        <f>29120+3305.4</f>
        <v>32425.4</v>
      </c>
      <c r="J27" s="47">
        <v>72219.877446539991</v>
      </c>
      <c r="K27" s="47">
        <v>61645.51175393998</v>
      </c>
      <c r="L27" s="47">
        <v>72805.274222210006</v>
      </c>
      <c r="M27" s="47">
        <v>69702.65053993999</v>
      </c>
      <c r="N27" s="47">
        <v>70964.672907240019</v>
      </c>
      <c r="O27" s="47">
        <v>60190.741373069992</v>
      </c>
      <c r="P27" s="47">
        <v>75608.642136180002</v>
      </c>
      <c r="Q27" s="47">
        <v>75874.799027949994</v>
      </c>
      <c r="R27" s="47">
        <v>60985.369362210004</v>
      </c>
      <c r="S27" s="47">
        <v>81622.459693650017</v>
      </c>
      <c r="T27" s="47">
        <v>75387.374941289992</v>
      </c>
      <c r="U27" s="47">
        <v>98454.610597550069</v>
      </c>
      <c r="V27" s="47">
        <v>67924.379393519994</v>
      </c>
      <c r="W27" s="47">
        <v>99566.11922914999</v>
      </c>
      <c r="X27" s="116">
        <f t="shared" si="14"/>
        <v>-4.669257952344763E-2</v>
      </c>
      <c r="Y27" s="116">
        <f t="shared" ref="Y27:AD32" si="19">+E27/D27-1</f>
        <v>0.28008614044814828</v>
      </c>
      <c r="Z27" s="116">
        <f t="shared" si="19"/>
        <v>5.5507875023930175E-3</v>
      </c>
      <c r="AA27" s="116">
        <f t="shared" si="19"/>
        <v>-5.6761669923836022E-2</v>
      </c>
      <c r="AB27" s="116">
        <f t="shared" si="19"/>
        <v>3.0695385709611278E-2</v>
      </c>
      <c r="AC27" s="116">
        <f t="shared" si="19"/>
        <v>-0.16567788070947886</v>
      </c>
      <c r="AD27" s="116">
        <f t="shared" si="19"/>
        <v>1.2272624993535928</v>
      </c>
      <c r="AE27" s="116">
        <f t="shared" si="5"/>
        <v>-0.14641904786431648</v>
      </c>
      <c r="AF27" s="116">
        <f t="shared" si="6"/>
        <v>0.18103122434630081</v>
      </c>
      <c r="AG27" s="116">
        <f t="shared" si="7"/>
        <v>-4.2615369771157652E-2</v>
      </c>
      <c r="AH27" s="116">
        <f t="shared" si="8"/>
        <v>1.810580168076803E-2</v>
      </c>
      <c r="AI27" s="116">
        <f t="shared" si="9"/>
        <v>-0.15182105536162971</v>
      </c>
      <c r="AJ27" s="116">
        <f t="shared" si="10"/>
        <v>0.25615070376933669</v>
      </c>
      <c r="AK27" s="116">
        <f t="shared" si="11"/>
        <v>3.5201913994251655E-3</v>
      </c>
      <c r="AL27" s="116">
        <f t="shared" si="12"/>
        <v>-0.19623682509202001</v>
      </c>
      <c r="AM27" s="116">
        <f t="shared" si="12"/>
        <v>0.33839411890531124</v>
      </c>
      <c r="AN27" s="116">
        <f t="shared" si="12"/>
        <v>-7.6389326856381112E-2</v>
      </c>
      <c r="AO27" s="116">
        <f t="shared" si="12"/>
        <v>0.30598274146333293</v>
      </c>
      <c r="AP27" s="116">
        <f t="shared" si="12"/>
        <v>-0.31009447926037281</v>
      </c>
      <c r="AQ27" s="116">
        <f t="shared" si="12"/>
        <v>0.46583774659630728</v>
      </c>
    </row>
    <row r="28" spans="2:43" x14ac:dyDescent="0.2">
      <c r="B28" s="27" t="s">
        <v>81</v>
      </c>
      <c r="C28" s="47"/>
      <c r="D28" s="2"/>
      <c r="E28" s="2"/>
      <c r="F28" s="2"/>
      <c r="G28" s="2"/>
      <c r="H28" s="2"/>
      <c r="I28" s="47"/>
      <c r="J28" s="47"/>
      <c r="K28" s="47"/>
      <c r="L28" s="47"/>
      <c r="M28" s="47"/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/>
      <c r="W28" s="47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</row>
    <row r="29" spans="2:43" x14ac:dyDescent="0.2">
      <c r="B29" s="27" t="s">
        <v>80</v>
      </c>
      <c r="C29" s="47"/>
      <c r="D29" s="2"/>
      <c r="E29" s="2"/>
      <c r="F29" s="2"/>
      <c r="G29" s="2"/>
      <c r="H29" s="2"/>
      <c r="I29" s="47"/>
      <c r="J29" s="47"/>
      <c r="K29" s="47"/>
      <c r="L29" s="47"/>
      <c r="M29" s="47"/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129.07150619000001</v>
      </c>
      <c r="U29" s="47">
        <v>0</v>
      </c>
      <c r="V29" s="47"/>
      <c r="W29" s="47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>
        <f t="shared" si="12"/>
        <v>-1</v>
      </c>
      <c r="AP29" s="116"/>
      <c r="AQ29" s="116"/>
    </row>
    <row r="30" spans="2:43" x14ac:dyDescent="0.2">
      <c r="B30" s="26" t="s">
        <v>34</v>
      </c>
      <c r="C30" s="47">
        <v>2644.8005706899994</v>
      </c>
      <c r="D30" s="2">
        <v>2702.0715813400002</v>
      </c>
      <c r="E30" s="2">
        <v>3195.4555065300001</v>
      </c>
      <c r="F30" s="2">
        <v>4327.9282110200002</v>
      </c>
      <c r="G30" s="2">
        <v>4384.7201735500003</v>
      </c>
      <c r="H30" s="2">
        <v>5118.1533696999995</v>
      </c>
      <c r="I30" s="47">
        <v>5827.2323139</v>
      </c>
      <c r="J30" s="47">
        <v>4475.7871803299995</v>
      </c>
      <c r="K30" s="47">
        <v>5880.83893386</v>
      </c>
      <c r="L30" s="47">
        <v>4989.6181039399999</v>
      </c>
      <c r="M30" s="47">
        <v>4884.5753645200002</v>
      </c>
      <c r="N30" s="47">
        <v>5626.7485343599992</v>
      </c>
      <c r="O30" s="47">
        <v>5614.3467717499998</v>
      </c>
      <c r="P30" s="47">
        <v>5749.66286459</v>
      </c>
      <c r="Q30" s="47">
        <v>5499.5880381300003</v>
      </c>
      <c r="R30" s="47">
        <v>66914.365069740001</v>
      </c>
      <c r="S30" s="47">
        <v>39597.328887150004</v>
      </c>
      <c r="T30" s="47">
        <v>44527.663639350001</v>
      </c>
      <c r="U30" s="47">
        <v>46509.077333699999</v>
      </c>
      <c r="V30" s="47">
        <v>49039.384100699994</v>
      </c>
      <c r="W30" s="47">
        <v>50807.164366789999</v>
      </c>
      <c r="X30" s="116">
        <f t="shared" si="14"/>
        <v>2.1654188706961452E-2</v>
      </c>
      <c r="Y30" s="116">
        <f t="shared" si="19"/>
        <v>0.18259469090205327</v>
      </c>
      <c r="Z30" s="116">
        <f t="shared" si="19"/>
        <v>0.3544010242595339</v>
      </c>
      <c r="AA30" s="116">
        <f t="shared" si="19"/>
        <v>1.3122205304929357E-2</v>
      </c>
      <c r="AB30" s="116">
        <f t="shared" si="19"/>
        <v>0.16727024008836344</v>
      </c>
      <c r="AC30" s="116">
        <f t="shared" si="19"/>
        <v>0.13854194921117879</v>
      </c>
      <c r="AD30" s="116">
        <f t="shared" si="19"/>
        <v>-0.23191887001764599</v>
      </c>
      <c r="AE30" s="116">
        <f t="shared" si="5"/>
        <v>0.31392282450444986</v>
      </c>
      <c r="AF30" s="116">
        <f t="shared" si="6"/>
        <v>-0.15154654632498676</v>
      </c>
      <c r="AG30" s="116">
        <f t="shared" si="7"/>
        <v>-2.1052260359776587E-2</v>
      </c>
      <c r="AH30" s="116">
        <f t="shared" si="8"/>
        <v>0.15194220878050291</v>
      </c>
      <c r="AI30" s="116">
        <f t="shared" si="9"/>
        <v>-2.2040726601282312E-3</v>
      </c>
      <c r="AJ30" s="116">
        <f t="shared" si="10"/>
        <v>2.4101840933815621E-2</v>
      </c>
      <c r="AK30" s="116">
        <f t="shared" si="11"/>
        <v>-4.3493824307528683E-2</v>
      </c>
      <c r="AL30" s="116">
        <f t="shared" si="12"/>
        <v>11.167159541006745</v>
      </c>
      <c r="AM30" s="116">
        <f t="shared" si="12"/>
        <v>-0.408238741473814</v>
      </c>
      <c r="AN30" s="116">
        <f t="shared" si="12"/>
        <v>0.12451180144628315</v>
      </c>
      <c r="AO30" s="116">
        <f t="shared" si="12"/>
        <v>4.4498487735587844E-2</v>
      </c>
      <c r="AP30" s="116">
        <f t="shared" si="12"/>
        <v>5.4404578892098598E-2</v>
      </c>
      <c r="AQ30" s="116">
        <f t="shared" si="12"/>
        <v>3.6048174309448067E-2</v>
      </c>
    </row>
    <row r="31" spans="2:43" x14ac:dyDescent="0.2">
      <c r="B31" s="26" t="s">
        <v>12</v>
      </c>
      <c r="C31" s="47">
        <v>714.90814705000003</v>
      </c>
      <c r="D31" s="2">
        <v>926.91254849000006</v>
      </c>
      <c r="E31" s="2">
        <v>711.15430653999999</v>
      </c>
      <c r="F31" s="2">
        <v>1066.14090519</v>
      </c>
      <c r="G31" s="2">
        <v>660.23832808000009</v>
      </c>
      <c r="H31" s="2">
        <v>844.90563508000002</v>
      </c>
      <c r="I31" s="47">
        <v>1101.5</v>
      </c>
      <c r="J31" s="47">
        <v>975.00414292999994</v>
      </c>
      <c r="K31" s="47">
        <v>2209.4987823699998</v>
      </c>
      <c r="L31" s="47">
        <v>1421.1341793199999</v>
      </c>
      <c r="M31" s="47">
        <v>4544.5686526999998</v>
      </c>
      <c r="N31" s="47">
        <v>4223.1860880499999</v>
      </c>
      <c r="O31" s="47">
        <v>2365.0878801199997</v>
      </c>
      <c r="P31" s="47">
        <v>3749.3412132600001</v>
      </c>
      <c r="Q31" s="47">
        <v>2293.5896224799999</v>
      </c>
      <c r="R31" s="47">
        <v>8336.610561989999</v>
      </c>
      <c r="S31" s="47">
        <v>13553.96932677</v>
      </c>
      <c r="T31" s="47">
        <v>9975.36563733</v>
      </c>
      <c r="U31" s="47">
        <v>10643.623589620001</v>
      </c>
      <c r="V31" s="47">
        <v>12025.03937558</v>
      </c>
      <c r="W31" s="47">
        <v>8748.24210666</v>
      </c>
      <c r="X31" s="116">
        <f t="shared" si="14"/>
        <v>0.29654774856716326</v>
      </c>
      <c r="Y31" s="116">
        <f t="shared" si="19"/>
        <v>-0.23277087175212385</v>
      </c>
      <c r="Z31" s="116">
        <f t="shared" si="19"/>
        <v>0.49916958300811931</v>
      </c>
      <c r="AA31" s="116">
        <f t="shared" si="19"/>
        <v>-0.38072132410833903</v>
      </c>
      <c r="AB31" s="116">
        <f t="shared" si="19"/>
        <v>0.27969795018871446</v>
      </c>
      <c r="AC31" s="116">
        <f t="shared" si="19"/>
        <v>0.3036958853939995</v>
      </c>
      <c r="AD31" s="116">
        <f t="shared" si="19"/>
        <v>-0.11483963419881982</v>
      </c>
      <c r="AE31" s="116">
        <f t="shared" si="5"/>
        <v>1.266142968100834</v>
      </c>
      <c r="AF31" s="116">
        <f t="shared" si="6"/>
        <v>-0.35680698687888268</v>
      </c>
      <c r="AG31" s="116">
        <f t="shared" si="7"/>
        <v>2.1978462828010623</v>
      </c>
      <c r="AH31" s="116">
        <f t="shared" si="8"/>
        <v>-7.0717946896689865E-2</v>
      </c>
      <c r="AI31" s="116">
        <f t="shared" si="9"/>
        <v>-0.43997545199054966</v>
      </c>
      <c r="AJ31" s="116">
        <f t="shared" si="10"/>
        <v>0.58528621484871257</v>
      </c>
      <c r="AK31" s="116">
        <f t="shared" si="11"/>
        <v>-0.38826863386868016</v>
      </c>
      <c r="AL31" s="116">
        <f t="shared" si="12"/>
        <v>2.6347437572445216</v>
      </c>
      <c r="AM31" s="116">
        <f t="shared" si="12"/>
        <v>0.62583693048684119</v>
      </c>
      <c r="AN31" s="116">
        <f t="shared" si="12"/>
        <v>-0.2640262496663629</v>
      </c>
      <c r="AO31" s="116">
        <f t="shared" si="12"/>
        <v>6.6990822851568765E-2</v>
      </c>
      <c r="AP31" s="116">
        <f t="shared" si="12"/>
        <v>0.12978810969106402</v>
      </c>
      <c r="AQ31" s="116">
        <f t="shared" si="12"/>
        <v>-0.27249784109434161</v>
      </c>
    </row>
    <row r="32" spans="2:43" x14ac:dyDescent="0.2">
      <c r="B32" s="26" t="s">
        <v>35</v>
      </c>
      <c r="C32" s="47">
        <v>1039.50166726</v>
      </c>
      <c r="D32" s="2">
        <v>192.74011066</v>
      </c>
      <c r="E32" s="2">
        <v>642.28040951000003</v>
      </c>
      <c r="F32" s="2">
        <v>555.50439879999999</v>
      </c>
      <c r="G32" s="2">
        <v>984.3626643099999</v>
      </c>
      <c r="H32" s="2">
        <v>656.34579334</v>
      </c>
      <c r="I32" s="47">
        <v>62.4</v>
      </c>
      <c r="J32" s="47">
        <v>3837.6054418799999</v>
      </c>
      <c r="K32" s="47">
        <v>6723.8292945600006</v>
      </c>
      <c r="L32" s="47">
        <v>16920.52915102</v>
      </c>
      <c r="M32" s="47">
        <v>13728.191129030001</v>
      </c>
      <c r="N32" s="47">
        <v>12011.37481148</v>
      </c>
      <c r="O32" s="47">
        <v>12091.61125464</v>
      </c>
      <c r="P32" s="47">
        <v>12035.981562860001</v>
      </c>
      <c r="Q32" s="47">
        <v>12871.18113689</v>
      </c>
      <c r="R32" s="47">
        <v>453.89588485000002</v>
      </c>
      <c r="S32" s="47">
        <v>1149.170153</v>
      </c>
      <c r="T32" s="47">
        <v>594.40936091999993</v>
      </c>
      <c r="U32" s="47">
        <v>866.83324199000003</v>
      </c>
      <c r="V32" s="47">
        <v>1611.5962762899999</v>
      </c>
      <c r="W32" s="47">
        <v>1568.35952692</v>
      </c>
      <c r="X32" s="116">
        <f t="shared" si="14"/>
        <v>-0.81458412551849047</v>
      </c>
      <c r="Y32" s="116">
        <f t="shared" si="19"/>
        <v>2.3323650552582911</v>
      </c>
      <c r="Z32" s="116">
        <f t="shared" si="19"/>
        <v>-0.13510611475165812</v>
      </c>
      <c r="AA32" s="116">
        <f t="shared" si="19"/>
        <v>0.77201596681577866</v>
      </c>
      <c r="AB32" s="116">
        <f t="shared" si="19"/>
        <v>-0.33322766381019442</v>
      </c>
      <c r="AC32" s="116">
        <f t="shared" si="19"/>
        <v>-0.90492816342668991</v>
      </c>
      <c r="AD32" s="116">
        <f t="shared" si="19"/>
        <v>60.500087209615387</v>
      </c>
      <c r="AE32" s="116">
        <f t="shared" si="5"/>
        <v>0.75208978525579528</v>
      </c>
      <c r="AF32" s="116">
        <f t="shared" si="6"/>
        <v>1.5165018934537451</v>
      </c>
      <c r="AG32" s="116">
        <f t="shared" si="7"/>
        <v>-0.18866655962692269</v>
      </c>
      <c r="AH32" s="116">
        <f t="shared" si="8"/>
        <v>-0.12505772256619996</v>
      </c>
      <c r="AI32" s="116">
        <f t="shared" si="9"/>
        <v>6.6800382486869037E-3</v>
      </c>
      <c r="AJ32" s="116">
        <f t="shared" si="10"/>
        <v>-4.6006847729785916E-3</v>
      </c>
      <c r="AK32" s="116">
        <f t="shared" si="11"/>
        <v>6.9391895431878625E-2</v>
      </c>
      <c r="AL32" s="116">
        <f t="shared" si="12"/>
        <v>-0.964735490859569</v>
      </c>
      <c r="AM32" s="116">
        <f t="shared" si="12"/>
        <v>1.5317924029643248</v>
      </c>
      <c r="AN32" s="116">
        <f t="shared" si="12"/>
        <v>-0.48274904341341707</v>
      </c>
      <c r="AO32" s="116">
        <f t="shared" si="12"/>
        <v>0.45831021343330591</v>
      </c>
      <c r="AP32" s="116">
        <f t="shared" si="12"/>
        <v>0.85917682689491448</v>
      </c>
      <c r="AQ32" s="116">
        <f t="shared" si="12"/>
        <v>-2.6828523995807263E-2</v>
      </c>
    </row>
    <row r="33" spans="1:43" x14ac:dyDescent="0.2">
      <c r="C33" s="47"/>
      <c r="D33" s="2"/>
      <c r="E33" s="2"/>
      <c r="F33" s="2"/>
      <c r="G33" s="2"/>
      <c r="H33" s="2"/>
      <c r="I33" s="1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43" ht="15" x14ac:dyDescent="0.25">
      <c r="B34" s="16" t="s">
        <v>11</v>
      </c>
      <c r="C34" s="6">
        <v>0</v>
      </c>
      <c r="D34" s="6">
        <v>0</v>
      </c>
      <c r="E34" s="6">
        <v>40</v>
      </c>
      <c r="F34" s="6">
        <v>0</v>
      </c>
      <c r="G34" s="6">
        <v>0</v>
      </c>
      <c r="H34" s="6">
        <v>0</v>
      </c>
      <c r="I34" s="6">
        <v>30</v>
      </c>
      <c r="J34" s="6">
        <v>0</v>
      </c>
      <c r="K34" s="6">
        <v>0</v>
      </c>
      <c r="L34" s="6">
        <v>69.30532045999999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6534.9489450000001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119" t="e">
        <f>+#REF!/#REF!-1</f>
        <v>#REF!</v>
      </c>
      <c r="Y34" s="119" t="e">
        <f>+#REF!/#REF!-1</f>
        <v>#REF!</v>
      </c>
      <c r="Z34" s="119" t="e">
        <f>+#REF!/#REF!-1</f>
        <v>#REF!</v>
      </c>
      <c r="AA34" s="119" t="e">
        <f>+#REF!/#REF!-1</f>
        <v>#REF!</v>
      </c>
      <c r="AB34" s="119" t="e">
        <f>+#REF!/#REF!-1</f>
        <v>#REF!</v>
      </c>
      <c r="AC34" s="119" t="e">
        <f>+#REF!/#REF!-1</f>
        <v>#REF!</v>
      </c>
      <c r="AD34" s="119" t="e">
        <f>+#REF!/#REF!-1</f>
        <v>#REF!</v>
      </c>
      <c r="AE34" s="119" t="e">
        <f>+#REF!/#REF!-1</f>
        <v>#REF!</v>
      </c>
      <c r="AF34" s="119" t="e">
        <f>+#REF!/#REF!-1</f>
        <v>#REF!</v>
      </c>
      <c r="AG34" s="119" t="e">
        <f>+#REF!/#REF!-1</f>
        <v>#REF!</v>
      </c>
      <c r="AH34" s="119" t="e">
        <f>+#REF!/#REF!-1</f>
        <v>#REF!</v>
      </c>
      <c r="AI34" s="119" t="e">
        <f>+#REF!/#REF!-1</f>
        <v>#REF!</v>
      </c>
      <c r="AJ34" s="119" t="e">
        <f>+#REF!/#REF!-1</f>
        <v>#REF!</v>
      </c>
      <c r="AK34" s="119" t="e">
        <f>+#REF!/#REF!-1</f>
        <v>#REF!</v>
      </c>
      <c r="AL34" s="119" t="e">
        <f>+#REF!/#REF!-1</f>
        <v>#REF!</v>
      </c>
    </row>
    <row r="35" spans="1:43" x14ac:dyDescent="0.2"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</row>
    <row r="36" spans="1:43" x14ac:dyDescent="0.2">
      <c r="A36" s="17">
        <v>2</v>
      </c>
      <c r="B36" s="62" t="s">
        <v>58</v>
      </c>
      <c r="C36" s="25">
        <f>+C40+C56</f>
        <v>115328.22</v>
      </c>
      <c r="D36" s="25">
        <f t="shared" ref="D36:K36" si="20">+D40+D56</f>
        <v>123630.29999999999</v>
      </c>
      <c r="E36" s="25">
        <f t="shared" si="20"/>
        <v>150603.70000000001</v>
      </c>
      <c r="F36" s="25">
        <f t="shared" si="20"/>
        <v>188762.18017183</v>
      </c>
      <c r="G36" s="25">
        <f t="shared" si="20"/>
        <v>265902.30000000005</v>
      </c>
      <c r="H36" s="25">
        <f t="shared" si="20"/>
        <v>273176.68696626992</v>
      </c>
      <c r="I36" s="25">
        <f t="shared" si="20"/>
        <v>295255.7</v>
      </c>
      <c r="J36" s="25">
        <f t="shared" si="20"/>
        <v>329445.69664431008</v>
      </c>
      <c r="K36" s="25">
        <f t="shared" si="20"/>
        <v>376764.69393512997</v>
      </c>
      <c r="L36" s="25">
        <f t="shared" ref="L36:V36" si="21">+L40+L56+L65</f>
        <v>345250.27925528999</v>
      </c>
      <c r="M36" s="25">
        <f t="shared" si="21"/>
        <v>414076.92485859996</v>
      </c>
      <c r="N36" s="25">
        <f t="shared" si="21"/>
        <v>441531.09979887994</v>
      </c>
      <c r="O36" s="25">
        <f t="shared" si="21"/>
        <v>425260.18020813004</v>
      </c>
      <c r="P36" s="25">
        <f t="shared" si="21"/>
        <v>466274.61768109002</v>
      </c>
      <c r="Q36" s="25">
        <f t="shared" si="21"/>
        <v>571028.15923222981</v>
      </c>
      <c r="R36" s="25">
        <f t="shared" si="21"/>
        <v>694960.87644795992</v>
      </c>
      <c r="S36" s="25">
        <f t="shared" si="21"/>
        <v>802579.06389939005</v>
      </c>
      <c r="T36" s="25">
        <f t="shared" si="21"/>
        <v>742734.87227583001</v>
      </c>
      <c r="U36" s="25">
        <f t="shared" si="21"/>
        <v>814861.55677858018</v>
      </c>
      <c r="V36" s="25">
        <f t="shared" si="21"/>
        <v>811972.07057716977</v>
      </c>
      <c r="W36" s="25">
        <f>+W40+W56+W65</f>
        <v>760026.69799374032</v>
      </c>
      <c r="X36" s="113">
        <f t="shared" ref="X36:X63" si="22">+D36/C36-1</f>
        <v>7.1986544143315401E-2</v>
      </c>
      <c r="Y36" s="113">
        <f t="shared" ref="Y36:AD36" si="23">+E36/D36-1</f>
        <v>0.21817790622525401</v>
      </c>
      <c r="Z36" s="113">
        <f t="shared" si="23"/>
        <v>0.25337013746561321</v>
      </c>
      <c r="AA36" s="113">
        <f t="shared" si="23"/>
        <v>0.40866300525851895</v>
      </c>
      <c r="AB36" s="113">
        <f t="shared" si="23"/>
        <v>2.7357367598060955E-2</v>
      </c>
      <c r="AC36" s="113">
        <f t="shared" si="23"/>
        <v>8.082319644083058E-2</v>
      </c>
      <c r="AD36" s="113">
        <f t="shared" si="23"/>
        <v>0.11579792242557918</v>
      </c>
      <c r="AE36" s="113">
        <f t="shared" ref="AE36:AQ36" si="24">+K36/J36-1</f>
        <v>0.14363216084715891</v>
      </c>
      <c r="AF36" s="113">
        <f t="shared" si="24"/>
        <v>-8.3644819132829951E-2</v>
      </c>
      <c r="AG36" s="113">
        <f t="shared" si="24"/>
        <v>0.19935290349878954</v>
      </c>
      <c r="AH36" s="113">
        <f t="shared" si="24"/>
        <v>6.6302112704433203E-2</v>
      </c>
      <c r="AI36" s="113">
        <f t="shared" si="24"/>
        <v>-3.6851129168843144E-2</v>
      </c>
      <c r="AJ36" s="113">
        <f t="shared" si="24"/>
        <v>9.6445515902492396E-2</v>
      </c>
      <c r="AK36" s="113">
        <f t="shared" si="24"/>
        <v>0.22466061324999309</v>
      </c>
      <c r="AL36" s="113">
        <f t="shared" si="24"/>
        <v>0.21703433571885955</v>
      </c>
      <c r="AM36" s="113">
        <f t="shared" si="24"/>
        <v>0.15485503011548141</v>
      </c>
      <c r="AN36" s="113">
        <f t="shared" si="24"/>
        <v>-7.4564855121939777E-2</v>
      </c>
      <c r="AO36" s="113">
        <f t="shared" si="24"/>
        <v>9.7109597509196233E-2</v>
      </c>
      <c r="AP36" s="113">
        <f t="shared" si="24"/>
        <v>-3.5459841949514459E-3</v>
      </c>
      <c r="AQ36" s="113">
        <f t="shared" si="24"/>
        <v>-6.3974334174456748E-2</v>
      </c>
    </row>
    <row r="37" spans="1:43" x14ac:dyDescent="0.2">
      <c r="A37" s="17"/>
      <c r="B37" s="18"/>
      <c r="C37" s="21"/>
      <c r="D37" s="21"/>
      <c r="E37" s="21"/>
      <c r="F37" s="2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</row>
    <row r="38" spans="1:43" x14ac:dyDescent="0.2">
      <c r="A38" s="17">
        <v>3</v>
      </c>
      <c r="B38" s="4" t="s">
        <v>16</v>
      </c>
      <c r="C38" s="6">
        <f>+C36-C46</f>
        <v>89275.22</v>
      </c>
      <c r="D38" s="24">
        <f>+D36-D46</f>
        <v>103192.69999999998</v>
      </c>
      <c r="E38" s="24">
        <f>+E36-E46</f>
        <v>131231.70000000001</v>
      </c>
      <c r="F38" s="24">
        <f t="shared" ref="F38:W38" si="25">+F36-F46</f>
        <v>170841.28017183</v>
      </c>
      <c r="G38" s="24">
        <f t="shared" si="25"/>
        <v>243488.20000000004</v>
      </c>
      <c r="H38" s="24">
        <f t="shared" si="25"/>
        <v>255041.74100124993</v>
      </c>
      <c r="I38" s="24">
        <f t="shared" si="25"/>
        <v>281980.90000000002</v>
      </c>
      <c r="J38" s="24">
        <f t="shared" si="25"/>
        <v>314864.19123268011</v>
      </c>
      <c r="K38" s="24">
        <f t="shared" si="25"/>
        <v>365829.67537491996</v>
      </c>
      <c r="L38" s="24">
        <f t="shared" si="25"/>
        <v>335231.44199617999</v>
      </c>
      <c r="M38" s="24">
        <f t="shared" si="25"/>
        <v>407709.13347720995</v>
      </c>
      <c r="N38" s="24">
        <f t="shared" si="25"/>
        <v>429855.22655242996</v>
      </c>
      <c r="O38" s="24">
        <f t="shared" si="25"/>
        <v>413646.77036005002</v>
      </c>
      <c r="P38" s="24">
        <f t="shared" si="25"/>
        <v>426785.18331633002</v>
      </c>
      <c r="Q38" s="24">
        <f t="shared" si="25"/>
        <v>397785.0576673398</v>
      </c>
      <c r="R38" s="24">
        <f t="shared" si="25"/>
        <v>469152.98992979992</v>
      </c>
      <c r="S38" s="24">
        <f t="shared" si="25"/>
        <v>506210.15391390002</v>
      </c>
      <c r="T38" s="24">
        <f t="shared" si="25"/>
        <v>469665.42190915998</v>
      </c>
      <c r="U38" s="24">
        <f t="shared" si="25"/>
        <v>480690.2492857101</v>
      </c>
      <c r="V38" s="24">
        <f t="shared" si="25"/>
        <v>529038.58200833981</v>
      </c>
      <c r="W38" s="24">
        <f t="shared" si="25"/>
        <v>472450.9938614103</v>
      </c>
      <c r="X38" s="114">
        <f t="shared" si="22"/>
        <v>0.15589409916883978</v>
      </c>
      <c r="Y38" s="114">
        <f t="shared" ref="Y38:AD38" si="26">+E38/D38-1</f>
        <v>0.27171495658123135</v>
      </c>
      <c r="Z38" s="114">
        <f t="shared" si="26"/>
        <v>0.30182936113629544</v>
      </c>
      <c r="AA38" s="114">
        <f t="shared" si="26"/>
        <v>0.42523048150366627</v>
      </c>
      <c r="AB38" s="114">
        <f t="shared" si="26"/>
        <v>4.7450106416860871E-2</v>
      </c>
      <c r="AC38" s="114">
        <f t="shared" si="26"/>
        <v>0.10562647076118448</v>
      </c>
      <c r="AD38" s="114">
        <f t="shared" si="26"/>
        <v>0.11661531413184401</v>
      </c>
      <c r="AE38" s="114">
        <f t="shared" ref="AE38:AQ38" si="27">+K38/J38-1</f>
        <v>0.16186497404710298</v>
      </c>
      <c r="AF38" s="114">
        <f t="shared" si="27"/>
        <v>-8.3640654212596144E-2</v>
      </c>
      <c r="AG38" s="114">
        <f t="shared" si="27"/>
        <v>0.2162019500600898</v>
      </c>
      <c r="AH38" s="114">
        <f t="shared" si="27"/>
        <v>5.4318363894239052E-2</v>
      </c>
      <c r="AI38" s="114">
        <f t="shared" si="27"/>
        <v>-3.7706779378668287E-2</v>
      </c>
      <c r="AJ38" s="114">
        <f t="shared" si="27"/>
        <v>3.1762397044328372E-2</v>
      </c>
      <c r="AK38" s="114">
        <f t="shared" si="27"/>
        <v>-6.7950169740301214E-2</v>
      </c>
      <c r="AL38" s="114">
        <f t="shared" si="27"/>
        <v>0.17941330597225136</v>
      </c>
      <c r="AM38" s="114">
        <f t="shared" si="27"/>
        <v>7.8987376782241103E-2</v>
      </c>
      <c r="AN38" s="114">
        <f t="shared" si="27"/>
        <v>-7.219280712207099E-2</v>
      </c>
      <c r="AO38" s="114">
        <f t="shared" si="27"/>
        <v>2.34737897708861E-2</v>
      </c>
      <c r="AP38" s="114">
        <f t="shared" si="27"/>
        <v>0.10058105566833064</v>
      </c>
      <c r="AQ38" s="114">
        <f t="shared" si="27"/>
        <v>-0.10696306483378082</v>
      </c>
    </row>
    <row r="39" spans="1:43" x14ac:dyDescent="0.2">
      <c r="C39" s="47"/>
      <c r="D39" s="2"/>
      <c r="E39" s="2"/>
      <c r="F39" s="2"/>
      <c r="G39" s="1"/>
      <c r="H39" s="1"/>
      <c r="I39" s="1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</row>
    <row r="40" spans="1:43" x14ac:dyDescent="0.2">
      <c r="B40" s="18" t="s">
        <v>1</v>
      </c>
      <c r="C40" s="24">
        <f>+C42+C45+C46+C50</f>
        <v>112028.72</v>
      </c>
      <c r="D40" s="24">
        <v>119430.09999999999</v>
      </c>
      <c r="E40" s="24">
        <f>+E42+E45+E46+E50</f>
        <v>140920.70000000001</v>
      </c>
      <c r="F40" s="24">
        <f>+F42+F45+F46+F50</f>
        <v>179843.88017183001</v>
      </c>
      <c r="G40" s="24">
        <f t="shared" ref="G40:W40" si="28">+G42+G45+G46+G50</f>
        <v>245499.00000000006</v>
      </c>
      <c r="H40" s="24">
        <f t="shared" si="28"/>
        <v>253884.95478705992</v>
      </c>
      <c r="I40" s="24">
        <f t="shared" si="28"/>
        <v>275368</v>
      </c>
      <c r="J40" s="24">
        <f t="shared" si="28"/>
        <v>304844.03704863007</v>
      </c>
      <c r="K40" s="24">
        <f t="shared" si="28"/>
        <v>336434.52768848999</v>
      </c>
      <c r="L40" s="24">
        <f t="shared" si="28"/>
        <v>333372.02579319</v>
      </c>
      <c r="M40" s="24">
        <f t="shared" si="28"/>
        <v>358823.74408546998</v>
      </c>
      <c r="N40" s="24">
        <f t="shared" si="28"/>
        <v>393300.28469564993</v>
      </c>
      <c r="O40" s="24">
        <f t="shared" si="28"/>
        <v>402709.76427276002</v>
      </c>
      <c r="P40" s="24">
        <f t="shared" si="28"/>
        <v>449219.25861004001</v>
      </c>
      <c r="Q40" s="24">
        <f t="shared" si="28"/>
        <v>552890.89623796986</v>
      </c>
      <c r="R40" s="24">
        <f t="shared" si="28"/>
        <v>647508.4670622499</v>
      </c>
      <c r="S40" s="24">
        <f t="shared" si="28"/>
        <v>751574.08207441005</v>
      </c>
      <c r="T40" s="24">
        <f t="shared" si="28"/>
        <v>694889.60499363008</v>
      </c>
      <c r="U40" s="24">
        <f t="shared" si="28"/>
        <v>760770.25407318014</v>
      </c>
      <c r="V40" s="24">
        <f t="shared" si="28"/>
        <v>758376.47966757976</v>
      </c>
      <c r="W40" s="24">
        <f t="shared" si="28"/>
        <v>731352.35490275035</v>
      </c>
      <c r="X40" s="115">
        <f t="shared" si="22"/>
        <v>6.6066808582656122E-2</v>
      </c>
      <c r="Y40" s="115">
        <f t="shared" ref="Y40:AD40" si="29">+E40/D40-1</f>
        <v>0.17994291221392289</v>
      </c>
      <c r="Z40" s="115">
        <f t="shared" si="29"/>
        <v>0.27620626474201448</v>
      </c>
      <c r="AA40" s="115">
        <f t="shared" si="29"/>
        <v>0.36506730040210722</v>
      </c>
      <c r="AB40" s="115">
        <f t="shared" si="29"/>
        <v>3.4158814443479901E-2</v>
      </c>
      <c r="AC40" s="115">
        <f t="shared" si="29"/>
        <v>8.4617244180374751E-2</v>
      </c>
      <c r="AD40" s="115">
        <f t="shared" si="29"/>
        <v>0.10704234714502081</v>
      </c>
      <c r="AE40" s="115">
        <f t="shared" ref="AE40:AQ40" si="30">+K40/J40-1</f>
        <v>0.10362836992222513</v>
      </c>
      <c r="AF40" s="115">
        <f t="shared" si="30"/>
        <v>-9.1028168729923031E-3</v>
      </c>
      <c r="AG40" s="115">
        <f t="shared" si="30"/>
        <v>7.6346292799231996E-2</v>
      </c>
      <c r="AH40" s="115">
        <f t="shared" si="30"/>
        <v>9.608210487310398E-2</v>
      </c>
      <c r="AI40" s="115">
        <f t="shared" si="30"/>
        <v>2.3924415880836492E-2</v>
      </c>
      <c r="AJ40" s="115">
        <f t="shared" si="30"/>
        <v>0.11549135000803856</v>
      </c>
      <c r="AK40" s="115">
        <f t="shared" si="30"/>
        <v>0.23078181899125916</v>
      </c>
      <c r="AL40" s="115">
        <f t="shared" si="30"/>
        <v>0.17113244487852031</v>
      </c>
      <c r="AM40" s="115">
        <f t="shared" si="30"/>
        <v>0.16071699492101854</v>
      </c>
      <c r="AN40" s="115">
        <f t="shared" si="30"/>
        <v>-7.5421010959193624E-2</v>
      </c>
      <c r="AO40" s="115">
        <f t="shared" si="30"/>
        <v>9.4807360199544277E-2</v>
      </c>
      <c r="AP40" s="115">
        <f t="shared" si="30"/>
        <v>-3.1465141976622091E-3</v>
      </c>
      <c r="AQ40" s="115">
        <f t="shared" si="30"/>
        <v>-3.5634181029288947E-2</v>
      </c>
    </row>
    <row r="41" spans="1:43" x14ac:dyDescent="0.2">
      <c r="C41" s="22"/>
      <c r="D41" s="22"/>
      <c r="E41" s="2"/>
      <c r="F41" s="2"/>
      <c r="G41" s="1"/>
      <c r="H41" s="1"/>
      <c r="I41" s="1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</row>
    <row r="42" spans="1:43" x14ac:dyDescent="0.2">
      <c r="B42" s="29" t="s">
        <v>42</v>
      </c>
      <c r="C42" s="6">
        <f>SUM(C43:C44)</f>
        <v>46229.909999999996</v>
      </c>
      <c r="D42" s="6">
        <v>51218</v>
      </c>
      <c r="E42" s="6">
        <v>55240.9</v>
      </c>
      <c r="F42" s="6">
        <f t="shared" ref="F42:W42" si="31">SUM(F43:F44)</f>
        <v>77662.100000000006</v>
      </c>
      <c r="G42" s="6">
        <f t="shared" si="31"/>
        <v>88895.799999999988</v>
      </c>
      <c r="H42" s="6">
        <f t="shared" si="31"/>
        <v>115606.62890276994</v>
      </c>
      <c r="I42" s="6">
        <f t="shared" si="31"/>
        <v>123967.1</v>
      </c>
      <c r="J42" s="6">
        <f t="shared" si="31"/>
        <v>137719.04916421004</v>
      </c>
      <c r="K42" s="6">
        <f t="shared" si="31"/>
        <v>146197.56541698004</v>
      </c>
      <c r="L42" s="6">
        <f t="shared" si="31"/>
        <v>144114.99167997</v>
      </c>
      <c r="M42" s="6">
        <f t="shared" si="31"/>
        <v>172321.14239437997</v>
      </c>
      <c r="N42" s="6">
        <f t="shared" si="31"/>
        <v>176091.76164891999</v>
      </c>
      <c r="O42" s="6">
        <f t="shared" si="31"/>
        <v>191109.63528384001</v>
      </c>
      <c r="P42" s="6">
        <f t="shared" si="31"/>
        <v>196097.27488665999</v>
      </c>
      <c r="Q42" s="6">
        <f t="shared" si="31"/>
        <v>196081.66938439992</v>
      </c>
      <c r="R42" s="6">
        <f t="shared" si="31"/>
        <v>211412.68856575992</v>
      </c>
      <c r="S42" s="6">
        <f t="shared" si="31"/>
        <v>224961.19790123007</v>
      </c>
      <c r="T42" s="6">
        <f t="shared" si="31"/>
        <v>208383.64325835998</v>
      </c>
      <c r="U42" s="6">
        <f t="shared" si="31"/>
        <v>212912.97239306004</v>
      </c>
      <c r="V42" s="6">
        <f t="shared" si="31"/>
        <v>241614.83004495988</v>
      </c>
      <c r="W42" s="6">
        <f t="shared" si="31"/>
        <v>235105.27515245022</v>
      </c>
      <c r="X42" s="114">
        <f t="shared" si="22"/>
        <v>0.10789746291956881</v>
      </c>
      <c r="Y42" s="114">
        <f t="shared" ref="Y42:Y61" si="32">+E42/D42-1</f>
        <v>7.8544652270686077E-2</v>
      </c>
      <c r="Z42" s="114">
        <f t="shared" ref="Z42:Z61" si="33">+F42/E42-1</f>
        <v>0.4058804255542543</v>
      </c>
      <c r="AA42" s="114">
        <f t="shared" ref="AA42:AA62" si="34">+G42/F42-1</f>
        <v>0.14464841924181782</v>
      </c>
      <c r="AB42" s="114">
        <f t="shared" ref="AB42:AB62" si="35">+H42/G42-1</f>
        <v>0.30047346334438685</v>
      </c>
      <c r="AC42" s="114">
        <f t="shared" ref="AC42:AC62" si="36">+I42/H42-1</f>
        <v>7.2318267356983323E-2</v>
      </c>
      <c r="AD42" s="114">
        <f t="shared" ref="AD42:AD61" si="37">+J42/I42-1</f>
        <v>0.11093224867089768</v>
      </c>
      <c r="AE42" s="114">
        <f t="shared" ref="AE42:AE61" si="38">+K42/J42-1</f>
        <v>6.1563859932409093E-2</v>
      </c>
      <c r="AF42" s="114">
        <f t="shared" ref="AF42:AF61" si="39">+L42/K42-1</f>
        <v>-1.4244927616066549E-2</v>
      </c>
      <c r="AG42" s="114">
        <f t="shared" ref="AG42:AG61" si="40">+M42/L42-1</f>
        <v>0.1957197539659592</v>
      </c>
      <c r="AH42" s="114">
        <f t="shared" ref="AH42:AH61" si="41">+N42/M42-1</f>
        <v>2.1881350147449963E-2</v>
      </c>
      <c r="AI42" s="114">
        <f t="shared" ref="AI42:AI61" si="42">+O42/N42-1</f>
        <v>8.5284362506757416E-2</v>
      </c>
      <c r="AJ42" s="114">
        <f t="shared" ref="AJ42:AQ62" si="43">+P42/O42-1</f>
        <v>2.6098315741182931E-2</v>
      </c>
      <c r="AK42" s="114">
        <f t="shared" si="43"/>
        <v>-7.9580413695601315E-5</v>
      </c>
      <c r="AL42" s="114">
        <f t="shared" si="43"/>
        <v>7.8186906657271127E-2</v>
      </c>
      <c r="AM42" s="114">
        <f t="shared" si="43"/>
        <v>6.4085601613528054E-2</v>
      </c>
      <c r="AN42" s="114">
        <f t="shared" si="43"/>
        <v>-7.369072887915773E-2</v>
      </c>
      <c r="AO42" s="114">
        <f t="shared" si="43"/>
        <v>2.1735530984476004E-2</v>
      </c>
      <c r="AP42" s="114">
        <f t="shared" si="43"/>
        <v>0.13480558431598588</v>
      </c>
      <c r="AQ42" s="114">
        <f t="shared" si="43"/>
        <v>-2.6941868143186221E-2</v>
      </c>
    </row>
    <row r="43" spans="1:43" x14ac:dyDescent="0.2">
      <c r="B43" s="29" t="s">
        <v>2</v>
      </c>
      <c r="C43" s="23">
        <v>31838.01</v>
      </c>
      <c r="D43" s="23">
        <v>36160.699999999997</v>
      </c>
      <c r="E43" s="23">
        <v>44321</v>
      </c>
      <c r="F43" s="31">
        <v>55871.199999999997</v>
      </c>
      <c r="G43" s="31">
        <v>72388.399999999994</v>
      </c>
      <c r="H43" s="31">
        <v>82664.572045059933</v>
      </c>
      <c r="I43" s="31">
        <v>88823</v>
      </c>
      <c r="J43" s="49">
        <v>99657.173239700031</v>
      </c>
      <c r="K43" s="49">
        <v>105516.96594727004</v>
      </c>
      <c r="L43" s="49">
        <v>116653.52088614999</v>
      </c>
      <c r="M43" s="49">
        <v>123545.13283050997</v>
      </c>
      <c r="N43" s="49">
        <v>125876.28620105999</v>
      </c>
      <c r="O43" s="49">
        <v>139216.37212297</v>
      </c>
      <c r="P43" s="49">
        <v>138823.31268381001</v>
      </c>
      <c r="Q43" s="49">
        <v>138738.81468833995</v>
      </c>
      <c r="R43" s="49">
        <v>151158.41579421994</v>
      </c>
      <c r="S43" s="49">
        <v>146724.67839274008</v>
      </c>
      <c r="T43" s="49">
        <v>147424.42542998999</v>
      </c>
      <c r="U43" s="49">
        <v>151235.14925863006</v>
      </c>
      <c r="V43" s="49">
        <v>162291.67083056987</v>
      </c>
      <c r="W43" s="49">
        <v>167120.23325126024</v>
      </c>
      <c r="X43" s="116">
        <f t="shared" si="22"/>
        <v>0.13577136259458422</v>
      </c>
      <c r="Y43" s="116">
        <f t="shared" si="32"/>
        <v>0.22566764470820533</v>
      </c>
      <c r="Z43" s="116">
        <f t="shared" si="33"/>
        <v>0.2606033257372351</v>
      </c>
      <c r="AA43" s="116">
        <f t="shared" si="34"/>
        <v>0.29562994888242966</v>
      </c>
      <c r="AB43" s="116">
        <f t="shared" si="35"/>
        <v>0.14195882275419724</v>
      </c>
      <c r="AC43" s="116">
        <f t="shared" si="36"/>
        <v>7.4499000026071016E-2</v>
      </c>
      <c r="AD43" s="116">
        <f t="shared" si="37"/>
        <v>0.12197486281368608</v>
      </c>
      <c r="AE43" s="116">
        <f t="shared" si="38"/>
        <v>5.8799507522411476E-2</v>
      </c>
      <c r="AF43" s="116">
        <f t="shared" si="39"/>
        <v>0.10554278962536889</v>
      </c>
      <c r="AG43" s="116">
        <f t="shared" si="40"/>
        <v>5.9077616277745992E-2</v>
      </c>
      <c r="AH43" s="116">
        <f t="shared" si="41"/>
        <v>1.8868840213625448E-2</v>
      </c>
      <c r="AI43" s="116">
        <f t="shared" si="42"/>
        <v>0.10597775263723719</v>
      </c>
      <c r="AJ43" s="116">
        <f t="shared" si="43"/>
        <v>-2.8233707944407271E-3</v>
      </c>
      <c r="AK43" s="116">
        <f t="shared" si="43"/>
        <v>-6.0867295151301182E-4</v>
      </c>
      <c r="AL43" s="116">
        <f t="shared" si="43"/>
        <v>8.9517855070184504E-2</v>
      </c>
      <c r="AM43" s="116">
        <f t="shared" si="43"/>
        <v>-2.9331727103542371E-2</v>
      </c>
      <c r="AN43" s="116">
        <f t="shared" si="43"/>
        <v>4.7691161767406953E-3</v>
      </c>
      <c r="AO43" s="116">
        <f t="shared" si="43"/>
        <v>2.5848659864370571E-2</v>
      </c>
      <c r="AP43" s="116">
        <f t="shared" si="43"/>
        <v>7.310814731985249E-2</v>
      </c>
      <c r="AQ43" s="116">
        <f t="shared" si="43"/>
        <v>2.9752373587498049E-2</v>
      </c>
    </row>
    <row r="44" spans="1:43" ht="14.25" x14ac:dyDescent="0.2">
      <c r="B44" s="128" t="s">
        <v>138</v>
      </c>
      <c r="C44" s="23">
        <v>14391.9</v>
      </c>
      <c r="D44" s="23">
        <v>15057.3</v>
      </c>
      <c r="E44" s="23">
        <v>10919.9</v>
      </c>
      <c r="F44" s="2">
        <v>21790.9</v>
      </c>
      <c r="G44" s="2">
        <v>16507.399999999998</v>
      </c>
      <c r="H44" s="2">
        <v>32942.056857710006</v>
      </c>
      <c r="I44" s="2">
        <v>35144.1</v>
      </c>
      <c r="J44" s="47">
        <v>38061.875924510001</v>
      </c>
      <c r="K44" s="47">
        <v>40680.599469709996</v>
      </c>
      <c r="L44" s="47">
        <v>27461.470793820001</v>
      </c>
      <c r="M44" s="47">
        <v>48776.009563869993</v>
      </c>
      <c r="N44" s="47">
        <v>50215.475447860001</v>
      </c>
      <c r="O44" s="47">
        <v>51893.263160870003</v>
      </c>
      <c r="P44" s="47">
        <v>57273.962202849973</v>
      </c>
      <c r="Q44" s="47">
        <v>57342.854696059978</v>
      </c>
      <c r="R44" s="47">
        <v>60254.272771539967</v>
      </c>
      <c r="S44" s="47">
        <v>78236.519508490004</v>
      </c>
      <c r="T44" s="47">
        <v>60959.217828369976</v>
      </c>
      <c r="U44" s="47">
        <v>61677.823134429978</v>
      </c>
      <c r="V44" s="47">
        <v>79323.159214390005</v>
      </c>
      <c r="W44" s="47">
        <v>67985.041901189979</v>
      </c>
      <c r="X44" s="116">
        <f t="shared" si="22"/>
        <v>4.623434014966743E-2</v>
      </c>
      <c r="Y44" s="116">
        <f t="shared" si="32"/>
        <v>-0.27477701845616409</v>
      </c>
      <c r="Z44" s="116">
        <f t="shared" si="33"/>
        <v>0.99552193701407532</v>
      </c>
      <c r="AA44" s="116">
        <f t="shared" si="34"/>
        <v>-0.24246359718965271</v>
      </c>
      <c r="AB44" s="116">
        <f t="shared" si="35"/>
        <v>0.99559330104740962</v>
      </c>
      <c r="AC44" s="116">
        <f t="shared" si="36"/>
        <v>6.6845951720668317E-2</v>
      </c>
      <c r="AD44" s="116">
        <f t="shared" si="37"/>
        <v>8.3023208006749449E-2</v>
      </c>
      <c r="AE44" s="116">
        <f t="shared" si="38"/>
        <v>6.8801746671494524E-2</v>
      </c>
      <c r="AF44" s="116">
        <f t="shared" si="39"/>
        <v>-0.32494921039039038</v>
      </c>
      <c r="AG44" s="116">
        <f t="shared" si="40"/>
        <v>0.77616158763232268</v>
      </c>
      <c r="AH44" s="116">
        <f t="shared" si="41"/>
        <v>2.9511759917651537E-2</v>
      </c>
      <c r="AI44" s="116">
        <f t="shared" si="42"/>
        <v>3.3411765955538852E-2</v>
      </c>
      <c r="AJ44" s="116">
        <f t="shared" si="43"/>
        <v>0.1036878144529032</v>
      </c>
      <c r="AK44" s="116">
        <f t="shared" si="43"/>
        <v>1.2028588657093664E-3</v>
      </c>
      <c r="AL44" s="116">
        <f t="shared" si="43"/>
        <v>5.0772116088598329E-2</v>
      </c>
      <c r="AM44" s="116">
        <f t="shared" si="43"/>
        <v>0.29843936221969702</v>
      </c>
      <c r="AN44" s="116">
        <f t="shared" si="43"/>
        <v>-0.220834231745766</v>
      </c>
      <c r="AO44" s="116">
        <f t="shared" si="43"/>
        <v>1.1788296038889978E-2</v>
      </c>
      <c r="AP44" s="116">
        <f t="shared" si="43"/>
        <v>0.2860888271218831</v>
      </c>
      <c r="AQ44" s="116">
        <f t="shared" si="43"/>
        <v>-0.14293577595108165</v>
      </c>
    </row>
    <row r="45" spans="1:43" ht="14.25" x14ac:dyDescent="0.2">
      <c r="B45" s="45" t="s">
        <v>139</v>
      </c>
      <c r="C45" s="23">
        <v>1611.71</v>
      </c>
      <c r="D45" s="23">
        <v>1296.8</v>
      </c>
      <c r="E45" s="23">
        <v>4078.3</v>
      </c>
      <c r="F45" s="2">
        <v>4025.7</v>
      </c>
      <c r="G45" s="2">
        <v>8777</v>
      </c>
      <c r="H45" s="2">
        <v>6873.4330076099995</v>
      </c>
      <c r="I45" s="2">
        <v>7739.4</v>
      </c>
      <c r="J45" s="47">
        <v>6746.1139963700007</v>
      </c>
      <c r="K45" s="47">
        <v>9728.4407178899983</v>
      </c>
      <c r="L45" s="47">
        <v>9944.5305568100011</v>
      </c>
      <c r="M45" s="47">
        <v>8658.2679657699991</v>
      </c>
      <c r="N45" s="47">
        <v>9599.0301176499997</v>
      </c>
      <c r="O45" s="47">
        <v>11091.062269740001</v>
      </c>
      <c r="P45" s="47">
        <v>9968.1020263299979</v>
      </c>
      <c r="Q45" s="47">
        <v>8651.1347417900015</v>
      </c>
      <c r="R45" s="47">
        <v>15205.867642689998</v>
      </c>
      <c r="S45" s="47">
        <v>28202.719249649999</v>
      </c>
      <c r="T45" s="47">
        <v>15141.693244080005</v>
      </c>
      <c r="U45" s="47">
        <v>15773.688718960006</v>
      </c>
      <c r="V45" s="47">
        <v>17821.030326069987</v>
      </c>
      <c r="W45" s="47">
        <v>16614.167548709993</v>
      </c>
      <c r="X45" s="116">
        <f t="shared" si="22"/>
        <v>-0.19538874859621147</v>
      </c>
      <c r="Y45" s="116">
        <f t="shared" si="32"/>
        <v>2.144895126465145</v>
      </c>
      <c r="Z45" s="116">
        <f t="shared" si="33"/>
        <v>-1.2897530833925974E-2</v>
      </c>
      <c r="AA45" s="116">
        <f t="shared" si="34"/>
        <v>1.1802419455001614</v>
      </c>
      <c r="AB45" s="116">
        <f t="shared" si="35"/>
        <v>-0.21688127975276295</v>
      </c>
      <c r="AC45" s="116">
        <f t="shared" si="36"/>
        <v>0.12598755111619409</v>
      </c>
      <c r="AD45" s="116">
        <f t="shared" si="37"/>
        <v>-0.12834147396826612</v>
      </c>
      <c r="AE45" s="116">
        <f t="shared" si="38"/>
        <v>0.44208068869348338</v>
      </c>
      <c r="AF45" s="116">
        <f t="shared" si="39"/>
        <v>2.2212176153021845E-2</v>
      </c>
      <c r="AG45" s="116">
        <f t="shared" si="40"/>
        <v>-0.12934372152531337</v>
      </c>
      <c r="AH45" s="116">
        <f t="shared" si="41"/>
        <v>0.10865477432660353</v>
      </c>
      <c r="AI45" s="116">
        <f t="shared" si="42"/>
        <v>0.15543571942196133</v>
      </c>
      <c r="AJ45" s="116">
        <f t="shared" si="43"/>
        <v>-0.10124911537768577</v>
      </c>
      <c r="AK45" s="116">
        <f t="shared" si="43"/>
        <v>-0.13211815860846188</v>
      </c>
      <c r="AL45" s="116">
        <f t="shared" si="43"/>
        <v>0.7576731950823552</v>
      </c>
      <c r="AM45" s="116">
        <f t="shared" si="43"/>
        <v>0.85472607761439057</v>
      </c>
      <c r="AN45" s="116">
        <f t="shared" si="43"/>
        <v>-0.46311229388747976</v>
      </c>
      <c r="AO45" s="116">
        <f t="shared" si="43"/>
        <v>4.173875832064522E-2</v>
      </c>
      <c r="AP45" s="116">
        <f t="shared" si="43"/>
        <v>0.12979472611558984</v>
      </c>
      <c r="AQ45" s="116">
        <f t="shared" si="43"/>
        <v>-6.7721268371026877E-2</v>
      </c>
    </row>
    <row r="46" spans="1:43" x14ac:dyDescent="0.2">
      <c r="B46" s="1" t="s">
        <v>17</v>
      </c>
      <c r="C46" s="6">
        <f>+C47+C48</f>
        <v>26053</v>
      </c>
      <c r="D46" s="6">
        <v>20437.599999999999</v>
      </c>
      <c r="E46" s="6">
        <v>19372</v>
      </c>
      <c r="F46" s="6">
        <f t="shared" ref="F46:W46" si="44">+F47+F48</f>
        <v>17920.900000000001</v>
      </c>
      <c r="G46" s="6">
        <f t="shared" si="44"/>
        <v>22414.100000000009</v>
      </c>
      <c r="H46" s="6">
        <f t="shared" si="44"/>
        <v>18134.945965019997</v>
      </c>
      <c r="I46" s="6">
        <f t="shared" si="44"/>
        <v>13274.8</v>
      </c>
      <c r="J46" s="6">
        <f t="shared" si="44"/>
        <v>14581.505411629996</v>
      </c>
      <c r="K46" s="6">
        <f t="shared" si="44"/>
        <v>10935.018560209988</v>
      </c>
      <c r="L46" s="6">
        <f t="shared" si="44"/>
        <v>10018.837259110001</v>
      </c>
      <c r="M46" s="6">
        <f t="shared" si="44"/>
        <v>6367.7913813899977</v>
      </c>
      <c r="N46" s="6">
        <f t="shared" si="44"/>
        <v>11675.873246450003</v>
      </c>
      <c r="O46" s="6">
        <f t="shared" si="44"/>
        <v>11613.409848079995</v>
      </c>
      <c r="P46" s="6">
        <f t="shared" si="44"/>
        <v>39489.434364760004</v>
      </c>
      <c r="Q46" s="6">
        <f t="shared" si="44"/>
        <v>173243.10156489001</v>
      </c>
      <c r="R46" s="6">
        <f t="shared" si="44"/>
        <v>225807.88651816003</v>
      </c>
      <c r="S46" s="6">
        <f t="shared" si="44"/>
        <v>296368.90998549003</v>
      </c>
      <c r="T46" s="6">
        <f t="shared" si="44"/>
        <v>273069.45036667003</v>
      </c>
      <c r="U46" s="6">
        <f t="shared" si="44"/>
        <v>334171.30749287008</v>
      </c>
      <c r="V46" s="6">
        <f t="shared" si="44"/>
        <v>282933.48856882995</v>
      </c>
      <c r="W46" s="6">
        <f t="shared" si="44"/>
        <v>287575.70413233002</v>
      </c>
      <c r="X46" s="114">
        <f t="shared" si="22"/>
        <v>-0.21553755805473462</v>
      </c>
      <c r="Y46" s="114">
        <f t="shared" si="32"/>
        <v>-5.2139194425959934E-2</v>
      </c>
      <c r="Z46" s="114">
        <f t="shared" si="33"/>
        <v>-7.4907082386950208E-2</v>
      </c>
      <c r="AA46" s="114">
        <f t="shared" si="34"/>
        <v>0.25072401497692676</v>
      </c>
      <c r="AB46" s="114">
        <f t="shared" si="35"/>
        <v>-0.19091348905287342</v>
      </c>
      <c r="AC46" s="114">
        <f t="shared" si="36"/>
        <v>-0.26799892177206375</v>
      </c>
      <c r="AD46" s="114">
        <f t="shared" si="37"/>
        <v>9.8435035678880123E-2</v>
      </c>
      <c r="AE46" s="114">
        <f t="shared" si="38"/>
        <v>-0.25007615801531868</v>
      </c>
      <c r="AF46" s="114">
        <f t="shared" si="39"/>
        <v>-8.3784156017234324E-2</v>
      </c>
      <c r="AG46" s="114">
        <f t="shared" si="40"/>
        <v>-0.36441812390955386</v>
      </c>
      <c r="AH46" s="114">
        <f t="shared" si="41"/>
        <v>0.83358287782055562</v>
      </c>
      <c r="AI46" s="114">
        <f t="shared" si="42"/>
        <v>-5.3497838706838552E-3</v>
      </c>
      <c r="AJ46" s="114">
        <f t="shared" si="43"/>
        <v>2.4003307281270758</v>
      </c>
      <c r="AK46" s="114">
        <f t="shared" si="43"/>
        <v>3.3870747796653804</v>
      </c>
      <c r="AL46" s="114">
        <f t="shared" si="43"/>
        <v>0.30341632352721026</v>
      </c>
      <c r="AM46" s="114">
        <f t="shared" si="43"/>
        <v>0.31248254680270127</v>
      </c>
      <c r="AN46" s="114">
        <f t="shared" si="43"/>
        <v>-7.8616409595597347E-2</v>
      </c>
      <c r="AO46" s="114">
        <f t="shared" si="43"/>
        <v>0.2237594027605585</v>
      </c>
      <c r="AP46" s="114">
        <f t="shared" si="43"/>
        <v>-0.1533280020611385</v>
      </c>
      <c r="AQ46" s="114">
        <f t="shared" si="43"/>
        <v>1.6407444685964556E-2</v>
      </c>
    </row>
    <row r="47" spans="1:43" x14ac:dyDescent="0.2">
      <c r="B47" s="1" t="s">
        <v>3</v>
      </c>
      <c r="C47" s="47">
        <v>19634.400000000001</v>
      </c>
      <c r="D47" s="2">
        <v>13992</v>
      </c>
      <c r="E47" s="32">
        <v>13576.6</v>
      </c>
      <c r="F47" s="2">
        <v>10981.6</v>
      </c>
      <c r="G47" s="2">
        <v>15729.300000000007</v>
      </c>
      <c r="H47" s="2">
        <v>12168.97470128</v>
      </c>
      <c r="I47" s="47">
        <v>13115.5</v>
      </c>
      <c r="J47" s="47">
        <v>14313.785728639996</v>
      </c>
      <c r="K47" s="47">
        <v>10468.454880049991</v>
      </c>
      <c r="L47" s="47">
        <v>9157.6014516900032</v>
      </c>
      <c r="M47" s="47">
        <v>6206.4538400499987</v>
      </c>
      <c r="N47" s="47">
        <v>11536.437498540003</v>
      </c>
      <c r="O47" s="47">
        <v>10575.268101299996</v>
      </c>
      <c r="P47" s="47">
        <v>35191.653438139998</v>
      </c>
      <c r="Q47" s="47">
        <v>157152.14004836002</v>
      </c>
      <c r="R47" s="47">
        <v>200633.56098078002</v>
      </c>
      <c r="S47" s="47">
        <v>270165.76236733003</v>
      </c>
      <c r="T47" s="47">
        <v>241446.88417418004</v>
      </c>
      <c r="U47" s="47">
        <v>296587.68597592006</v>
      </c>
      <c r="V47" s="47">
        <v>249868.81028818997</v>
      </c>
      <c r="W47" s="47">
        <v>254936.98259701999</v>
      </c>
      <c r="X47" s="116">
        <f t="shared" si="22"/>
        <v>-0.28737318176262072</v>
      </c>
      <c r="Y47" s="116">
        <f t="shared" si="32"/>
        <v>-2.9688393367638621E-2</v>
      </c>
      <c r="Z47" s="116">
        <f t="shared" si="33"/>
        <v>-0.19113769279495607</v>
      </c>
      <c r="AA47" s="116">
        <f t="shared" si="34"/>
        <v>0.43233226487943521</v>
      </c>
      <c r="AB47" s="116">
        <f t="shared" si="35"/>
        <v>-0.22634988834341041</v>
      </c>
      <c r="AC47" s="116">
        <f t="shared" si="36"/>
        <v>7.7781844564147162E-2</v>
      </c>
      <c r="AD47" s="116">
        <f t="shared" si="37"/>
        <v>9.1364090476153903E-2</v>
      </c>
      <c r="AE47" s="116">
        <f t="shared" si="38"/>
        <v>-0.26864527117350978</v>
      </c>
      <c r="AF47" s="116">
        <f t="shared" si="39"/>
        <v>-0.12521937987793363</v>
      </c>
      <c r="AG47" s="116">
        <f t="shared" si="40"/>
        <v>-0.32226207126489226</v>
      </c>
      <c r="AH47" s="116">
        <f t="shared" si="41"/>
        <v>0.8587808426280128</v>
      </c>
      <c r="AI47" s="116">
        <f t="shared" si="42"/>
        <v>-8.3315962779813679E-2</v>
      </c>
      <c r="AJ47" s="116">
        <f t="shared" si="43"/>
        <v>2.3277315620786916</v>
      </c>
      <c r="AK47" s="116">
        <f t="shared" si="43"/>
        <v>3.4656083103512758</v>
      </c>
      <c r="AL47" s="116">
        <f t="shared" si="43"/>
        <v>0.27668360684773097</v>
      </c>
      <c r="AM47" s="116">
        <f t="shared" si="43"/>
        <v>0.3465631624472385</v>
      </c>
      <c r="AN47" s="116">
        <f t="shared" si="43"/>
        <v>-0.1063009536867312</v>
      </c>
      <c r="AO47" s="116">
        <f t="shared" si="43"/>
        <v>0.22837653088934196</v>
      </c>
      <c r="AP47" s="116">
        <f t="shared" si="43"/>
        <v>-0.15752129267943782</v>
      </c>
      <c r="AQ47" s="116">
        <f t="shared" si="43"/>
        <v>2.0283333093812583E-2</v>
      </c>
    </row>
    <row r="48" spans="1:43" x14ac:dyDescent="0.2">
      <c r="B48" s="1" t="s">
        <v>4</v>
      </c>
      <c r="C48" s="47">
        <v>6418.6</v>
      </c>
      <c r="D48" s="2">
        <v>6445.6</v>
      </c>
      <c r="E48" s="32">
        <v>5795.4</v>
      </c>
      <c r="F48" s="2">
        <v>6939.3</v>
      </c>
      <c r="G48" s="2">
        <v>6684.8000000000029</v>
      </c>
      <c r="H48" s="2">
        <v>5965.9712637399971</v>
      </c>
      <c r="I48" s="47">
        <v>159.30000000000001</v>
      </c>
      <c r="J48" s="47">
        <v>267.71968299000036</v>
      </c>
      <c r="K48" s="47">
        <v>466.5636801599976</v>
      </c>
      <c r="L48" s="47">
        <v>861.23580741999831</v>
      </c>
      <c r="M48" s="47">
        <v>161.33754133999901</v>
      </c>
      <c r="N48" s="47">
        <v>139.43574790999992</v>
      </c>
      <c r="O48" s="47">
        <v>1038.1417467799984</v>
      </c>
      <c r="P48" s="47">
        <v>4297.780926620002</v>
      </c>
      <c r="Q48" s="47">
        <v>16090.961516529998</v>
      </c>
      <c r="R48" s="47">
        <v>25174.325537379998</v>
      </c>
      <c r="S48" s="47">
        <v>26203.147618160001</v>
      </c>
      <c r="T48" s="47">
        <v>31622.566192489998</v>
      </c>
      <c r="U48" s="47">
        <v>37583.621516950006</v>
      </c>
      <c r="V48" s="47">
        <v>33064.678280640001</v>
      </c>
      <c r="W48" s="47">
        <v>32638.721535310004</v>
      </c>
      <c r="X48" s="116">
        <f t="shared" si="22"/>
        <v>4.2065247873368516E-3</v>
      </c>
      <c r="Y48" s="116">
        <f t="shared" si="32"/>
        <v>-0.10087501551445954</v>
      </c>
      <c r="Z48" s="116">
        <f t="shared" si="33"/>
        <v>0.19738068122994101</v>
      </c>
      <c r="AA48" s="116">
        <f t="shared" si="34"/>
        <v>-3.6675168965168981E-2</v>
      </c>
      <c r="AB48" s="116">
        <f t="shared" si="35"/>
        <v>-0.10753182387805249</v>
      </c>
      <c r="AC48" s="116">
        <f t="shared" si="36"/>
        <v>-0.9732985639793148</v>
      </c>
      <c r="AD48" s="116">
        <f t="shared" si="37"/>
        <v>0.68060064651600971</v>
      </c>
      <c r="AE48" s="116">
        <f t="shared" si="38"/>
        <v>0.74273208061965423</v>
      </c>
      <c r="AF48" s="116">
        <f t="shared" si="39"/>
        <v>0.84591266753695171</v>
      </c>
      <c r="AG48" s="116">
        <f t="shared" si="40"/>
        <v>-0.8126674019473048</v>
      </c>
      <c r="AH48" s="116">
        <f t="shared" si="41"/>
        <v>-0.13575137719400199</v>
      </c>
      <c r="AI48" s="116">
        <f t="shared" si="42"/>
        <v>6.4453055428086952</v>
      </c>
      <c r="AJ48" s="116">
        <f t="shared" si="43"/>
        <v>3.1398787207531322</v>
      </c>
      <c r="AK48" s="116">
        <f t="shared" si="43"/>
        <v>2.7440162240155797</v>
      </c>
      <c r="AL48" s="116">
        <f t="shared" si="43"/>
        <v>0.56450100955861449</v>
      </c>
      <c r="AM48" s="116">
        <f t="shared" si="43"/>
        <v>4.0867910413423303E-2</v>
      </c>
      <c r="AN48" s="116">
        <f t="shared" si="43"/>
        <v>0.20682318984357773</v>
      </c>
      <c r="AO48" s="116">
        <f t="shared" si="43"/>
        <v>0.18850637510486701</v>
      </c>
      <c r="AP48" s="116">
        <f t="shared" si="43"/>
        <v>-0.12023703554677367</v>
      </c>
      <c r="AQ48" s="116">
        <f t="shared" si="43"/>
        <v>-1.2882531071817582E-2</v>
      </c>
    </row>
    <row r="49" spans="1:43" x14ac:dyDescent="0.2">
      <c r="C49" s="47"/>
      <c r="D49" s="2"/>
      <c r="E49" s="2"/>
      <c r="F49" s="2"/>
      <c r="G49" s="1"/>
      <c r="H49" s="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</row>
    <row r="50" spans="1:43" ht="14.25" x14ac:dyDescent="0.2">
      <c r="B50" s="45" t="s">
        <v>142</v>
      </c>
      <c r="C50" s="6">
        <f>+C51+C52+C53+C54</f>
        <v>38134.100000000006</v>
      </c>
      <c r="D50" s="6">
        <f>+D51+D52+D53+D54</f>
        <v>46477.7</v>
      </c>
      <c r="E50" s="6">
        <f>+E51+E52+E53+E54</f>
        <v>62229.499999999993</v>
      </c>
      <c r="F50" s="6">
        <f t="shared" ref="F50:W50" si="45">+F51+F52+F53+F54</f>
        <v>80235.180171829998</v>
      </c>
      <c r="G50" s="6">
        <f t="shared" si="45"/>
        <v>125412.10000000005</v>
      </c>
      <c r="H50" s="6">
        <f t="shared" si="45"/>
        <v>113269.94691165999</v>
      </c>
      <c r="I50" s="6">
        <f t="shared" si="45"/>
        <v>130386.7</v>
      </c>
      <c r="J50" s="6">
        <f t="shared" si="45"/>
        <v>145797.36847642</v>
      </c>
      <c r="K50" s="6">
        <f t="shared" si="45"/>
        <v>169573.50299340999</v>
      </c>
      <c r="L50" s="6">
        <f t="shared" si="45"/>
        <v>169293.66629729999</v>
      </c>
      <c r="M50" s="6">
        <f t="shared" si="45"/>
        <v>171476.54234392999</v>
      </c>
      <c r="N50" s="6">
        <f t="shared" si="45"/>
        <v>195933.61968262994</v>
      </c>
      <c r="O50" s="6">
        <f t="shared" si="45"/>
        <v>188895.65687109999</v>
      </c>
      <c r="P50" s="6">
        <f t="shared" si="45"/>
        <v>203664.44733229003</v>
      </c>
      <c r="Q50" s="6">
        <f t="shared" si="45"/>
        <v>174914.99054688998</v>
      </c>
      <c r="R50" s="6">
        <f t="shared" si="45"/>
        <v>195082.02433563999</v>
      </c>
      <c r="S50" s="6">
        <f t="shared" si="45"/>
        <v>202041.25493803999</v>
      </c>
      <c r="T50" s="6">
        <f t="shared" si="45"/>
        <v>198294.81812452004</v>
      </c>
      <c r="U50" s="6">
        <f t="shared" si="45"/>
        <v>197912.28546829001</v>
      </c>
      <c r="V50" s="6">
        <f t="shared" si="45"/>
        <v>216007.13072772004</v>
      </c>
      <c r="W50" s="6">
        <f t="shared" si="45"/>
        <v>192057.20806926006</v>
      </c>
      <c r="X50" s="114">
        <f t="shared" si="22"/>
        <v>0.21879630042402964</v>
      </c>
      <c r="Y50" s="114">
        <f t="shared" si="32"/>
        <v>0.33891091856955047</v>
      </c>
      <c r="Z50" s="114">
        <f t="shared" si="33"/>
        <v>0.28934315994552429</v>
      </c>
      <c r="AA50" s="114">
        <f t="shared" si="34"/>
        <v>0.56305625202585818</v>
      </c>
      <c r="AB50" s="114">
        <f t="shared" si="35"/>
        <v>-9.6818035008903069E-2</v>
      </c>
      <c r="AC50" s="114">
        <f t="shared" si="36"/>
        <v>0.15111469154028545</v>
      </c>
      <c r="AD50" s="114">
        <f t="shared" si="37"/>
        <v>0.11819202784041627</v>
      </c>
      <c r="AE50" s="114">
        <f t="shared" si="38"/>
        <v>0.16307656829097938</v>
      </c>
      <c r="AF50" s="114">
        <f t="shared" si="39"/>
        <v>-1.6502383401306719E-3</v>
      </c>
      <c r="AG50" s="114">
        <f t="shared" si="40"/>
        <v>1.2894020753243085E-2</v>
      </c>
      <c r="AH50" s="114">
        <f t="shared" si="41"/>
        <v>0.14262637328927741</v>
      </c>
      <c r="AI50" s="114">
        <f t="shared" si="42"/>
        <v>-3.5920138784400257E-2</v>
      </c>
      <c r="AJ50" s="114">
        <f t="shared" si="43"/>
        <v>7.8184912802246487E-2</v>
      </c>
      <c r="AK50" s="114">
        <f t="shared" si="43"/>
        <v>-0.14116090050068331</v>
      </c>
      <c r="AL50" s="114">
        <f t="shared" si="43"/>
        <v>0.11529620031819832</v>
      </c>
      <c r="AM50" s="114">
        <f t="shared" si="43"/>
        <v>3.5673356507858411E-2</v>
      </c>
      <c r="AN50" s="114">
        <f t="shared" si="43"/>
        <v>-1.854292983217154E-2</v>
      </c>
      <c r="AO50" s="114">
        <f t="shared" si="43"/>
        <v>-1.9291107041931044E-3</v>
      </c>
      <c r="AP50" s="114">
        <f t="shared" si="43"/>
        <v>9.1428610490828843E-2</v>
      </c>
      <c r="AQ50" s="114">
        <f t="shared" si="43"/>
        <v>-0.11087561127159817</v>
      </c>
    </row>
    <row r="51" spans="1:43" x14ac:dyDescent="0.2">
      <c r="B51" s="1" t="s">
        <v>6</v>
      </c>
      <c r="C51" s="47">
        <v>20305.600000000002</v>
      </c>
      <c r="D51" s="2">
        <v>23885.599999999995</v>
      </c>
      <c r="E51" s="2">
        <v>29814.500000000004</v>
      </c>
      <c r="F51" s="2">
        <v>33394.700000000004</v>
      </c>
      <c r="G51" s="2">
        <v>36721.599999999999</v>
      </c>
      <c r="H51" s="2">
        <v>38994.698158719984</v>
      </c>
      <c r="I51" s="47">
        <v>41310.890462000003</v>
      </c>
      <c r="J51" s="47">
        <v>44615.002688299981</v>
      </c>
      <c r="K51" s="47">
        <v>50938.875062119994</v>
      </c>
      <c r="L51" s="47">
        <v>54353.016935460008</v>
      </c>
      <c r="M51" s="47">
        <v>54492.008846320008</v>
      </c>
      <c r="N51" s="47">
        <v>59918.111760839995</v>
      </c>
      <c r="O51" s="47">
        <v>60730.550197769982</v>
      </c>
      <c r="P51" s="47">
        <v>64272.25576366001</v>
      </c>
      <c r="Q51" s="47">
        <v>68046.191474519976</v>
      </c>
      <c r="R51" s="47">
        <v>72579.501644589996</v>
      </c>
      <c r="S51" s="47">
        <v>79918.194268189967</v>
      </c>
      <c r="T51" s="47">
        <v>75618.443957150026</v>
      </c>
      <c r="U51" s="47">
        <v>76211.055004920025</v>
      </c>
      <c r="V51" s="47">
        <v>80992.531740990031</v>
      </c>
      <c r="W51" s="47">
        <v>74415.961819950011</v>
      </c>
      <c r="X51" s="116">
        <f t="shared" si="22"/>
        <v>0.17630604365298197</v>
      </c>
      <c r="Y51" s="116">
        <f t="shared" si="32"/>
        <v>0.24822068526643704</v>
      </c>
      <c r="Z51" s="116">
        <f t="shared" si="33"/>
        <v>0.12008251018799587</v>
      </c>
      <c r="AA51" s="116">
        <f t="shared" si="34"/>
        <v>9.9623592965350616E-2</v>
      </c>
      <c r="AB51" s="116">
        <f t="shared" si="35"/>
        <v>6.19008474227698E-2</v>
      </c>
      <c r="AC51" s="116">
        <f t="shared" si="36"/>
        <v>5.939762102664381E-2</v>
      </c>
      <c r="AD51" s="116">
        <f t="shared" si="37"/>
        <v>7.998162686275867E-2</v>
      </c>
      <c r="AE51" s="116">
        <f t="shared" si="38"/>
        <v>0.14174318038264766</v>
      </c>
      <c r="AF51" s="116">
        <f t="shared" si="39"/>
        <v>6.7024288800576537E-2</v>
      </c>
      <c r="AG51" s="116">
        <f t="shared" si="40"/>
        <v>2.5572069168680045E-3</v>
      </c>
      <c r="AH51" s="116">
        <f t="shared" si="41"/>
        <v>9.9576121882803736E-2</v>
      </c>
      <c r="AI51" s="116">
        <f t="shared" si="42"/>
        <v>1.3559146192269722E-2</v>
      </c>
      <c r="AJ51" s="116">
        <f t="shared" si="43"/>
        <v>5.8318351379271327E-2</v>
      </c>
      <c r="AK51" s="116">
        <f t="shared" si="43"/>
        <v>5.8717959499311245E-2</v>
      </c>
      <c r="AL51" s="116">
        <f t="shared" si="43"/>
        <v>6.6621071243458507E-2</v>
      </c>
      <c r="AM51" s="116">
        <f t="shared" si="43"/>
        <v>0.10111246918636008</v>
      </c>
      <c r="AN51" s="116">
        <f t="shared" si="43"/>
        <v>-5.3801895180599413E-2</v>
      </c>
      <c r="AO51" s="116">
        <f t="shared" si="43"/>
        <v>7.8368585328971729E-3</v>
      </c>
      <c r="AP51" s="116">
        <f t="shared" si="43"/>
        <v>6.2739936296136056E-2</v>
      </c>
      <c r="AQ51" s="116">
        <f t="shared" si="43"/>
        <v>-8.1199707919633268E-2</v>
      </c>
    </row>
    <row r="52" spans="1:43" x14ac:dyDescent="0.2">
      <c r="B52" s="1" t="s">
        <v>7</v>
      </c>
      <c r="C52" s="47">
        <v>17653.2</v>
      </c>
      <c r="D52" s="2">
        <v>21628.1</v>
      </c>
      <c r="E52" s="2">
        <v>31773.599999999991</v>
      </c>
      <c r="F52" s="2">
        <v>46103.18017182999</v>
      </c>
      <c r="G52" s="2">
        <v>87571.100000000049</v>
      </c>
      <c r="H52" s="2">
        <v>73138.338108680007</v>
      </c>
      <c r="I52" s="47">
        <v>88824.609538000004</v>
      </c>
      <c r="J52" s="47">
        <v>99571.170738140005</v>
      </c>
      <c r="K52" s="47">
        <v>112241.49847535002</v>
      </c>
      <c r="L52" s="47">
        <v>114285.36684083998</v>
      </c>
      <c r="M52" s="47">
        <v>116259.88213417999</v>
      </c>
      <c r="N52" s="47">
        <v>134007.43034083996</v>
      </c>
      <c r="O52" s="47">
        <v>123897.11737216002</v>
      </c>
      <c r="P52" s="47">
        <v>136829.12788615003</v>
      </c>
      <c r="Q52" s="47">
        <v>106220.04457619999</v>
      </c>
      <c r="R52" s="47">
        <v>121212.04967512999</v>
      </c>
      <c r="S52" s="47">
        <v>120939.15784887003</v>
      </c>
      <c r="T52" s="47">
        <v>121463.63027256999</v>
      </c>
      <c r="U52" s="47">
        <v>120647.04014435997</v>
      </c>
      <c r="V52" s="47">
        <v>134506.26615206001</v>
      </c>
      <c r="W52" s="47">
        <v>115922.50676266004</v>
      </c>
      <c r="X52" s="116">
        <f t="shared" si="22"/>
        <v>0.22516597557383355</v>
      </c>
      <c r="Y52" s="116">
        <f t="shared" si="32"/>
        <v>0.46908882426103049</v>
      </c>
      <c r="Z52" s="116">
        <f t="shared" si="33"/>
        <v>0.45099013557890832</v>
      </c>
      <c r="AA52" s="116">
        <f t="shared" si="34"/>
        <v>0.89945898902453214</v>
      </c>
      <c r="AB52" s="116">
        <f t="shared" si="35"/>
        <v>-0.16481192872214734</v>
      </c>
      <c r="AC52" s="116">
        <f t="shared" si="36"/>
        <v>0.2144739931882369</v>
      </c>
      <c r="AD52" s="116">
        <f t="shared" si="37"/>
        <v>0.12098630386371156</v>
      </c>
      <c r="AE52" s="116">
        <f t="shared" si="38"/>
        <v>0.12724895814001647</v>
      </c>
      <c r="AF52" s="116">
        <f t="shared" si="39"/>
        <v>1.8209560574771189E-2</v>
      </c>
      <c r="AG52" s="116">
        <f t="shared" si="40"/>
        <v>1.7277061341456124E-2</v>
      </c>
      <c r="AH52" s="116">
        <f t="shared" si="41"/>
        <v>0.1526541045876586</v>
      </c>
      <c r="AI52" s="116">
        <f t="shared" si="42"/>
        <v>-7.5445913282307986E-2</v>
      </c>
      <c r="AJ52" s="116">
        <f t="shared" si="43"/>
        <v>0.10437700883019785</v>
      </c>
      <c r="AK52" s="116">
        <f t="shared" si="43"/>
        <v>-0.22370297744949907</v>
      </c>
      <c r="AL52" s="116">
        <f t="shared" si="43"/>
        <v>0.14114101682733771</v>
      </c>
      <c r="AM52" s="116">
        <f t="shared" si="43"/>
        <v>-2.2513588953521069E-3</v>
      </c>
      <c r="AN52" s="116">
        <f t="shared" si="43"/>
        <v>4.3366634349757405E-3</v>
      </c>
      <c r="AO52" s="116">
        <f t="shared" si="43"/>
        <v>-6.7229188389772432E-3</v>
      </c>
      <c r="AP52" s="116">
        <f t="shared" si="43"/>
        <v>0.11487414851716893</v>
      </c>
      <c r="AQ52" s="116">
        <f t="shared" si="43"/>
        <v>-0.13816277799571763</v>
      </c>
    </row>
    <row r="53" spans="1:43" x14ac:dyDescent="0.2">
      <c r="B53" s="1" t="s">
        <v>8</v>
      </c>
      <c r="C53" s="47">
        <v>112.4</v>
      </c>
      <c r="D53" s="2">
        <v>964</v>
      </c>
      <c r="E53" s="2">
        <v>129.4</v>
      </c>
      <c r="F53" s="2">
        <v>214.3</v>
      </c>
      <c r="G53" s="2">
        <v>355.79999999999995</v>
      </c>
      <c r="H53" s="2">
        <v>395.15659935000008</v>
      </c>
      <c r="I53" s="2">
        <v>174.3</v>
      </c>
      <c r="J53" s="47">
        <v>244.13331137</v>
      </c>
      <c r="K53" s="47">
        <v>1953.8974559400003</v>
      </c>
      <c r="L53" s="47">
        <v>655.28252099999997</v>
      </c>
      <c r="M53" s="47">
        <v>130.92562042999998</v>
      </c>
      <c r="N53" s="47">
        <v>301.73758095000085</v>
      </c>
      <c r="O53" s="47">
        <v>404.22180116999914</v>
      </c>
      <c r="P53" s="47">
        <v>720.82368248</v>
      </c>
      <c r="Q53" s="47">
        <v>648.75449616999992</v>
      </c>
      <c r="R53" s="47">
        <v>1290.4730159199999</v>
      </c>
      <c r="S53" s="47">
        <v>1183.9028209799999</v>
      </c>
      <c r="T53" s="47">
        <v>1211.8244067999997</v>
      </c>
      <c r="U53" s="47">
        <v>1053.2708310099997</v>
      </c>
      <c r="V53" s="47">
        <v>409.18914311999993</v>
      </c>
      <c r="W53" s="47">
        <v>1718.7394866500008</v>
      </c>
      <c r="X53" s="116">
        <f t="shared" si="22"/>
        <v>7.5765124555160135</v>
      </c>
      <c r="Y53" s="116">
        <f t="shared" si="32"/>
        <v>-0.86576763485477182</v>
      </c>
      <c r="Z53" s="116">
        <f t="shared" si="33"/>
        <v>0.65610510046367843</v>
      </c>
      <c r="AA53" s="116">
        <f t="shared" si="34"/>
        <v>0.66028931404572999</v>
      </c>
      <c r="AB53" s="116">
        <f t="shared" si="35"/>
        <v>0.11061438827993286</v>
      </c>
      <c r="AC53" s="116">
        <f t="shared" si="36"/>
        <v>-0.5589090495092095</v>
      </c>
      <c r="AD53" s="116">
        <f t="shared" si="37"/>
        <v>0.40065009391853112</v>
      </c>
      <c r="AE53" s="116">
        <f t="shared" si="38"/>
        <v>7.0034037345224913</v>
      </c>
      <c r="AF53" s="116">
        <f t="shared" si="39"/>
        <v>-0.66462798802061485</v>
      </c>
      <c r="AG53" s="116">
        <f t="shared" si="40"/>
        <v>-0.80019973639736386</v>
      </c>
      <c r="AH53" s="116">
        <f t="shared" si="41"/>
        <v>1.3046488529823415</v>
      </c>
      <c r="AI53" s="116">
        <f t="shared" si="42"/>
        <v>0.3396468543869593</v>
      </c>
      <c r="AJ53" s="116">
        <f t="shared" si="43"/>
        <v>0.78323801535101034</v>
      </c>
      <c r="AK53" s="116">
        <f t="shared" si="43"/>
        <v>-9.9981712673542389E-2</v>
      </c>
      <c r="AL53" s="116">
        <f t="shared" si="43"/>
        <v>0.98915463944907089</v>
      </c>
      <c r="AM53" s="116">
        <f t="shared" si="43"/>
        <v>-8.2582273031121312E-2</v>
      </c>
      <c r="AN53" s="116">
        <f t="shared" si="43"/>
        <v>2.3584356186335587E-2</v>
      </c>
      <c r="AO53" s="116">
        <f t="shared" si="43"/>
        <v>-0.13083873777446353</v>
      </c>
      <c r="AP53" s="116">
        <f t="shared" si="43"/>
        <v>-0.61150624220019334</v>
      </c>
      <c r="AQ53" s="116">
        <f t="shared" si="43"/>
        <v>3.2003545684152197</v>
      </c>
    </row>
    <row r="54" spans="1:43" x14ac:dyDescent="0.2">
      <c r="B54" s="19" t="s">
        <v>14</v>
      </c>
      <c r="C54" s="47">
        <v>62.9</v>
      </c>
      <c r="D54" s="2">
        <v>0</v>
      </c>
      <c r="E54" s="2">
        <v>512</v>
      </c>
      <c r="F54" s="2">
        <v>523</v>
      </c>
      <c r="G54" s="2">
        <v>763.6</v>
      </c>
      <c r="H54" s="2">
        <v>741.75404490999995</v>
      </c>
      <c r="I54" s="2">
        <v>76.900000000000006</v>
      </c>
      <c r="J54" s="47">
        <v>1367.0617386099998</v>
      </c>
      <c r="K54" s="47">
        <v>4439.232</v>
      </c>
      <c r="L54" s="47">
        <v>0</v>
      </c>
      <c r="M54" s="47">
        <v>593.72574299999985</v>
      </c>
      <c r="N54" s="47">
        <v>1706.3400000000001</v>
      </c>
      <c r="O54" s="47">
        <v>3863.7674999999999</v>
      </c>
      <c r="P54" s="47">
        <v>1842.24</v>
      </c>
      <c r="Q54" s="47">
        <v>0</v>
      </c>
      <c r="R54" s="47">
        <v>0</v>
      </c>
      <c r="S54" s="47">
        <v>0</v>
      </c>
      <c r="T54" s="47">
        <v>0.91948799999999997</v>
      </c>
      <c r="U54" s="47">
        <v>0.91948799999999997</v>
      </c>
      <c r="V54" s="47">
        <v>99.14369155</v>
      </c>
      <c r="W54" s="47">
        <v>0</v>
      </c>
      <c r="X54" s="116">
        <f t="shared" si="22"/>
        <v>-1</v>
      </c>
      <c r="Y54" s="119" t="e">
        <f t="shared" si="32"/>
        <v>#DIV/0!</v>
      </c>
      <c r="Z54" s="116">
        <f t="shared" si="33"/>
        <v>2.1484375E-2</v>
      </c>
      <c r="AA54" s="116">
        <f t="shared" si="34"/>
        <v>0.46003824091778212</v>
      </c>
      <c r="AB54" s="116">
        <f t="shared" si="35"/>
        <v>-2.8609160673127354E-2</v>
      </c>
      <c r="AC54" s="116">
        <f t="shared" si="36"/>
        <v>-0.89632682082733961</v>
      </c>
      <c r="AD54" s="116">
        <f t="shared" si="37"/>
        <v>16.777135742652792</v>
      </c>
      <c r="AE54" s="116">
        <f t="shared" si="38"/>
        <v>2.2472798225731339</v>
      </c>
      <c r="AF54" s="119">
        <f t="shared" si="39"/>
        <v>-1</v>
      </c>
      <c r="AG54" s="119" t="e">
        <f t="shared" si="40"/>
        <v>#DIV/0!</v>
      </c>
      <c r="AH54" s="116">
        <f t="shared" si="41"/>
        <v>1.8739532016552642</v>
      </c>
      <c r="AI54" s="116">
        <f t="shared" si="42"/>
        <v>1.2643596821266567</v>
      </c>
      <c r="AJ54" s="116">
        <f t="shared" si="43"/>
        <v>-0.52320112429125198</v>
      </c>
      <c r="AK54" s="116">
        <f t="shared" si="43"/>
        <v>-1</v>
      </c>
      <c r="AL54" s="119" t="e">
        <f t="shared" si="43"/>
        <v>#DIV/0!</v>
      </c>
      <c r="AM54" s="119" t="e">
        <f t="shared" si="43"/>
        <v>#DIV/0!</v>
      </c>
      <c r="AN54" s="119" t="e">
        <f t="shared" si="43"/>
        <v>#DIV/0!</v>
      </c>
      <c r="AO54" s="119">
        <f t="shared" si="43"/>
        <v>0</v>
      </c>
      <c r="AP54" s="119">
        <f t="shared" si="43"/>
        <v>106.82488901432102</v>
      </c>
      <c r="AQ54" s="119">
        <f t="shared" si="43"/>
        <v>-1</v>
      </c>
    </row>
    <row r="55" spans="1:43" x14ac:dyDescent="0.2">
      <c r="C55" s="47"/>
      <c r="D55" s="2"/>
      <c r="E55" s="2"/>
      <c r="F55" s="2"/>
      <c r="G55" s="1"/>
      <c r="H55" s="1"/>
      <c r="I55" s="1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</row>
    <row r="56" spans="1:43" x14ac:dyDescent="0.2">
      <c r="A56" s="17"/>
      <c r="B56" s="18" t="s">
        <v>9</v>
      </c>
      <c r="C56" s="24">
        <f>+C58+C59</f>
        <v>3299.5</v>
      </c>
      <c r="D56" s="24">
        <v>4200.2</v>
      </c>
      <c r="E56" s="24">
        <v>9683</v>
      </c>
      <c r="F56" s="24">
        <f t="shared" ref="F56:W56" si="46">+F58+F59</f>
        <v>8918.2999999999993</v>
      </c>
      <c r="G56" s="24">
        <f t="shared" si="46"/>
        <v>20403.300000000003</v>
      </c>
      <c r="H56" s="24">
        <f t="shared" si="46"/>
        <v>19291.732179210001</v>
      </c>
      <c r="I56" s="24">
        <f t="shared" si="46"/>
        <v>19887.700000000004</v>
      </c>
      <c r="J56" s="24">
        <f t="shared" si="46"/>
        <v>24601.659595679997</v>
      </c>
      <c r="K56" s="24">
        <f t="shared" si="46"/>
        <v>40330.166246639994</v>
      </c>
      <c r="L56" s="24">
        <f t="shared" si="46"/>
        <v>10248.854081559999</v>
      </c>
      <c r="M56" s="24">
        <f t="shared" si="46"/>
        <v>53395.824979620003</v>
      </c>
      <c r="N56" s="24">
        <f t="shared" si="46"/>
        <v>48230.815103229994</v>
      </c>
      <c r="O56" s="24">
        <f t="shared" si="46"/>
        <v>22550.415935369994</v>
      </c>
      <c r="P56" s="24">
        <f t="shared" si="46"/>
        <v>17055.35907105001</v>
      </c>
      <c r="Q56" s="24">
        <f t="shared" si="46"/>
        <v>18137.262994259996</v>
      </c>
      <c r="R56" s="24">
        <f t="shared" si="46"/>
        <v>43550.909385709994</v>
      </c>
      <c r="S56" s="24">
        <f t="shared" si="46"/>
        <v>51004.981824979986</v>
      </c>
      <c r="T56" s="24">
        <f t="shared" si="46"/>
        <v>47352.377305780006</v>
      </c>
      <c r="U56" s="24">
        <f t="shared" si="46"/>
        <v>54091.302705399998</v>
      </c>
      <c r="V56" s="24">
        <f t="shared" si="46"/>
        <v>53595.590909589999</v>
      </c>
      <c r="W56" s="24">
        <f t="shared" si="46"/>
        <v>25490.859340989999</v>
      </c>
      <c r="X56" s="115">
        <f t="shared" si="22"/>
        <v>0.27298075465979688</v>
      </c>
      <c r="Y56" s="115">
        <f t="shared" si="32"/>
        <v>1.3053664111232801</v>
      </c>
      <c r="Z56" s="115">
        <f t="shared" si="33"/>
        <v>-7.8973458638851635E-2</v>
      </c>
      <c r="AA56" s="115">
        <f t="shared" si="34"/>
        <v>1.2878014868304501</v>
      </c>
      <c r="AB56" s="115">
        <f t="shared" si="35"/>
        <v>-5.4479805756421862E-2</v>
      </c>
      <c r="AC56" s="115">
        <f t="shared" si="36"/>
        <v>3.0892395522277516E-2</v>
      </c>
      <c r="AD56" s="115">
        <f t="shared" si="37"/>
        <v>0.23702889704088426</v>
      </c>
      <c r="AE56" s="115">
        <f t="shared" si="38"/>
        <v>0.63932705798928668</v>
      </c>
      <c r="AF56" s="115">
        <f t="shared" si="39"/>
        <v>-0.74587622528300745</v>
      </c>
      <c r="AG56" s="115">
        <f t="shared" si="40"/>
        <v>4.2099312327698311</v>
      </c>
      <c r="AH56" s="115">
        <f t="shared" si="41"/>
        <v>-9.6730594168390138E-2</v>
      </c>
      <c r="AI56" s="115">
        <f t="shared" si="42"/>
        <v>-0.5324479611819829</v>
      </c>
      <c r="AJ56" s="115">
        <f t="shared" si="43"/>
        <v>-0.24367873657270633</v>
      </c>
      <c r="AK56" s="115">
        <f t="shared" si="43"/>
        <v>6.3434837032919633E-2</v>
      </c>
      <c r="AL56" s="115">
        <f t="shared" si="43"/>
        <v>1.4011842029027646</v>
      </c>
      <c r="AM56" s="115">
        <f t="shared" si="43"/>
        <v>0.1711576760258382</v>
      </c>
      <c r="AN56" s="115">
        <f t="shared" si="43"/>
        <v>-7.1612701122679256E-2</v>
      </c>
      <c r="AO56" s="115">
        <f t="shared" si="43"/>
        <v>0.14231440495802539</v>
      </c>
      <c r="AP56" s="115">
        <f t="shared" si="43"/>
        <v>-9.1643530663296779E-3</v>
      </c>
      <c r="AQ56" s="115">
        <f t="shared" si="43"/>
        <v>-0.52438514235265477</v>
      </c>
    </row>
    <row r="57" spans="1:43" x14ac:dyDescent="0.2">
      <c r="C57" s="47"/>
      <c r="D57" s="2"/>
      <c r="E57" s="2"/>
      <c r="F57" s="2"/>
      <c r="G57" s="1"/>
      <c r="H57" s="1"/>
      <c r="I57" s="1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</row>
    <row r="58" spans="1:43" x14ac:dyDescent="0.2">
      <c r="B58" s="1" t="s">
        <v>13</v>
      </c>
      <c r="C58" s="47">
        <v>680.6</v>
      </c>
      <c r="D58" s="2">
        <v>1301.9000000000001</v>
      </c>
      <c r="E58" s="2">
        <v>1968</v>
      </c>
      <c r="F58" s="2">
        <v>2333.1999999999998</v>
      </c>
      <c r="G58" s="2">
        <v>2982.4000000000005</v>
      </c>
      <c r="H58" s="2">
        <v>1794.0870023299999</v>
      </c>
      <c r="I58" s="2">
        <v>1986.4</v>
      </c>
      <c r="J58" s="47">
        <v>3170.0087163100006</v>
      </c>
      <c r="K58" s="47">
        <v>5029.9976127499995</v>
      </c>
      <c r="L58" s="47">
        <v>3175.5586497200002</v>
      </c>
      <c r="M58" s="47">
        <v>3768.2567057899996</v>
      </c>
      <c r="N58" s="47">
        <v>4056.9073424500007</v>
      </c>
      <c r="O58" s="47">
        <v>2997.1315231099998</v>
      </c>
      <c r="P58" s="47">
        <v>1329.7028882699997</v>
      </c>
      <c r="Q58" s="47">
        <v>2028.3831702399998</v>
      </c>
      <c r="R58" s="47">
        <v>19616.923151629995</v>
      </c>
      <c r="S58" s="47">
        <v>11065.816228469997</v>
      </c>
      <c r="T58" s="47">
        <v>32485.291807580004</v>
      </c>
      <c r="U58" s="47">
        <v>12642.172841699999</v>
      </c>
      <c r="V58" s="47">
        <v>9889.7061751899982</v>
      </c>
      <c r="W58" s="47">
        <v>9334.7041598700016</v>
      </c>
      <c r="X58" s="116">
        <f t="shared" si="22"/>
        <v>0.91287099617984135</v>
      </c>
      <c r="Y58" s="116">
        <f t="shared" si="32"/>
        <v>0.51163683846685593</v>
      </c>
      <c r="Z58" s="116">
        <f t="shared" si="33"/>
        <v>0.18556910569105689</v>
      </c>
      <c r="AA58" s="116">
        <f t="shared" si="34"/>
        <v>0.27824447111263528</v>
      </c>
      <c r="AB58" s="116">
        <f t="shared" si="35"/>
        <v>-0.39844185812432953</v>
      </c>
      <c r="AC58" s="116">
        <f t="shared" si="36"/>
        <v>0.10719268208299892</v>
      </c>
      <c r="AD58" s="116">
        <f t="shared" si="37"/>
        <v>0.59585618018022579</v>
      </c>
      <c r="AE58" s="116">
        <f t="shared" si="38"/>
        <v>0.58674567261287858</v>
      </c>
      <c r="AF58" s="116">
        <f t="shared" si="39"/>
        <v>-0.36867591315140624</v>
      </c>
      <c r="AG58" s="116">
        <f t="shared" si="40"/>
        <v>0.18664371263376278</v>
      </c>
      <c r="AH58" s="116">
        <f t="shared" si="41"/>
        <v>7.6600576658294894E-2</v>
      </c>
      <c r="AI58" s="116">
        <f t="shared" si="42"/>
        <v>-0.2612275139367598</v>
      </c>
      <c r="AJ58" s="116">
        <f t="shared" si="43"/>
        <v>-0.55634149585460246</v>
      </c>
      <c r="AK58" s="116">
        <f t="shared" si="43"/>
        <v>0.5254408997178408</v>
      </c>
      <c r="AL58" s="116">
        <f t="shared" ref="AL58:AQ58" si="47">+R58/Q58-1</f>
        <v>8.6712117510366173</v>
      </c>
      <c r="AM58" s="116">
        <f t="shared" si="47"/>
        <v>-0.43590459406216697</v>
      </c>
      <c r="AN58" s="116">
        <f t="shared" si="47"/>
        <v>1.9356435293044396</v>
      </c>
      <c r="AO58" s="116">
        <f t="shared" si="47"/>
        <v>-0.61083394551037651</v>
      </c>
      <c r="AP58" s="116">
        <f t="shared" si="47"/>
        <v>-0.21772101212151085</v>
      </c>
      <c r="AQ58" s="116">
        <f t="shared" si="47"/>
        <v>-5.6119161225670511E-2</v>
      </c>
    </row>
    <row r="59" spans="1:43" x14ac:dyDescent="0.2">
      <c r="B59" s="1" t="s">
        <v>5</v>
      </c>
      <c r="C59" s="6">
        <f>+C60+C61+C62+C63</f>
        <v>2618.9</v>
      </c>
      <c r="D59" s="6">
        <v>2898.2999999999997</v>
      </c>
      <c r="E59" s="6">
        <v>7715</v>
      </c>
      <c r="F59" s="6">
        <f t="shared" ref="F59:W59" si="48">+F60+F61+F62+F63</f>
        <v>6585.1</v>
      </c>
      <c r="G59" s="6">
        <f t="shared" si="48"/>
        <v>17420.900000000001</v>
      </c>
      <c r="H59" s="6">
        <f t="shared" si="48"/>
        <v>17497.64517688</v>
      </c>
      <c r="I59" s="6">
        <f t="shared" si="48"/>
        <v>17901.300000000003</v>
      </c>
      <c r="J59" s="6">
        <f t="shared" si="48"/>
        <v>21431.650879369998</v>
      </c>
      <c r="K59" s="6">
        <f t="shared" si="48"/>
        <v>35300.168633889996</v>
      </c>
      <c r="L59" s="6">
        <f t="shared" si="48"/>
        <v>7073.2954318399998</v>
      </c>
      <c r="M59" s="6">
        <f t="shared" si="48"/>
        <v>49627.568273830002</v>
      </c>
      <c r="N59" s="6">
        <f t="shared" si="48"/>
        <v>44173.907760779992</v>
      </c>
      <c r="O59" s="6">
        <f t="shared" si="48"/>
        <v>19553.284412259996</v>
      </c>
      <c r="P59" s="6">
        <f t="shared" si="48"/>
        <v>15725.656182780011</v>
      </c>
      <c r="Q59" s="6">
        <f t="shared" si="48"/>
        <v>16108.879824019996</v>
      </c>
      <c r="R59" s="6">
        <f t="shared" si="48"/>
        <v>23933.986234079999</v>
      </c>
      <c r="S59" s="6">
        <f t="shared" si="48"/>
        <v>39939.165596509993</v>
      </c>
      <c r="T59" s="6">
        <f t="shared" si="48"/>
        <v>14867.085498200002</v>
      </c>
      <c r="U59" s="6">
        <f t="shared" si="48"/>
        <v>41449.1298637</v>
      </c>
      <c r="V59" s="6">
        <f t="shared" si="48"/>
        <v>43705.884734400002</v>
      </c>
      <c r="W59" s="6">
        <f t="shared" si="48"/>
        <v>16156.155181119997</v>
      </c>
      <c r="X59" s="114">
        <f t="shared" si="22"/>
        <v>0.10668601321165361</v>
      </c>
      <c r="Y59" s="114">
        <f t="shared" si="32"/>
        <v>1.661905254804541</v>
      </c>
      <c r="Z59" s="114">
        <f t="shared" si="33"/>
        <v>-0.14645495787427087</v>
      </c>
      <c r="AA59" s="114">
        <f t="shared" si="34"/>
        <v>1.6455027258507844</v>
      </c>
      <c r="AB59" s="114">
        <f t="shared" si="35"/>
        <v>4.4053508647656781E-3</v>
      </c>
      <c r="AC59" s="114">
        <f t="shared" si="36"/>
        <v>2.3069094100351295E-2</v>
      </c>
      <c r="AD59" s="114">
        <f t="shared" si="37"/>
        <v>0.19721198345203939</v>
      </c>
      <c r="AE59" s="114">
        <f t="shared" si="38"/>
        <v>0.64710450130884523</v>
      </c>
      <c r="AF59" s="114">
        <f t="shared" si="39"/>
        <v>-0.79962431609889628</v>
      </c>
      <c r="AG59" s="114">
        <f t="shared" si="40"/>
        <v>6.0161876811244994</v>
      </c>
      <c r="AH59" s="114">
        <f t="shared" si="41"/>
        <v>-0.10989175377198312</v>
      </c>
      <c r="AI59" s="114">
        <f t="shared" si="42"/>
        <v>-0.55735669757475081</v>
      </c>
      <c r="AJ59" s="114">
        <f t="shared" si="43"/>
        <v>-0.1957537234552803</v>
      </c>
      <c r="AK59" s="114">
        <f t="shared" si="43"/>
        <v>2.4369325946450804E-2</v>
      </c>
      <c r="AL59" s="114">
        <f t="shared" si="43"/>
        <v>0.48576353511508397</v>
      </c>
      <c r="AM59" s="114">
        <f t="shared" si="43"/>
        <v>0.66872184206573815</v>
      </c>
      <c r="AN59" s="114">
        <f t="shared" si="43"/>
        <v>-0.62775673261688936</v>
      </c>
      <c r="AO59" s="114">
        <f t="shared" si="43"/>
        <v>1.7879795181589802</v>
      </c>
      <c r="AP59" s="114">
        <f t="shared" si="43"/>
        <v>5.4446375065557273E-2</v>
      </c>
      <c r="AQ59" s="114">
        <f t="shared" si="43"/>
        <v>-0.63034371047970528</v>
      </c>
    </row>
    <row r="60" spans="1:43" x14ac:dyDescent="0.2">
      <c r="B60" s="1" t="s">
        <v>6</v>
      </c>
      <c r="C60" s="47"/>
      <c r="D60" s="2">
        <v>9.1999999999999993</v>
      </c>
      <c r="E60" s="2">
        <v>5</v>
      </c>
      <c r="F60" s="2">
        <v>214.2</v>
      </c>
      <c r="G60" s="2">
        <v>207.39999999999995</v>
      </c>
      <c r="H60" s="2">
        <v>560.32290399999999</v>
      </c>
      <c r="I60" s="2">
        <v>134.5</v>
      </c>
      <c r="J60" s="47">
        <v>50</v>
      </c>
      <c r="K60" s="47">
        <v>625.26310799999999</v>
      </c>
      <c r="L60" s="47">
        <v>1609.5527400000001</v>
      </c>
      <c r="M60" s="47">
        <v>1831.3001553300001</v>
      </c>
      <c r="N60" s="47">
        <v>0</v>
      </c>
      <c r="O60" s="47">
        <v>1669.274318</v>
      </c>
      <c r="P60" s="47">
        <v>1236.080798</v>
      </c>
      <c r="Q60" s="47">
        <v>1102.0678054500002</v>
      </c>
      <c r="R60" s="47">
        <v>1207.95260067</v>
      </c>
      <c r="S60" s="47">
        <v>1908.6533060100001</v>
      </c>
      <c r="T60" s="47">
        <v>89.724000000000004</v>
      </c>
      <c r="U60" s="47">
        <v>696.89418999999998</v>
      </c>
      <c r="V60" s="47">
        <v>59.293725000000002</v>
      </c>
      <c r="W60" s="47">
        <v>61.649363829999999</v>
      </c>
      <c r="X60" s="119" t="e">
        <f t="shared" si="22"/>
        <v>#DIV/0!</v>
      </c>
      <c r="Y60" s="116">
        <f t="shared" si="32"/>
        <v>-0.4565217391304347</v>
      </c>
      <c r="Z60" s="116">
        <f t="shared" si="33"/>
        <v>41.839999999999996</v>
      </c>
      <c r="AA60" s="116">
        <f t="shared" si="34"/>
        <v>-3.1746031746031966E-2</v>
      </c>
      <c r="AB60" s="116">
        <f t="shared" si="35"/>
        <v>1.7016533461909362</v>
      </c>
      <c r="AC60" s="116">
        <f t="shared" si="36"/>
        <v>-0.75995983915731558</v>
      </c>
      <c r="AD60" s="116">
        <f t="shared" si="37"/>
        <v>-0.62825278810408924</v>
      </c>
      <c r="AE60" s="116">
        <f t="shared" si="38"/>
        <v>11.505262159999999</v>
      </c>
      <c r="AF60" s="116">
        <f t="shared" si="39"/>
        <v>1.5742007155170268</v>
      </c>
      <c r="AG60" s="116">
        <f t="shared" si="40"/>
        <v>0.13776958643181825</v>
      </c>
      <c r="AH60" s="116">
        <f t="shared" si="41"/>
        <v>-1</v>
      </c>
      <c r="AI60" s="119" t="e">
        <f t="shared" si="42"/>
        <v>#DIV/0!</v>
      </c>
      <c r="AJ60" s="116">
        <f t="shared" si="43"/>
        <v>-0.25951008490864469</v>
      </c>
      <c r="AK60" s="116">
        <f t="shared" si="43"/>
        <v>-0.10841766393170671</v>
      </c>
      <c r="AL60" s="116">
        <f t="shared" si="43"/>
        <v>9.6078294544467369E-2</v>
      </c>
      <c r="AM60" s="116">
        <f t="shared" si="43"/>
        <v>0.58007301358625418</v>
      </c>
      <c r="AN60" s="116">
        <f t="shared" si="43"/>
        <v>-0.95299093883762154</v>
      </c>
      <c r="AO60" s="116">
        <f t="shared" si="43"/>
        <v>6.7670878471757829</v>
      </c>
      <c r="AP60" s="116">
        <f t="shared" si="43"/>
        <v>-0.91491717702510911</v>
      </c>
      <c r="AQ60" s="116">
        <f t="shared" si="43"/>
        <v>3.9728298905153947E-2</v>
      </c>
    </row>
    <row r="61" spans="1:43" x14ac:dyDescent="0.2">
      <c r="B61" s="1" t="s">
        <v>7</v>
      </c>
      <c r="C61" s="47">
        <f>3118.9-500</f>
        <v>2618.9</v>
      </c>
      <c r="D61" s="2">
        <v>2863.1</v>
      </c>
      <c r="E61" s="2">
        <v>7433.1</v>
      </c>
      <c r="F61" s="2">
        <v>5807.1</v>
      </c>
      <c r="G61" s="2">
        <v>16535</v>
      </c>
      <c r="H61" s="2">
        <v>16937.322272879999</v>
      </c>
      <c r="I61" s="2">
        <v>16792.400000000001</v>
      </c>
      <c r="J61" s="47">
        <v>21025.452328769999</v>
      </c>
      <c r="K61" s="47">
        <v>12943.538492780001</v>
      </c>
      <c r="L61" s="47">
        <v>5442.8418712399998</v>
      </c>
      <c r="M61" s="47">
        <v>20754.136810230004</v>
      </c>
      <c r="N61" s="47">
        <v>43686.755767419992</v>
      </c>
      <c r="O61" s="47">
        <v>17670.794985909997</v>
      </c>
      <c r="P61" s="47">
        <v>9833.9448140199984</v>
      </c>
      <c r="Q61" s="47">
        <v>14918.104200679996</v>
      </c>
      <c r="R61" s="47">
        <v>13345.574195469999</v>
      </c>
      <c r="S61" s="47">
        <v>11988.112857729997</v>
      </c>
      <c r="T61" s="47">
        <v>14777.361498200002</v>
      </c>
      <c r="U61" s="47">
        <v>40717.315422569998</v>
      </c>
      <c r="V61" s="47">
        <v>30621.031009400001</v>
      </c>
      <c r="W61" s="47">
        <v>9762.7640190899983</v>
      </c>
      <c r="X61" s="116">
        <f t="shared" si="22"/>
        <v>9.3245255641681624E-2</v>
      </c>
      <c r="Y61" s="116">
        <f t="shared" si="32"/>
        <v>1.5961719814187423</v>
      </c>
      <c r="Z61" s="116">
        <f t="shared" si="33"/>
        <v>-0.21875126125035316</v>
      </c>
      <c r="AA61" s="116">
        <f t="shared" si="34"/>
        <v>1.8473764874033507</v>
      </c>
      <c r="AB61" s="116">
        <f t="shared" si="35"/>
        <v>2.4331555662533866E-2</v>
      </c>
      <c r="AC61" s="116">
        <f t="shared" si="36"/>
        <v>-8.5563863369386706E-3</v>
      </c>
      <c r="AD61" s="116">
        <f t="shared" si="37"/>
        <v>0.25208143736273536</v>
      </c>
      <c r="AE61" s="116">
        <f t="shared" si="38"/>
        <v>-0.38438715655744449</v>
      </c>
      <c r="AF61" s="116">
        <f t="shared" si="39"/>
        <v>-0.5794935152952142</v>
      </c>
      <c r="AG61" s="116">
        <f t="shared" si="40"/>
        <v>2.813106700728337</v>
      </c>
      <c r="AH61" s="116">
        <f t="shared" si="41"/>
        <v>1.1049661649086837</v>
      </c>
      <c r="AI61" s="116">
        <f t="shared" si="42"/>
        <v>-0.59551139297259881</v>
      </c>
      <c r="AJ61" s="116">
        <f t="shared" si="43"/>
        <v>-0.44349165830619375</v>
      </c>
      <c r="AK61" s="116">
        <f t="shared" si="43"/>
        <v>0.51700100852830144</v>
      </c>
      <c r="AL61" s="116">
        <f t="shared" si="43"/>
        <v>-0.10541084738758688</v>
      </c>
      <c r="AM61" s="116">
        <f t="shared" si="43"/>
        <v>-0.10171621826513666</v>
      </c>
      <c r="AN61" s="116">
        <f t="shared" si="43"/>
        <v>0.23266786637493841</v>
      </c>
      <c r="AO61" s="116">
        <f t="shared" si="43"/>
        <v>1.755384675913199</v>
      </c>
      <c r="AP61" s="116">
        <f t="shared" si="43"/>
        <v>-0.2479604637090963</v>
      </c>
      <c r="AQ61" s="116">
        <f t="shared" si="43"/>
        <v>-0.68117454908382946</v>
      </c>
    </row>
    <row r="62" spans="1:43" x14ac:dyDescent="0.2">
      <c r="B62" s="1" t="s">
        <v>8</v>
      </c>
      <c r="C62" s="47"/>
      <c r="D62" s="2">
        <v>0</v>
      </c>
      <c r="E62" s="2"/>
      <c r="F62" s="2">
        <v>16.7</v>
      </c>
      <c r="G62" s="2">
        <v>0</v>
      </c>
      <c r="H62" s="2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/>
      <c r="X62" s="116"/>
      <c r="Y62" s="116"/>
      <c r="Z62" s="116"/>
      <c r="AA62" s="116">
        <f t="shared" si="34"/>
        <v>-1</v>
      </c>
      <c r="AB62" s="121" t="e">
        <f t="shared" si="35"/>
        <v>#DIV/0!</v>
      </c>
      <c r="AC62" s="121" t="e">
        <f t="shared" si="36"/>
        <v>#DIV/0!</v>
      </c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9" t="e">
        <f t="shared" si="43"/>
        <v>#DIV/0!</v>
      </c>
      <c r="AO62" s="119" t="e">
        <f t="shared" si="43"/>
        <v>#DIV/0!</v>
      </c>
      <c r="AP62" s="119" t="e">
        <f t="shared" si="43"/>
        <v>#DIV/0!</v>
      </c>
      <c r="AQ62" s="119" t="e">
        <f t="shared" si="43"/>
        <v>#DIV/0!</v>
      </c>
    </row>
    <row r="63" spans="1:43" x14ac:dyDescent="0.2">
      <c r="B63" s="19" t="s">
        <v>15</v>
      </c>
      <c r="C63" s="47"/>
      <c r="D63" s="2">
        <v>26</v>
      </c>
      <c r="E63" s="2">
        <v>276.89999999999998</v>
      </c>
      <c r="F63" s="2">
        <v>547.1</v>
      </c>
      <c r="G63" s="2">
        <v>678.5</v>
      </c>
      <c r="H63" s="2">
        <v>0</v>
      </c>
      <c r="I63" s="2">
        <v>974.4</v>
      </c>
      <c r="J63" s="47">
        <v>356.19855059999998</v>
      </c>
      <c r="K63" s="47">
        <v>21731.367033109997</v>
      </c>
      <c r="L63" s="47">
        <v>20.900820599999861</v>
      </c>
      <c r="M63" s="47">
        <v>27042.13130827</v>
      </c>
      <c r="N63" s="47">
        <v>487.15199336000006</v>
      </c>
      <c r="O63" s="47">
        <v>213.21510834999998</v>
      </c>
      <c r="P63" s="47">
        <v>4655.6305707600113</v>
      </c>
      <c r="Q63" s="47">
        <v>88.707817890000001</v>
      </c>
      <c r="R63" s="47">
        <v>9380.4594379400005</v>
      </c>
      <c r="S63" s="47">
        <v>26042.399432769998</v>
      </c>
      <c r="T63" s="47">
        <v>0</v>
      </c>
      <c r="U63" s="47">
        <v>34.920251130000004</v>
      </c>
      <c r="V63" s="47">
        <v>13025.560000000001</v>
      </c>
      <c r="W63" s="47">
        <v>6331.7417981999997</v>
      </c>
      <c r="X63" s="119" t="e">
        <f t="shared" si="22"/>
        <v>#DIV/0!</v>
      </c>
      <c r="Y63" s="119">
        <f t="shared" ref="Y63:AD63" si="49">+E63/D63-1</f>
        <v>9.6499999999999986</v>
      </c>
      <c r="Z63" s="119">
        <f t="shared" si="49"/>
        <v>0.97580353918382112</v>
      </c>
      <c r="AA63" s="119">
        <f t="shared" si="49"/>
        <v>0.24017547066349842</v>
      </c>
      <c r="AB63" s="119">
        <f t="shared" si="49"/>
        <v>-1</v>
      </c>
      <c r="AC63" s="119" t="e">
        <f t="shared" si="49"/>
        <v>#DIV/0!</v>
      </c>
      <c r="AD63" s="119">
        <f t="shared" si="49"/>
        <v>-0.6344431951970444</v>
      </c>
      <c r="AE63" s="119">
        <f t="shared" ref="AE63:AQ63" si="50">+K63/J63-1</f>
        <v>60.009139415375259</v>
      </c>
      <c r="AF63" s="116">
        <f t="shared" si="50"/>
        <v>-0.99903821878448074</v>
      </c>
      <c r="AG63" s="116">
        <f t="shared" si="50"/>
        <v>1292.8310808844597</v>
      </c>
      <c r="AH63" s="116">
        <f t="shared" si="50"/>
        <v>-0.98198544383182473</v>
      </c>
      <c r="AI63" s="116">
        <f t="shared" si="50"/>
        <v>-0.56232323534302708</v>
      </c>
      <c r="AJ63" s="116">
        <f t="shared" si="50"/>
        <v>20.835369016709794</v>
      </c>
      <c r="AK63" s="116">
        <f t="shared" si="50"/>
        <v>-0.98094612178914387</v>
      </c>
      <c r="AL63" s="116">
        <f t="shared" si="50"/>
        <v>104.74557757211448</v>
      </c>
      <c r="AM63" s="116">
        <f t="shared" si="50"/>
        <v>1.7762392242153386</v>
      </c>
      <c r="AN63" s="116">
        <f t="shared" si="50"/>
        <v>-1</v>
      </c>
      <c r="AO63" s="119" t="e">
        <f t="shared" si="50"/>
        <v>#DIV/0!</v>
      </c>
      <c r="AP63" s="116">
        <f t="shared" si="50"/>
        <v>372.00877223101458</v>
      </c>
      <c r="AQ63" s="116">
        <f t="shared" si="50"/>
        <v>-0.51389868856310217</v>
      </c>
    </row>
    <row r="64" spans="1:43" x14ac:dyDescent="0.2">
      <c r="B64" s="45"/>
      <c r="F64" s="1"/>
      <c r="G64" s="1"/>
      <c r="H64" s="1"/>
      <c r="I64" s="1"/>
      <c r="J64" s="1"/>
      <c r="K64" s="1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</row>
    <row r="65" spans="1:43" x14ac:dyDescent="0.2">
      <c r="B65" s="17" t="s">
        <v>59</v>
      </c>
      <c r="F65" s="1"/>
      <c r="G65" s="1"/>
      <c r="H65" s="1"/>
      <c r="I65" s="1"/>
      <c r="J65" s="1"/>
      <c r="K65" s="1"/>
      <c r="L65" s="6">
        <f t="shared" ref="L65:W65" si="51">+L66-L67</f>
        <v>1629.39938054</v>
      </c>
      <c r="M65" s="6">
        <f t="shared" si="51"/>
        <v>1857.35579351</v>
      </c>
      <c r="N65" s="6">
        <f t="shared" si="51"/>
        <v>0</v>
      </c>
      <c r="O65" s="6">
        <f t="shared" si="51"/>
        <v>0</v>
      </c>
      <c r="P65" s="6">
        <f t="shared" si="51"/>
        <v>0</v>
      </c>
      <c r="Q65" s="6">
        <f t="shared" si="51"/>
        <v>0</v>
      </c>
      <c r="R65" s="6">
        <f t="shared" si="51"/>
        <v>3901.5</v>
      </c>
      <c r="S65" s="6">
        <f t="shared" si="51"/>
        <v>0</v>
      </c>
      <c r="T65" s="6">
        <f t="shared" si="51"/>
        <v>492.88997641999958</v>
      </c>
      <c r="U65" s="6">
        <f t="shared" si="51"/>
        <v>0</v>
      </c>
      <c r="V65" s="6">
        <f t="shared" si="51"/>
        <v>0</v>
      </c>
      <c r="W65" s="6">
        <f t="shared" si="51"/>
        <v>3183.4837499999999</v>
      </c>
      <c r="X65" s="118"/>
      <c r="Y65" s="118"/>
      <c r="Z65" s="118"/>
      <c r="AA65" s="118"/>
      <c r="AB65" s="118"/>
      <c r="AC65" s="118"/>
      <c r="AD65" s="118"/>
      <c r="AE65" s="118"/>
      <c r="AF65" s="118"/>
      <c r="AG65" s="116">
        <f>+M65/L65-1</f>
        <v>0.13990211098181016</v>
      </c>
      <c r="AH65" s="116">
        <f>+N65/M65-1</f>
        <v>-1</v>
      </c>
      <c r="AI65" s="118"/>
      <c r="AJ65" s="118"/>
      <c r="AK65" s="118"/>
      <c r="AL65" s="119" t="e">
        <f t="shared" ref="AL65:AQ66" si="52">+R65/Q65-1</f>
        <v>#DIV/0!</v>
      </c>
      <c r="AM65" s="116">
        <f t="shared" si="52"/>
        <v>-1</v>
      </c>
      <c r="AN65" s="119" t="e">
        <f t="shared" si="52"/>
        <v>#DIV/0!</v>
      </c>
      <c r="AO65" s="119">
        <f t="shared" si="52"/>
        <v>-1</v>
      </c>
      <c r="AP65" s="119" t="e">
        <f t="shared" si="52"/>
        <v>#DIV/0!</v>
      </c>
      <c r="AQ65" s="119" t="e">
        <f t="shared" si="52"/>
        <v>#DIV/0!</v>
      </c>
    </row>
    <row r="66" spans="1:43" x14ac:dyDescent="0.2">
      <c r="B66" s="45" t="s">
        <v>60</v>
      </c>
      <c r="F66" s="1"/>
      <c r="G66" s="1"/>
      <c r="H66" s="1"/>
      <c r="I66" s="1"/>
      <c r="J66" s="1"/>
      <c r="K66" s="1"/>
      <c r="L66" s="47">
        <v>1629.39938054</v>
      </c>
      <c r="M66" s="47">
        <v>1857.35579351</v>
      </c>
      <c r="N66" s="47">
        <v>0</v>
      </c>
      <c r="O66" s="47">
        <v>0</v>
      </c>
      <c r="P66" s="47">
        <v>0</v>
      </c>
      <c r="Q66" s="47">
        <v>0</v>
      </c>
      <c r="R66" s="47">
        <v>3901.5</v>
      </c>
      <c r="S66" s="47">
        <v>0</v>
      </c>
      <c r="T66" s="47">
        <v>492.88997641999958</v>
      </c>
      <c r="U66" s="47">
        <v>0</v>
      </c>
      <c r="V66" s="47">
        <v>0</v>
      </c>
      <c r="W66" s="47">
        <v>3183.4837499999999</v>
      </c>
      <c r="X66" s="118"/>
      <c r="Y66" s="118"/>
      <c r="Z66" s="118"/>
      <c r="AA66" s="118"/>
      <c r="AB66" s="118"/>
      <c r="AC66" s="118"/>
      <c r="AD66" s="118"/>
      <c r="AE66" s="118"/>
      <c r="AF66" s="121" t="e">
        <f>+L66/K66-1</f>
        <v>#DIV/0!</v>
      </c>
      <c r="AG66" s="116">
        <f>+M66/L66-1</f>
        <v>0.13990211098181016</v>
      </c>
      <c r="AH66" s="116">
        <f>+N66/M66-1</f>
        <v>-1</v>
      </c>
      <c r="AI66" s="121" t="e">
        <f>+O66/N66-1</f>
        <v>#DIV/0!</v>
      </c>
      <c r="AJ66" s="118"/>
      <c r="AK66" s="118"/>
      <c r="AL66" s="119" t="e">
        <f t="shared" si="52"/>
        <v>#DIV/0!</v>
      </c>
      <c r="AM66" s="116">
        <f t="shared" si="52"/>
        <v>-1</v>
      </c>
      <c r="AN66" s="119" t="e">
        <f t="shared" si="52"/>
        <v>#DIV/0!</v>
      </c>
      <c r="AO66" s="119">
        <f t="shared" si="52"/>
        <v>-1</v>
      </c>
      <c r="AP66" s="119" t="e">
        <f t="shared" si="52"/>
        <v>#DIV/0!</v>
      </c>
      <c r="AQ66" s="119" t="e">
        <f t="shared" si="52"/>
        <v>#DIV/0!</v>
      </c>
    </row>
    <row r="67" spans="1:43" x14ac:dyDescent="0.2">
      <c r="B67" s="45" t="s">
        <v>61</v>
      </c>
      <c r="F67" s="1"/>
      <c r="G67" s="1"/>
      <c r="H67" s="1"/>
      <c r="I67" s="1"/>
      <c r="J67" s="1"/>
      <c r="K67" s="1"/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118"/>
      <c r="Y67" s="118"/>
      <c r="Z67" s="118"/>
      <c r="AA67" s="118"/>
      <c r="AB67" s="118"/>
      <c r="AC67" s="118"/>
      <c r="AD67" s="118"/>
      <c r="AE67" s="118"/>
      <c r="AF67" s="118"/>
      <c r="AG67" s="116"/>
      <c r="AH67" s="116"/>
      <c r="AI67" s="118"/>
      <c r="AJ67" s="118"/>
      <c r="AK67" s="118"/>
      <c r="AL67" s="118"/>
      <c r="AM67" s="118"/>
      <c r="AN67" s="118"/>
      <c r="AO67" s="118"/>
      <c r="AP67" s="118"/>
      <c r="AQ67" s="118"/>
    </row>
    <row r="68" spans="1:43" x14ac:dyDescent="0.2">
      <c r="B68" s="3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118"/>
      <c r="Y68" s="118"/>
      <c r="Z68" s="118"/>
      <c r="AA68" s="118"/>
      <c r="AB68" s="118"/>
      <c r="AC68" s="118"/>
      <c r="AD68" s="118"/>
      <c r="AE68" s="118"/>
      <c r="AF68" s="118"/>
      <c r="AG68" s="116"/>
      <c r="AH68" s="116"/>
      <c r="AI68" s="118"/>
      <c r="AJ68" s="118"/>
      <c r="AK68" s="118"/>
      <c r="AL68" s="118"/>
      <c r="AM68" s="118"/>
      <c r="AN68" s="118"/>
      <c r="AO68" s="118"/>
      <c r="AP68" s="118"/>
      <c r="AQ68" s="118"/>
    </row>
    <row r="69" spans="1:43" x14ac:dyDescent="0.2">
      <c r="A69" s="5" t="s">
        <v>18</v>
      </c>
      <c r="B69" s="4" t="s">
        <v>23</v>
      </c>
      <c r="C69" s="25">
        <f>+C9-C38</f>
        <v>24885.46653053</v>
      </c>
      <c r="D69" s="25">
        <v>31266.086659670022</v>
      </c>
      <c r="E69" s="25">
        <v>39778.594568559958</v>
      </c>
      <c r="F69" s="25">
        <f t="shared" ref="F69:R69" si="53">+F9-F38</f>
        <v>-11823.322739210009</v>
      </c>
      <c r="G69" s="25">
        <f t="shared" si="53"/>
        <v>-81215.400873639999</v>
      </c>
      <c r="H69" s="25">
        <f t="shared" si="53"/>
        <v>-76882.230465709901</v>
      </c>
      <c r="I69" s="25">
        <f t="shared" si="53"/>
        <v>-89546.560946400015</v>
      </c>
      <c r="J69" s="25">
        <f t="shared" si="53"/>
        <v>-73365.981516670116</v>
      </c>
      <c r="K69" s="25">
        <f t="shared" si="53"/>
        <v>-120355.48300732998</v>
      </c>
      <c r="L69" s="25">
        <f t="shared" si="53"/>
        <v>-56270.704546519904</v>
      </c>
      <c r="M69" s="25">
        <f t="shared" si="53"/>
        <v>-108452.40552805993</v>
      </c>
      <c r="N69" s="25">
        <f t="shared" si="53"/>
        <v>-127601.63714623987</v>
      </c>
      <c r="O69" s="25">
        <f t="shared" si="53"/>
        <v>-115282.53371193004</v>
      </c>
      <c r="P69" s="25">
        <f t="shared" si="53"/>
        <v>-101513.34983014996</v>
      </c>
      <c r="Q69" s="25">
        <f t="shared" si="53"/>
        <v>-24545.479262669745</v>
      </c>
      <c r="R69" s="25">
        <f t="shared" si="53"/>
        <v>-41025.436692029936</v>
      </c>
      <c r="S69" s="25">
        <f>+S9-S38</f>
        <v>-16325.620514830109</v>
      </c>
      <c r="T69" s="25">
        <f>+T9-T38</f>
        <v>6928.9447996600065</v>
      </c>
      <c r="U69" s="25">
        <f>+U9-U38</f>
        <v>45553.866674059827</v>
      </c>
      <c r="V69" s="25">
        <f>+V9-V38</f>
        <v>-27250.746294909855</v>
      </c>
      <c r="W69" s="25">
        <f>+W9-W38</f>
        <v>75838.098819119739</v>
      </c>
      <c r="X69" s="113">
        <f t="shared" ref="X69:AD69" si="54">+D69/C69-1</f>
        <v>0.25639945794514829</v>
      </c>
      <c r="Y69" s="113">
        <f t="shared" si="54"/>
        <v>0.27226010090575814</v>
      </c>
      <c r="Z69" s="113">
        <f t="shared" si="54"/>
        <v>-1.2972282672991891</v>
      </c>
      <c r="AA69" s="113">
        <f t="shared" si="54"/>
        <v>5.8690843229968799</v>
      </c>
      <c r="AB69" s="113">
        <f t="shared" si="54"/>
        <v>-5.3354048140104804E-2</v>
      </c>
      <c r="AC69" s="113">
        <f t="shared" si="54"/>
        <v>0.16472376521826471</v>
      </c>
      <c r="AD69" s="113">
        <f t="shared" si="54"/>
        <v>-0.18069459350220196</v>
      </c>
      <c r="AE69" s="113">
        <f t="shared" ref="AE69:AQ69" si="55">+K69/J69-1</f>
        <v>0.64048078577103174</v>
      </c>
      <c r="AF69" s="113">
        <f t="shared" si="55"/>
        <v>-0.53246247582178818</v>
      </c>
      <c r="AG69" s="113">
        <f t="shared" si="55"/>
        <v>0.92733335048969523</v>
      </c>
      <c r="AH69" s="113">
        <f t="shared" si="55"/>
        <v>0.1765680671160903</v>
      </c>
      <c r="AI69" s="113">
        <f t="shared" si="55"/>
        <v>-9.6543459079536098E-2</v>
      </c>
      <c r="AJ69" s="113">
        <f t="shared" si="55"/>
        <v>-0.11943859523582945</v>
      </c>
      <c r="AK69" s="113">
        <f t="shared" si="55"/>
        <v>-0.75820442036698887</v>
      </c>
      <c r="AL69" s="113">
        <f t="shared" si="55"/>
        <v>0.67140499694474953</v>
      </c>
      <c r="AM69" s="113">
        <f t="shared" si="55"/>
        <v>-0.60206101796347955</v>
      </c>
      <c r="AN69" s="113">
        <f t="shared" si="55"/>
        <v>-1.4244215277064531</v>
      </c>
      <c r="AO69" s="113">
        <f t="shared" si="55"/>
        <v>5.5744305938611447</v>
      </c>
      <c r="AP69" s="113">
        <f t="shared" si="55"/>
        <v>-1.5982092912088077</v>
      </c>
      <c r="AQ69" s="113">
        <f t="shared" si="55"/>
        <v>-3.7829732807459102</v>
      </c>
    </row>
    <row r="70" spans="1:43" ht="18.75" x14ac:dyDescent="0.25">
      <c r="A70" s="2"/>
      <c r="B70" s="53" t="s">
        <v>55</v>
      </c>
      <c r="C70" s="54">
        <f>+C69/C77</f>
        <v>2.142838269377749E-3</v>
      </c>
      <c r="D70" s="54">
        <f>+D69/D77</f>
        <v>2.2511316563327381E-3</v>
      </c>
      <c r="E70" s="54">
        <f>+E69/E77</f>
        <v>2.4541092391587209E-3</v>
      </c>
      <c r="F70" s="54">
        <f t="shared" ref="F70:Q70" si="56">+F69/F77</f>
        <v>-6.7078314220696158E-4</v>
      </c>
      <c r="G70" s="54">
        <f t="shared" si="56"/>
        <v>-4.1013714472832368E-3</v>
      </c>
      <c r="H70" s="54">
        <f t="shared" si="56"/>
        <v>-3.5554902305662923E-3</v>
      </c>
      <c r="I70" s="54">
        <f t="shared" si="56"/>
        <v>-3.7699261699447959E-3</v>
      </c>
      <c r="J70" s="54">
        <f t="shared" si="56"/>
        <v>-2.881283129518289E-3</v>
      </c>
      <c r="K70" s="54">
        <f t="shared" si="56"/>
        <v>-4.2982063110225521E-3</v>
      </c>
      <c r="L70" s="54">
        <f t="shared" si="56"/>
        <v>-1.8508941422627748E-3</v>
      </c>
      <c r="M70" s="54">
        <f t="shared" si="56"/>
        <v>-3.3831866263312397E-3</v>
      </c>
      <c r="N70" s="54">
        <f t="shared" si="56"/>
        <v>-3.7154363742593114E-3</v>
      </c>
      <c r="O70" s="54">
        <f t="shared" si="56"/>
        <v>-3.200983871961494E-3</v>
      </c>
      <c r="P70" s="54">
        <f t="shared" si="56"/>
        <v>-2.6832561831536821E-3</v>
      </c>
      <c r="Q70" s="54">
        <f t="shared" si="56"/>
        <v>-6.7256648188317712E-4</v>
      </c>
      <c r="R70" s="54">
        <f t="shared" ref="R70:W70" si="57">+R69/R77</f>
        <v>-1.017328768273737E-3</v>
      </c>
      <c r="S70" s="54">
        <f t="shared" si="57"/>
        <v>-3.5531080052961765E-4</v>
      </c>
      <c r="T70" s="54">
        <f t="shared" si="57"/>
        <v>1.4553248252207303E-4</v>
      </c>
      <c r="U70" s="54">
        <f t="shared" si="57"/>
        <v>9.1438423148063584E-4</v>
      </c>
      <c r="V70" s="54">
        <f t="shared" si="57"/>
        <v>-5.2595127710476912E-4</v>
      </c>
      <c r="W70" s="54">
        <f t="shared" si="57"/>
        <v>1.3964847372044944E-3</v>
      </c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</row>
    <row r="71" spans="1:43" x14ac:dyDescent="0.2">
      <c r="A71" s="5" t="s">
        <v>19</v>
      </c>
      <c r="B71" s="4" t="s">
        <v>22</v>
      </c>
      <c r="C71" s="25">
        <f>+C9-C36</f>
        <v>-1167.5334694699995</v>
      </c>
      <c r="D71" s="25">
        <v>10828.486659670016</v>
      </c>
      <c r="E71" s="25">
        <v>20406.594568559958</v>
      </c>
      <c r="F71" s="25">
        <f t="shared" ref="F71:R71" si="58">+F9-F36</f>
        <v>-29744.222739210003</v>
      </c>
      <c r="G71" s="25">
        <f t="shared" si="58"/>
        <v>-103629.50087364001</v>
      </c>
      <c r="H71" s="25">
        <f t="shared" si="58"/>
        <v>-95017.176430729887</v>
      </c>
      <c r="I71" s="25">
        <f t="shared" si="58"/>
        <v>-102821.3609464</v>
      </c>
      <c r="J71" s="25">
        <f t="shared" si="58"/>
        <v>-87947.486928300088</v>
      </c>
      <c r="K71" s="25">
        <f t="shared" si="58"/>
        <v>-131290.50156753999</v>
      </c>
      <c r="L71" s="25">
        <f t="shared" si="58"/>
        <v>-66289.54180562991</v>
      </c>
      <c r="M71" s="25">
        <f t="shared" si="58"/>
        <v>-114820.19690944994</v>
      </c>
      <c r="N71" s="25">
        <f t="shared" si="58"/>
        <v>-139277.51039268984</v>
      </c>
      <c r="O71" s="25">
        <f t="shared" si="58"/>
        <v>-126895.94356001006</v>
      </c>
      <c r="P71" s="25">
        <f t="shared" si="58"/>
        <v>-141002.78419490997</v>
      </c>
      <c r="Q71" s="25">
        <f t="shared" si="58"/>
        <v>-197788.58082755975</v>
      </c>
      <c r="R71" s="25">
        <f t="shared" si="58"/>
        <v>-266833.32321018993</v>
      </c>
      <c r="S71" s="25">
        <f>+S9-S36</f>
        <v>-312694.53050032014</v>
      </c>
      <c r="T71" s="25">
        <f>+T9-T36</f>
        <v>-266140.50556701003</v>
      </c>
      <c r="U71" s="25">
        <f>+U9-U36</f>
        <v>-288617.44081881025</v>
      </c>
      <c r="V71" s="25">
        <f>+V9-V36</f>
        <v>-310184.23486373981</v>
      </c>
      <c r="W71" s="25">
        <f>+W9-W36</f>
        <v>-211737.60531321028</v>
      </c>
      <c r="X71" s="113">
        <f t="shared" ref="X71:AD71" si="59">+D71/C71-1</f>
        <v>-10.274669157523677</v>
      </c>
      <c r="Y71" s="113">
        <f t="shared" si="59"/>
        <v>0.88452876287533089</v>
      </c>
      <c r="Z71" s="113">
        <f t="shared" si="59"/>
        <v>-2.4575789526899481</v>
      </c>
      <c r="AA71" s="113">
        <f t="shared" si="59"/>
        <v>2.4840211419285643</v>
      </c>
      <c r="AB71" s="113">
        <f t="shared" si="59"/>
        <v>-8.310687951118767E-2</v>
      </c>
      <c r="AC71" s="113">
        <f t="shared" si="59"/>
        <v>8.2134460408425092E-2</v>
      </c>
      <c r="AD71" s="113">
        <f t="shared" si="59"/>
        <v>-0.1446574318915459</v>
      </c>
      <c r="AE71" s="113">
        <f t="shared" ref="AE71:AQ71" si="60">+K71/J71-1</f>
        <v>0.49282834738161019</v>
      </c>
      <c r="AF71" s="113">
        <f t="shared" si="60"/>
        <v>-0.49509263035659534</v>
      </c>
      <c r="AG71" s="113">
        <f t="shared" si="60"/>
        <v>0.73210123017773476</v>
      </c>
      <c r="AH71" s="113">
        <f t="shared" si="60"/>
        <v>0.21300532607976241</v>
      </c>
      <c r="AI71" s="113">
        <f t="shared" si="60"/>
        <v>-8.8898536438296705E-2</v>
      </c>
      <c r="AJ71" s="113">
        <f t="shared" si="60"/>
        <v>0.11116857039822303</v>
      </c>
      <c r="AK71" s="113">
        <f t="shared" si="60"/>
        <v>0.40272819403448112</v>
      </c>
      <c r="AL71" s="113">
        <f t="shared" si="60"/>
        <v>0.34908356232570492</v>
      </c>
      <c r="AM71" s="113">
        <f t="shared" si="60"/>
        <v>0.17187211379144141</v>
      </c>
      <c r="AN71" s="113">
        <f t="shared" si="60"/>
        <v>-0.14888020221787168</v>
      </c>
      <c r="AO71" s="113">
        <f t="shared" si="60"/>
        <v>8.4455145991074509E-2</v>
      </c>
      <c r="AP71" s="113">
        <f t="shared" si="60"/>
        <v>7.4724500306510899E-2</v>
      </c>
      <c r="AQ71" s="113">
        <f t="shared" si="60"/>
        <v>-0.31738115121735944</v>
      </c>
    </row>
    <row r="72" spans="1:43" ht="18.75" x14ac:dyDescent="0.25">
      <c r="B72" s="53" t="s">
        <v>55</v>
      </c>
      <c r="C72" s="54">
        <f>+C71/C77</f>
        <v>-1.0053399626205078E-4</v>
      </c>
      <c r="D72" s="54">
        <f>+D71/D77</f>
        <v>7.796418328617652E-4</v>
      </c>
      <c r="E72" s="54">
        <f>+E71/E77</f>
        <v>1.2589688704097957E-3</v>
      </c>
      <c r="F72" s="54">
        <f t="shared" ref="F72:Q72" si="61">+F71/F77</f>
        <v>-1.687505588031014E-3</v>
      </c>
      <c r="G72" s="54">
        <f t="shared" si="61"/>
        <v>-5.2332817594613343E-3</v>
      </c>
      <c r="H72" s="54">
        <f t="shared" si="61"/>
        <v>-4.3941576680209607E-3</v>
      </c>
      <c r="I72" s="54">
        <f t="shared" si="61"/>
        <v>-4.3287976150552191E-3</v>
      </c>
      <c r="J72" s="54">
        <f t="shared" si="61"/>
        <v>-3.4539388028559767E-3</v>
      </c>
      <c r="K72" s="54">
        <f t="shared" si="61"/>
        <v>-4.6887241720474709E-3</v>
      </c>
      <c r="L72" s="54">
        <f t="shared" si="61"/>
        <v>-2.1804405260269994E-3</v>
      </c>
      <c r="M72" s="54">
        <f t="shared" si="61"/>
        <v>-3.5818306908486659E-3</v>
      </c>
      <c r="N72" s="54">
        <f t="shared" si="61"/>
        <v>-4.0554082204777419E-3</v>
      </c>
      <c r="O72" s="54">
        <f t="shared" si="61"/>
        <v>-3.5234467501202515E-3</v>
      </c>
      <c r="P72" s="54">
        <f t="shared" si="61"/>
        <v>-3.7270624323393732E-3</v>
      </c>
      <c r="Q72" s="54">
        <f t="shared" si="61"/>
        <v>-5.4195710965877228E-3</v>
      </c>
      <c r="R72" s="54">
        <f t="shared" ref="R72:W72" si="62">+R71/R77</f>
        <v>-6.6168025967301113E-3</v>
      </c>
      <c r="S72" s="54">
        <f t="shared" si="62"/>
        <v>-6.8054836783922315E-3</v>
      </c>
      <c r="T72" s="54">
        <f t="shared" si="62"/>
        <v>-5.5898971047867339E-3</v>
      </c>
      <c r="U72" s="54">
        <f t="shared" si="62"/>
        <v>-5.7933004612601841E-3</v>
      </c>
      <c r="V72" s="54">
        <f t="shared" si="62"/>
        <v>-5.9866908854097223E-3</v>
      </c>
      <c r="W72" s="54">
        <f t="shared" si="62"/>
        <v>-3.8989418078289252E-3</v>
      </c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J72" s="8"/>
      <c r="AK72" s="2"/>
    </row>
    <row r="73" spans="1:43" x14ac:dyDescent="0.2">
      <c r="B73" s="3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43" x14ac:dyDescent="0.2">
      <c r="B74" s="30" t="s">
        <v>41</v>
      </c>
      <c r="C74" s="35"/>
      <c r="D74" s="35"/>
      <c r="E74" s="35"/>
      <c r="F74" s="25">
        <v>33965.773913785226</v>
      </c>
      <c r="G74" s="41">
        <v>100718.52645549274</v>
      </c>
      <c r="H74" s="41">
        <v>76899.871646625019</v>
      </c>
      <c r="I74" s="41">
        <f t="shared" ref="I74:W74" si="63">+I75+I76</f>
        <v>88522.322880374122</v>
      </c>
      <c r="J74" s="41">
        <f t="shared" si="63"/>
        <v>87947.246374104012</v>
      </c>
      <c r="K74" s="55">
        <f t="shared" si="63"/>
        <v>131290.4986938627</v>
      </c>
      <c r="L74" s="55">
        <f t="shared" si="63"/>
        <v>66289.54180562991</v>
      </c>
      <c r="M74" s="55">
        <f t="shared" si="63"/>
        <v>114820.1903100405</v>
      </c>
      <c r="N74" s="55">
        <f t="shared" si="63"/>
        <v>139277.46471288463</v>
      </c>
      <c r="O74" s="55">
        <f t="shared" si="63"/>
        <v>126895.89802120901</v>
      </c>
      <c r="P74" s="55">
        <f t="shared" si="63"/>
        <v>141002.81910226875</v>
      </c>
      <c r="Q74" s="55">
        <f t="shared" si="63"/>
        <v>197788.571934154</v>
      </c>
      <c r="R74" s="55">
        <f t="shared" si="63"/>
        <v>266833.29442835919</v>
      </c>
      <c r="S74" s="55">
        <f t="shared" si="63"/>
        <v>312694.46304094483</v>
      </c>
      <c r="T74" s="55">
        <f t="shared" si="63"/>
        <v>266140.47937144979</v>
      </c>
      <c r="U74" s="55">
        <f t="shared" si="63"/>
        <v>288617.41119913652</v>
      </c>
      <c r="V74" s="55">
        <f t="shared" si="63"/>
        <v>310184.20765438594</v>
      </c>
      <c r="W74" s="55">
        <f t="shared" si="63"/>
        <v>211737.58628985999</v>
      </c>
      <c r="X74" s="35"/>
      <c r="Y74" s="35"/>
      <c r="Z74" s="35"/>
      <c r="AA74" s="35"/>
      <c r="AB74" s="35"/>
      <c r="AC74" s="35"/>
      <c r="AD74" s="35"/>
      <c r="AE74" s="35"/>
      <c r="AF74" s="35"/>
      <c r="AG74" s="35"/>
    </row>
    <row r="75" spans="1:43" x14ac:dyDescent="0.2">
      <c r="B75" s="34" t="s">
        <v>43</v>
      </c>
      <c r="C75" s="35"/>
      <c r="D75" s="35"/>
      <c r="E75" s="35"/>
      <c r="F75" s="35">
        <v>35179.100913785223</v>
      </c>
      <c r="G75" s="37">
        <v>100730.59730681274</v>
      </c>
      <c r="H75" s="37">
        <v>202963.54800882502</v>
      </c>
      <c r="I75" s="37">
        <v>88165.272797444326</v>
      </c>
      <c r="J75" s="37">
        <v>88318.961374104008</v>
      </c>
      <c r="K75" s="37">
        <f>130825.237939497</f>
        <v>130825.237939497</v>
      </c>
      <c r="L75" s="37">
        <v>62192.535529980669</v>
      </c>
      <c r="M75" s="60">
        <v>113222.6</v>
      </c>
      <c r="N75" s="60">
        <v>138877.66906629101</v>
      </c>
      <c r="O75" s="60">
        <f>119357.689560319+561.3</f>
        <v>119918.98956031901</v>
      </c>
      <c r="P75" s="60">
        <v>140186.166625499</v>
      </c>
      <c r="Q75" s="60">
        <v>202016.303513324</v>
      </c>
      <c r="R75" s="60">
        <v>250060.01384990002</v>
      </c>
      <c r="S75" s="60">
        <v>304977.84941308002</v>
      </c>
      <c r="T75" s="60">
        <v>234861.53317273699</v>
      </c>
      <c r="U75" s="60">
        <v>295512.19528681203</v>
      </c>
      <c r="V75" s="60">
        <v>310638.07504320896</v>
      </c>
      <c r="W75" s="60">
        <v>226587.46876777598</v>
      </c>
      <c r="X75" s="35"/>
      <c r="Y75" s="35"/>
      <c r="Z75" s="35"/>
      <c r="AA75" s="35"/>
      <c r="AB75" s="35"/>
      <c r="AC75" s="35"/>
      <c r="AD75" s="35"/>
      <c r="AE75" s="35"/>
      <c r="AF75" s="35"/>
      <c r="AG75" s="35"/>
    </row>
    <row r="76" spans="1:43" ht="13.5" thickBot="1" x14ac:dyDescent="0.25">
      <c r="B76" s="38" t="s">
        <v>44</v>
      </c>
      <c r="C76" s="40"/>
      <c r="D76" s="40"/>
      <c r="E76" s="40"/>
      <c r="F76" s="40">
        <v>-1213.327</v>
      </c>
      <c r="G76" s="39">
        <v>-12.070851320000429</v>
      </c>
      <c r="H76" s="39">
        <v>-126063.6763622</v>
      </c>
      <c r="I76" s="63">
        <v>357.0500829298021</v>
      </c>
      <c r="J76" s="63">
        <v>-371.71500000000003</v>
      </c>
      <c r="K76" s="63">
        <v>465.26075436570295</v>
      </c>
      <c r="L76" s="63">
        <v>4097.0062756492471</v>
      </c>
      <c r="M76" s="63">
        <v>1597.5903100404998</v>
      </c>
      <c r="N76" s="63">
        <v>399.79564659361313</v>
      </c>
      <c r="O76" s="63">
        <v>6976.9084608899993</v>
      </c>
      <c r="P76" s="63">
        <v>816.65247676975378</v>
      </c>
      <c r="Q76" s="63">
        <v>-4227.7315791699993</v>
      </c>
      <c r="R76" s="63">
        <v>16773.280578459198</v>
      </c>
      <c r="S76" s="63">
        <v>7716.6136278648</v>
      </c>
      <c r="T76" s="63">
        <v>31278.946198712794</v>
      </c>
      <c r="U76" s="63">
        <v>-6894.7840876754999</v>
      </c>
      <c r="V76" s="63">
        <v>-453.86738882299869</v>
      </c>
      <c r="W76" s="63">
        <v>-14849.882477916</v>
      </c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9"/>
      <c r="AI76" s="12"/>
      <c r="AJ76" s="9"/>
      <c r="AK76" s="9"/>
      <c r="AL76" s="9"/>
      <c r="AM76" s="9"/>
      <c r="AN76" s="9"/>
      <c r="AO76" s="9"/>
      <c r="AP76" s="9"/>
      <c r="AQ76" s="9"/>
    </row>
    <row r="77" spans="1:43" ht="15" thickTop="1" x14ac:dyDescent="0.2">
      <c r="B77" s="17" t="s">
        <v>141</v>
      </c>
      <c r="C77" s="51">
        <v>11613320</v>
      </c>
      <c r="D77" s="51">
        <v>13889052.9</v>
      </c>
      <c r="E77" s="51">
        <v>16208974.699999999</v>
      </c>
      <c r="F77" s="51">
        <v>17626147.699999999</v>
      </c>
      <c r="G77" s="51">
        <v>19802010.600000001</v>
      </c>
      <c r="H77" s="51">
        <v>21623524.600000001</v>
      </c>
      <c r="I77" s="51">
        <v>23752868.600000001</v>
      </c>
      <c r="J77" s="51">
        <v>25462954.600000001</v>
      </c>
      <c r="K77" s="51">
        <v>28001327.600000001</v>
      </c>
      <c r="L77" s="51">
        <v>30401903.199999999</v>
      </c>
      <c r="M77" s="51">
        <v>32056288.199999999</v>
      </c>
      <c r="N77" s="51">
        <v>34343647.5</v>
      </c>
      <c r="O77" s="51">
        <v>36014718.700000003</v>
      </c>
      <c r="P77" s="51">
        <v>37832149.784087852</v>
      </c>
      <c r="Q77" s="51">
        <v>36495246.08175943</v>
      </c>
      <c r="R77" s="51">
        <v>40326625.935924627</v>
      </c>
      <c r="S77" s="51">
        <v>45947436.696254477</v>
      </c>
      <c r="T77" s="51">
        <v>47610984.706517927</v>
      </c>
      <c r="U77" s="51">
        <v>49819173.500286385</v>
      </c>
      <c r="V77" s="51">
        <v>51812301.787569433</v>
      </c>
      <c r="W77" s="51">
        <v>54306428.705360338</v>
      </c>
    </row>
    <row r="78" spans="1:43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5"/>
      <c r="AG78" s="45"/>
      <c r="AH78" s="208"/>
      <c r="AI78" s="208"/>
    </row>
    <row r="79" spans="1:43" ht="14.25" x14ac:dyDescent="0.2">
      <c r="A79" s="61"/>
      <c r="B79" s="45" t="s">
        <v>147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</row>
    <row r="80" spans="1:43" ht="14.25" x14ac:dyDescent="0.2">
      <c r="B80" s="45" t="s">
        <v>137</v>
      </c>
    </row>
    <row r="81" spans="2:35" ht="14.25" x14ac:dyDescent="0.2">
      <c r="B81" s="45" t="s">
        <v>140</v>
      </c>
    </row>
    <row r="82" spans="2:35" x14ac:dyDescent="0.2">
      <c r="B82" s="45"/>
    </row>
    <row r="84" spans="2:35" ht="12.75" customHeight="1" x14ac:dyDescent="0.2">
      <c r="B84" s="209" t="s">
        <v>57</v>
      </c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44"/>
    </row>
    <row r="85" spans="2:35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</sheetData>
  <mergeCells count="7">
    <mergeCell ref="AH78:AI78"/>
    <mergeCell ref="B84:AH84"/>
    <mergeCell ref="B2:AP2"/>
    <mergeCell ref="B3:AP3"/>
    <mergeCell ref="B4:AP4"/>
    <mergeCell ref="X6:AQ6"/>
    <mergeCell ref="C6:W6"/>
  </mergeCells>
  <phoneticPr fontId="0" type="noConversion"/>
  <printOptions horizontalCentered="1"/>
  <pageMargins left="0.23622047244094491" right="0.27559055118110237" top="0.47244094488188981" bottom="0.19685039370078741" header="0" footer="0"/>
  <pageSetup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AEA6-71C7-4A43-82A5-17488687ACC5}">
  <dimension ref="A1:AR91"/>
  <sheetViews>
    <sheetView tabSelected="1" zoomScaleNormal="100" workbookViewId="0">
      <pane xSplit="2" ySplit="7" topLeftCell="P55" activePane="bottomRight" state="frozen"/>
      <selection activeCell="S69" sqref="S69"/>
      <selection pane="topRight" activeCell="S69" sqref="S69"/>
      <selection pane="bottomLeft" activeCell="S69" sqref="S69"/>
      <selection pane="bottomRight" activeCell="AQ88" sqref="AQ88"/>
    </sheetView>
  </sheetViews>
  <sheetFormatPr baseColWidth="10" defaultRowHeight="12.75" x14ac:dyDescent="0.2"/>
  <cols>
    <col min="1" max="1" width="4.7109375" style="1" bestFit="1" customWidth="1"/>
    <col min="2" max="2" width="38.85546875" style="1" customWidth="1"/>
    <col min="3" max="13" width="10" style="7" hidden="1" customWidth="1"/>
    <col min="14" max="16" width="10.7109375" style="7" hidden="1" customWidth="1"/>
    <col min="17" max="23" width="10.7109375" style="7" bestFit="1" customWidth="1"/>
    <col min="24" max="24" width="8" style="7" hidden="1" customWidth="1"/>
    <col min="25" max="26" width="7.42578125" style="7" hidden="1" customWidth="1"/>
    <col min="27" max="27" width="6.28515625" style="7" hidden="1" customWidth="1"/>
    <col min="28" max="28" width="6.85546875" style="7" hidden="1" customWidth="1"/>
    <col min="29" max="30" width="7.140625" style="7" hidden="1" customWidth="1"/>
    <col min="31" max="31" width="8" style="7" hidden="1" customWidth="1"/>
    <col min="32" max="32" width="7.5703125" style="7" hidden="1" customWidth="1"/>
    <col min="33" max="34" width="7" style="1" hidden="1" customWidth="1"/>
    <col min="35" max="35" width="6.7109375" style="8" hidden="1" customWidth="1"/>
    <col min="36" max="36" width="9" style="1" hidden="1" customWidth="1"/>
    <col min="37" max="37" width="7.5703125" style="1" hidden="1" customWidth="1"/>
    <col min="38" max="38" width="9" style="1" bestFit="1" customWidth="1"/>
    <col min="39" max="41" width="7.5703125" style="1" bestFit="1" customWidth="1"/>
    <col min="42" max="42" width="9" style="1" bestFit="1" customWidth="1"/>
    <col min="43" max="43" width="7.5703125" style="1" bestFit="1" customWidth="1"/>
    <col min="44" max="16384" width="11.42578125" style="1"/>
  </cols>
  <sheetData>
    <row r="1" spans="1:44" x14ac:dyDescent="0.2">
      <c r="B1"/>
    </row>
    <row r="2" spans="1:44" x14ac:dyDescent="0.2">
      <c r="B2" s="210" t="s">
        <v>45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</row>
    <row r="3" spans="1:44" x14ac:dyDescent="0.2">
      <c r="B3" s="210" t="s">
        <v>145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</row>
    <row r="4" spans="1:44" x14ac:dyDescent="0.2">
      <c r="B4" s="211" t="s">
        <v>46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</row>
    <row r="5" spans="1:44" ht="13.5" thickBo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9"/>
      <c r="AI5" s="12"/>
      <c r="AJ5" s="12"/>
      <c r="AK5" s="9"/>
      <c r="AL5" s="9"/>
      <c r="AM5" s="9"/>
      <c r="AN5" s="9"/>
      <c r="AO5" s="9"/>
      <c r="AP5" s="9"/>
      <c r="AQ5" s="9"/>
    </row>
    <row r="6" spans="1:44" ht="13.5" thickTop="1" x14ac:dyDescent="0.2">
      <c r="C6" s="212" t="s">
        <v>78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 t="s">
        <v>21</v>
      </c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</row>
    <row r="7" spans="1:44" x14ac:dyDescent="0.2">
      <c r="B7" s="13" t="s">
        <v>0</v>
      </c>
      <c r="C7" s="14">
        <v>2006</v>
      </c>
      <c r="D7" s="14">
        <v>2007</v>
      </c>
      <c r="E7" s="14">
        <v>2008</v>
      </c>
      <c r="F7" s="14">
        <v>2009</v>
      </c>
      <c r="G7" s="14">
        <v>2010</v>
      </c>
      <c r="H7" s="14">
        <v>2011</v>
      </c>
      <c r="I7" s="14">
        <v>2012</v>
      </c>
      <c r="J7" s="14">
        <v>2013</v>
      </c>
      <c r="K7" s="14">
        <v>2014</v>
      </c>
      <c r="L7" s="14">
        <v>2015</v>
      </c>
      <c r="M7" s="14">
        <v>2016</v>
      </c>
      <c r="N7" s="14">
        <v>2017</v>
      </c>
      <c r="O7" s="14">
        <v>2018</v>
      </c>
      <c r="P7" s="14">
        <v>2019</v>
      </c>
      <c r="Q7" s="14">
        <v>2020</v>
      </c>
      <c r="R7" s="14">
        <v>2021</v>
      </c>
      <c r="S7" s="14">
        <v>2022</v>
      </c>
      <c r="T7" s="14">
        <v>2023</v>
      </c>
      <c r="U7" s="14">
        <v>2024</v>
      </c>
      <c r="V7" s="14">
        <v>2025</v>
      </c>
      <c r="W7" s="14">
        <v>2026</v>
      </c>
      <c r="X7" s="15" t="s">
        <v>51</v>
      </c>
      <c r="Y7" s="15" t="s">
        <v>20</v>
      </c>
      <c r="Z7" s="15" t="s">
        <v>47</v>
      </c>
      <c r="AA7" s="15" t="s">
        <v>48</v>
      </c>
      <c r="AB7" s="15" t="s">
        <v>49</v>
      </c>
      <c r="AC7" s="15" t="s">
        <v>50</v>
      </c>
      <c r="AD7" s="15" t="s">
        <v>53</v>
      </c>
      <c r="AE7" s="15" t="s">
        <v>54</v>
      </c>
      <c r="AF7" s="15" t="s">
        <v>72</v>
      </c>
      <c r="AG7" s="15" t="s">
        <v>73</v>
      </c>
      <c r="AH7" s="15" t="s">
        <v>74</v>
      </c>
      <c r="AI7" s="15" t="s">
        <v>75</v>
      </c>
      <c r="AJ7" s="15" t="s">
        <v>62</v>
      </c>
      <c r="AK7" s="15" t="s">
        <v>63</v>
      </c>
      <c r="AL7" s="15" t="s">
        <v>76</v>
      </c>
      <c r="AM7" s="15" t="s">
        <v>77</v>
      </c>
      <c r="AN7" s="15" t="s">
        <v>79</v>
      </c>
      <c r="AO7" s="15" t="s">
        <v>82</v>
      </c>
      <c r="AP7" s="15" t="s">
        <v>83</v>
      </c>
      <c r="AQ7" s="15" t="s">
        <v>146</v>
      </c>
    </row>
    <row r="8" spans="1:44" x14ac:dyDescent="0.2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44" x14ac:dyDescent="0.2">
      <c r="A9" s="1">
        <v>1</v>
      </c>
      <c r="B9" s="4" t="s">
        <v>10</v>
      </c>
      <c r="C9" s="25">
        <f>+C11+C34</f>
        <v>231272.79059095</v>
      </c>
      <c r="D9" s="25">
        <v>306488.06292206002</v>
      </c>
      <c r="E9" s="25">
        <v>369305.06776199001</v>
      </c>
      <c r="F9" s="25">
        <f t="shared" ref="F9:R9" si="0">+F11+F34</f>
        <v>363980.10049497004</v>
      </c>
      <c r="G9" s="25">
        <f t="shared" si="0"/>
        <v>370364.84024575993</v>
      </c>
      <c r="H9" s="25">
        <f t="shared" si="0"/>
        <v>389952.72069155</v>
      </c>
      <c r="I9" s="25">
        <f t="shared" si="0"/>
        <v>426034.2390536</v>
      </c>
      <c r="J9" s="25">
        <f t="shared" si="0"/>
        <v>496498.15624841006</v>
      </c>
      <c r="K9" s="25">
        <f t="shared" si="0"/>
        <v>525754.73354372999</v>
      </c>
      <c r="L9" s="25">
        <f t="shared" si="0"/>
        <v>582373.51645585999</v>
      </c>
      <c r="M9" s="25">
        <f t="shared" si="0"/>
        <v>630130.86281644006</v>
      </c>
      <c r="N9" s="25">
        <f t="shared" si="0"/>
        <v>678748.02624191984</v>
      </c>
      <c r="O9" s="25">
        <f t="shared" si="0"/>
        <v>682883.0555613999</v>
      </c>
      <c r="P9" s="25">
        <f t="shared" si="0"/>
        <v>797762.24179584987</v>
      </c>
      <c r="Q9" s="25">
        <f t="shared" si="0"/>
        <v>827404.09454844007</v>
      </c>
      <c r="R9" s="25">
        <f t="shared" si="0"/>
        <v>912392.53313810006</v>
      </c>
      <c r="S9" s="25">
        <f>+S11+S34</f>
        <v>1102230.2893854801</v>
      </c>
      <c r="T9" s="25">
        <f>+T11+T34</f>
        <v>1153610.3553965301</v>
      </c>
      <c r="U9" s="25">
        <f>+U11+U34</f>
        <v>1197374.1734602097</v>
      </c>
      <c r="V9" s="25">
        <f>+V11+V34</f>
        <v>1199943.6815276402</v>
      </c>
      <c r="W9" s="25">
        <f>+W11+W34</f>
        <v>1218390.7891190799</v>
      </c>
      <c r="X9" s="113">
        <f>+D9/C9-1</f>
        <v>0.32522317968715386</v>
      </c>
      <c r="Y9" s="113">
        <f t="shared" ref="Y9:AF9" si="1">+E9/D9-1</f>
        <v>0.20495742718666454</v>
      </c>
      <c r="Z9" s="113">
        <f t="shared" si="1"/>
        <v>-1.4418884905342821E-2</v>
      </c>
      <c r="AA9" s="113">
        <f t="shared" si="1"/>
        <v>1.754145279400543E-2</v>
      </c>
      <c r="AB9" s="113">
        <f t="shared" si="1"/>
        <v>5.2888066893154173E-2</v>
      </c>
      <c r="AC9" s="113">
        <f t="shared" si="1"/>
        <v>9.2527930817003501E-2</v>
      </c>
      <c r="AD9" s="113">
        <f t="shared" si="1"/>
        <v>0.16539496297607403</v>
      </c>
      <c r="AE9" s="113">
        <f t="shared" si="1"/>
        <v>5.8925852849858629E-2</v>
      </c>
      <c r="AF9" s="113">
        <f t="shared" si="1"/>
        <v>0.10769048626629374</v>
      </c>
      <c r="AG9" s="113">
        <f t="shared" ref="AG9:AQ9" si="2">+M9/L9-1</f>
        <v>8.2004667127063113E-2</v>
      </c>
      <c r="AH9" s="113">
        <f t="shared" si="2"/>
        <v>7.7154074327005606E-2</v>
      </c>
      <c r="AI9" s="113">
        <f t="shared" si="2"/>
        <v>6.0921419431225754E-3</v>
      </c>
      <c r="AJ9" s="113">
        <f t="shared" si="2"/>
        <v>0.16822673413679512</v>
      </c>
      <c r="AK9" s="113">
        <f t="shared" si="2"/>
        <v>3.7156249317920942E-2</v>
      </c>
      <c r="AL9" s="113">
        <f t="shared" si="2"/>
        <v>0.10271696641293859</v>
      </c>
      <c r="AM9" s="113">
        <f t="shared" si="2"/>
        <v>0.20806588102430923</v>
      </c>
      <c r="AN9" s="113">
        <f t="shared" si="2"/>
        <v>4.6614638071410308E-2</v>
      </c>
      <c r="AO9" s="113">
        <f t="shared" si="2"/>
        <v>3.7936394952554631E-2</v>
      </c>
      <c r="AP9" s="113">
        <f t="shared" si="2"/>
        <v>2.1459524719871226E-3</v>
      </c>
      <c r="AQ9" s="113">
        <f t="shared" si="2"/>
        <v>1.537331116069951E-2</v>
      </c>
      <c r="AR9" s="2"/>
    </row>
    <row r="10" spans="1:44" x14ac:dyDescent="0.2">
      <c r="B10" s="4"/>
      <c r="C10" s="47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</row>
    <row r="11" spans="1:44" x14ac:dyDescent="0.2">
      <c r="B11" s="4" t="s">
        <v>32</v>
      </c>
      <c r="C11" s="24">
        <f>+C12+C30+C31+C32</f>
        <v>231272.79059095</v>
      </c>
      <c r="D11" s="24">
        <v>306488.06292206002</v>
      </c>
      <c r="E11" s="24">
        <v>369265.06776199001</v>
      </c>
      <c r="F11" s="24">
        <f t="shared" ref="F11:Q11" si="3">+F12+F30+F31+F32</f>
        <v>363980.10049497004</v>
      </c>
      <c r="G11" s="24">
        <f t="shared" si="3"/>
        <v>370364.84024575993</v>
      </c>
      <c r="H11" s="24">
        <f t="shared" si="3"/>
        <v>389952.72069155</v>
      </c>
      <c r="I11" s="24">
        <f t="shared" si="3"/>
        <v>426004.2390536</v>
      </c>
      <c r="J11" s="24">
        <f t="shared" si="3"/>
        <v>496498.15624841006</v>
      </c>
      <c r="K11" s="24">
        <f t="shared" si="3"/>
        <v>525754.73354372999</v>
      </c>
      <c r="L11" s="24">
        <f t="shared" si="3"/>
        <v>582304.21113539999</v>
      </c>
      <c r="M11" s="24">
        <f t="shared" si="3"/>
        <v>625651.3754184501</v>
      </c>
      <c r="N11" s="24">
        <f t="shared" si="3"/>
        <v>672863.24550408986</v>
      </c>
      <c r="O11" s="24">
        <f t="shared" si="3"/>
        <v>682883.0555613999</v>
      </c>
      <c r="P11" s="24">
        <f t="shared" si="3"/>
        <v>797762.24179584987</v>
      </c>
      <c r="Q11" s="24">
        <f t="shared" si="3"/>
        <v>827404.09454844007</v>
      </c>
      <c r="R11" s="24">
        <f t="shared" ref="R11:W11" si="4">+R12+R30+R31+R32</f>
        <v>905857.58419310011</v>
      </c>
      <c r="S11" s="24">
        <f t="shared" si="4"/>
        <v>1102230.2893854801</v>
      </c>
      <c r="T11" s="24">
        <f t="shared" si="4"/>
        <v>1153610.3553965301</v>
      </c>
      <c r="U11" s="24">
        <f t="shared" si="4"/>
        <v>1197374.1734602097</v>
      </c>
      <c r="V11" s="24">
        <f t="shared" si="4"/>
        <v>1199943.6815276402</v>
      </c>
      <c r="W11" s="24">
        <f t="shared" si="4"/>
        <v>1214872.63636308</v>
      </c>
      <c r="X11" s="115">
        <f t="shared" ref="X11:X32" si="5">+D11/C11-1</f>
        <v>0.32522317968715386</v>
      </c>
      <c r="Y11" s="115">
        <f t="shared" ref="Y11:Y32" si="6">+E11/D11-1</f>
        <v>0.20482691639411144</v>
      </c>
      <c r="Z11" s="115">
        <f t="shared" ref="Z11:Z32" si="7">+F11/E11-1</f>
        <v>-1.4312123535136001E-2</v>
      </c>
      <c r="AA11" s="115">
        <f t="shared" ref="AA11:AA32" si="8">+G11/F11-1</f>
        <v>1.754145279400543E-2</v>
      </c>
      <c r="AB11" s="115">
        <f t="shared" ref="AB11:AB32" si="9">+H11/G11-1</f>
        <v>5.2888066893154173E-2</v>
      </c>
      <c r="AC11" s="115">
        <f t="shared" ref="AC11:AC32" si="10">+I11/H11-1</f>
        <v>9.2450998413642349E-2</v>
      </c>
      <c r="AD11" s="115">
        <f t="shared" ref="AD11:AD32" si="11">+J11/I11-1</f>
        <v>0.16547703222723209</v>
      </c>
      <c r="AE11" s="115">
        <f t="shared" ref="AE11:AE32" si="12">+K11/J11-1</f>
        <v>5.8925852849858629E-2</v>
      </c>
      <c r="AF11" s="115">
        <f t="shared" ref="AF11:AF32" si="13">+L11/K11-1</f>
        <v>0.10755866563580163</v>
      </c>
      <c r="AG11" s="115">
        <f t="shared" ref="AG11:AG32" si="14">+M11/L11-1</f>
        <v>7.4440753568534301E-2</v>
      </c>
      <c r="AH11" s="115">
        <f t="shared" ref="AH11:AH32" si="15">+N11/M11-1</f>
        <v>7.5460347312532372E-2</v>
      </c>
      <c r="AI11" s="115">
        <f t="shared" ref="AI11:AI32" si="16">+O11/N11-1</f>
        <v>1.4891302392068484E-2</v>
      </c>
      <c r="AJ11" s="115">
        <f t="shared" ref="AJ11:AJ34" si="17">+P11/O11-1</f>
        <v>0.16822673413679512</v>
      </c>
      <c r="AK11" s="115">
        <f t="shared" ref="AK11:AQ32" si="18">+Q11/P11-1</f>
        <v>3.7156249317920942E-2</v>
      </c>
      <c r="AL11" s="115">
        <f t="shared" si="18"/>
        <v>9.4818831767416345E-2</v>
      </c>
      <c r="AM11" s="115">
        <f>+S11/R11-1</f>
        <v>0.21678099142626328</v>
      </c>
      <c r="AN11" s="115">
        <f>+T11/S11-1</f>
        <v>4.6614638071410308E-2</v>
      </c>
      <c r="AO11" s="115">
        <f>+U11/T11-1</f>
        <v>3.7936394952554631E-2</v>
      </c>
      <c r="AP11" s="115">
        <f>+V11/U11-1</f>
        <v>2.1459524719871226E-3</v>
      </c>
      <c r="AQ11" s="115">
        <f>+W11/V11-1</f>
        <v>1.244137959577718E-2</v>
      </c>
    </row>
    <row r="12" spans="1:44" x14ac:dyDescent="0.2">
      <c r="B12" s="26" t="s">
        <v>31</v>
      </c>
      <c r="C12" s="47">
        <f>+C13+C14+C17+C21+C24+C27</f>
        <v>223116.03523009998</v>
      </c>
      <c r="D12" s="2">
        <v>297050.16901164001</v>
      </c>
      <c r="E12" s="2">
        <v>359309.96818535001</v>
      </c>
      <c r="F12" s="2">
        <v>351588.63219680003</v>
      </c>
      <c r="G12" s="2">
        <v>357425.72032308998</v>
      </c>
      <c r="H12" s="2">
        <v>375665.59329028998</v>
      </c>
      <c r="I12" s="47">
        <f t="shared" ref="I12:Q12" si="19">I13+I14+I17+I21+I24+I27</f>
        <v>412570.30673970003</v>
      </c>
      <c r="J12" s="47">
        <f t="shared" si="19"/>
        <v>480403.2449138001</v>
      </c>
      <c r="K12" s="47">
        <f t="shared" si="19"/>
        <v>504815.20965358999</v>
      </c>
      <c r="L12" s="47">
        <f t="shared" si="19"/>
        <v>550744.71127903997</v>
      </c>
      <c r="M12" s="47">
        <f t="shared" si="19"/>
        <v>593328.59227888007</v>
      </c>
      <c r="N12" s="47">
        <f t="shared" si="19"/>
        <v>624228.29481783998</v>
      </c>
      <c r="O12" s="47">
        <f t="shared" si="19"/>
        <v>652464.40879070992</v>
      </c>
      <c r="P12" s="47">
        <f t="shared" si="19"/>
        <v>758926.42989699997</v>
      </c>
      <c r="Q12" s="47">
        <f t="shared" si="19"/>
        <v>795259.61425370001</v>
      </c>
      <c r="R12" s="47">
        <f>R13+R14+R17+R21+R24+R27</f>
        <v>799599.59398241015</v>
      </c>
      <c r="S12" s="47">
        <f>S13+S14+S17+S21+S24+S27</f>
        <v>979377.77883312013</v>
      </c>
      <c r="T12" s="47">
        <v>1021706.2059470201</v>
      </c>
      <c r="U12" s="47">
        <f>U13+U14+U17+U21+U24+U27+U28+U29</f>
        <v>1058375.61867058</v>
      </c>
      <c r="V12" s="47">
        <f>V13+V14+V17+V21+V24+V27+V28+V29</f>
        <v>1054841.9419628801</v>
      </c>
      <c r="W12" s="47">
        <f>W13+W14+W17+W21+W24+W27+W28+W29</f>
        <v>1065471.9886357498</v>
      </c>
      <c r="X12" s="116">
        <f t="shared" si="5"/>
        <v>0.33137077622095434</v>
      </c>
      <c r="Y12" s="116">
        <f t="shared" si="6"/>
        <v>0.20959354906568106</v>
      </c>
      <c r="Z12" s="116">
        <f t="shared" si="7"/>
        <v>-2.1489345334741561E-2</v>
      </c>
      <c r="AA12" s="116">
        <f t="shared" si="8"/>
        <v>1.6602038836746713E-2</v>
      </c>
      <c r="AB12" s="116">
        <f t="shared" si="9"/>
        <v>5.103122671393745E-2</v>
      </c>
      <c r="AC12" s="116">
        <f t="shared" si="10"/>
        <v>9.8238204692045139E-2</v>
      </c>
      <c r="AD12" s="116">
        <f t="shared" si="11"/>
        <v>0.16441546341554192</v>
      </c>
      <c r="AE12" s="116">
        <f t="shared" si="12"/>
        <v>5.0815570040893876E-2</v>
      </c>
      <c r="AF12" s="116">
        <f t="shared" si="13"/>
        <v>9.0982800730127211E-2</v>
      </c>
      <c r="AG12" s="116">
        <f t="shared" si="14"/>
        <v>7.7320544578528994E-2</v>
      </c>
      <c r="AH12" s="116">
        <f t="shared" si="15"/>
        <v>5.2078566482493427E-2</v>
      </c>
      <c r="AI12" s="116">
        <f t="shared" si="16"/>
        <v>4.5233633603727785E-2</v>
      </c>
      <c r="AJ12" s="116">
        <f t="shared" si="17"/>
        <v>0.16316908581053302</v>
      </c>
      <c r="AK12" s="116">
        <f t="shared" si="18"/>
        <v>4.78744485965934E-2</v>
      </c>
      <c r="AL12" s="116">
        <f t="shared" si="18"/>
        <v>5.45731186511067E-3</v>
      </c>
      <c r="AM12" s="116">
        <f t="shared" si="18"/>
        <v>0.22483526280362875</v>
      </c>
      <c r="AN12" s="116">
        <f t="shared" si="18"/>
        <v>4.3219713606665877E-2</v>
      </c>
      <c r="AO12" s="116">
        <f t="shared" si="18"/>
        <v>3.5890368982902432E-2</v>
      </c>
      <c r="AP12" s="116">
        <f t="shared" si="18"/>
        <v>-3.3387737258522288E-3</v>
      </c>
      <c r="AQ12" s="116">
        <f t="shared" si="18"/>
        <v>1.0077383397449013E-2</v>
      </c>
    </row>
    <row r="13" spans="1:44" x14ac:dyDescent="0.2">
      <c r="B13" s="27" t="s">
        <v>24</v>
      </c>
      <c r="C13" s="47">
        <v>39175.33830281</v>
      </c>
      <c r="D13" s="2">
        <v>55285.967166350005</v>
      </c>
      <c r="E13" s="2">
        <v>63886.185903439997</v>
      </c>
      <c r="F13" s="2">
        <v>71672.509418119997</v>
      </c>
      <c r="G13" s="2">
        <v>65383.740964230004</v>
      </c>
      <c r="H13" s="2">
        <v>74597.676747229998</v>
      </c>
      <c r="I13" s="47">
        <v>80850.580739700003</v>
      </c>
      <c r="J13" s="47">
        <v>85873.63745135002</v>
      </c>
      <c r="K13" s="47">
        <v>105479.00189071998</v>
      </c>
      <c r="L13" s="47">
        <v>112107.36966269001</v>
      </c>
      <c r="M13" s="47">
        <v>151333.78597921002</v>
      </c>
      <c r="N13" s="47">
        <v>161515.37655935998</v>
      </c>
      <c r="O13" s="47">
        <v>170574.48496695998</v>
      </c>
      <c r="P13" s="47">
        <v>266285.02701977</v>
      </c>
      <c r="Q13" s="47">
        <v>232031.03504355001</v>
      </c>
      <c r="R13" s="47">
        <v>243242.41732077004</v>
      </c>
      <c r="S13" s="47">
        <v>286419.85520339001</v>
      </c>
      <c r="T13" s="47">
        <v>307442.61072062002</v>
      </c>
      <c r="U13" s="47">
        <v>309284.97188137996</v>
      </c>
      <c r="V13" s="47">
        <v>299895.09283136996</v>
      </c>
      <c r="W13" s="47">
        <v>322776.48837210995</v>
      </c>
      <c r="X13" s="116">
        <f t="shared" si="5"/>
        <v>0.41124415414134186</v>
      </c>
      <c r="Y13" s="116">
        <f t="shared" si="6"/>
        <v>0.155558800503802</v>
      </c>
      <c r="Z13" s="116">
        <f t="shared" si="7"/>
        <v>0.1218780461624136</v>
      </c>
      <c r="AA13" s="116">
        <f t="shared" si="8"/>
        <v>-8.7743104084759271E-2</v>
      </c>
      <c r="AB13" s="116">
        <f t="shared" si="9"/>
        <v>0.14092090246167976</v>
      </c>
      <c r="AC13" s="116">
        <f t="shared" si="10"/>
        <v>8.3821698813189904E-2</v>
      </c>
      <c r="AD13" s="116">
        <f t="shared" si="11"/>
        <v>6.2127651597480016E-2</v>
      </c>
      <c r="AE13" s="116">
        <f t="shared" si="12"/>
        <v>0.22830480949962073</v>
      </c>
      <c r="AF13" s="116">
        <f t="shared" si="13"/>
        <v>6.2840637976810276E-2</v>
      </c>
      <c r="AG13" s="116">
        <f t="shared" si="14"/>
        <v>0.34990042523114151</v>
      </c>
      <c r="AH13" s="116">
        <f t="shared" si="15"/>
        <v>6.727903167339444E-2</v>
      </c>
      <c r="AI13" s="116">
        <f t="shared" si="16"/>
        <v>5.6088210302816632E-2</v>
      </c>
      <c r="AJ13" s="116">
        <f t="shared" si="17"/>
        <v>0.56110702647789923</v>
      </c>
      <c r="AK13" s="116">
        <f t="shared" si="18"/>
        <v>-0.12863656796473522</v>
      </c>
      <c r="AL13" s="116">
        <f t="shared" si="18"/>
        <v>4.8318459964270533E-2</v>
      </c>
      <c r="AM13" s="116">
        <f t="shared" si="18"/>
        <v>0.17750784734917668</v>
      </c>
      <c r="AN13" s="116">
        <f t="shared" si="18"/>
        <v>7.3398387490635209E-2</v>
      </c>
      <c r="AO13" s="116">
        <f t="shared" si="18"/>
        <v>5.9925368069233542E-3</v>
      </c>
      <c r="AP13" s="116">
        <f t="shared" si="18"/>
        <v>-3.0359958949480736E-2</v>
      </c>
      <c r="AQ13" s="116">
        <f t="shared" si="18"/>
        <v>7.629799915934643E-2</v>
      </c>
    </row>
    <row r="14" spans="1:44" x14ac:dyDescent="0.2">
      <c r="B14" s="27" t="s">
        <v>25</v>
      </c>
      <c r="C14" s="47">
        <f>SUM(C15:C16)</f>
        <v>13728.209509910001</v>
      </c>
      <c r="D14" s="2">
        <v>19000.139588540002</v>
      </c>
      <c r="E14" s="2">
        <v>22906.800037660003</v>
      </c>
      <c r="F14" s="47">
        <f t="shared" ref="F14:T14" si="20">+F15+F16</f>
        <v>18514.383361560002</v>
      </c>
      <c r="G14" s="47">
        <f t="shared" si="20"/>
        <v>17419.852949780001</v>
      </c>
      <c r="H14" s="47">
        <f t="shared" si="20"/>
        <v>20102.846988190002</v>
      </c>
      <c r="I14" s="47">
        <f t="shared" si="20"/>
        <v>23194.5</v>
      </c>
      <c r="J14" s="47">
        <f t="shared" si="20"/>
        <v>23685.67054825</v>
      </c>
      <c r="K14" s="47">
        <f t="shared" si="20"/>
        <v>24216.643436949998</v>
      </c>
      <c r="L14" s="47">
        <f t="shared" si="20"/>
        <v>24795.378214289998</v>
      </c>
      <c r="M14" s="47">
        <f t="shared" si="20"/>
        <v>27315.410266610001</v>
      </c>
      <c r="N14" s="47">
        <f t="shared" si="20"/>
        <v>27750.305409439999</v>
      </c>
      <c r="O14" s="47">
        <f t="shared" si="20"/>
        <v>28250.43417964</v>
      </c>
      <c r="P14" s="47">
        <f t="shared" si="20"/>
        <v>27678.577798749997</v>
      </c>
      <c r="Q14" s="47">
        <f t="shared" si="20"/>
        <v>24044.923220199998</v>
      </c>
      <c r="R14" s="47">
        <f t="shared" si="20"/>
        <v>25688.064782289999</v>
      </c>
      <c r="S14" s="47">
        <f t="shared" si="20"/>
        <v>32097.387995199999</v>
      </c>
      <c r="T14" s="47">
        <f t="shared" si="20"/>
        <v>25565.131330059998</v>
      </c>
      <c r="U14" s="47">
        <f>+U15+U16</f>
        <v>28588.132505690002</v>
      </c>
      <c r="V14" s="47">
        <f>+V15+V16</f>
        <v>32758.25260113</v>
      </c>
      <c r="W14" s="47">
        <f>+W15+W16</f>
        <v>30729.162316440004</v>
      </c>
      <c r="X14" s="116">
        <f t="shared" si="5"/>
        <v>0.38402167994481329</v>
      </c>
      <c r="Y14" s="116">
        <f t="shared" si="6"/>
        <v>0.20561219726387248</v>
      </c>
      <c r="Z14" s="116">
        <f t="shared" si="7"/>
        <v>-0.19175164880640827</v>
      </c>
      <c r="AA14" s="116">
        <f t="shared" si="8"/>
        <v>-5.9117843160387928E-2</v>
      </c>
      <c r="AB14" s="116">
        <f t="shared" si="9"/>
        <v>0.15401932761113724</v>
      </c>
      <c r="AC14" s="116">
        <f t="shared" si="10"/>
        <v>0.15379179942155852</v>
      </c>
      <c r="AD14" s="116">
        <f t="shared" si="11"/>
        <v>2.117616453254012E-2</v>
      </c>
      <c r="AE14" s="116">
        <f t="shared" si="12"/>
        <v>2.2417473367214003E-2</v>
      </c>
      <c r="AF14" s="116">
        <f t="shared" si="13"/>
        <v>2.3898224328519513E-2</v>
      </c>
      <c r="AG14" s="116">
        <f t="shared" si="14"/>
        <v>0.10163313624583736</v>
      </c>
      <c r="AH14" s="116">
        <f t="shared" si="15"/>
        <v>1.5921237813572464E-2</v>
      </c>
      <c r="AI14" s="116">
        <f t="shared" si="16"/>
        <v>1.8022460034975651E-2</v>
      </c>
      <c r="AJ14" s="116">
        <f t="shared" si="17"/>
        <v>-2.0242392639124085E-2</v>
      </c>
      <c r="AK14" s="116">
        <f t="shared" si="18"/>
        <v>-0.13128039326912599</v>
      </c>
      <c r="AL14" s="116">
        <f t="shared" si="18"/>
        <v>6.8336319772882792E-2</v>
      </c>
      <c r="AM14" s="116">
        <f t="shared" si="18"/>
        <v>0.24950588015212216</v>
      </c>
      <c r="AN14" s="116">
        <f t="shared" si="18"/>
        <v>-0.20351365245411457</v>
      </c>
      <c r="AO14" s="116">
        <f t="shared" si="18"/>
        <v>0.11824704268487363</v>
      </c>
      <c r="AP14" s="116">
        <f t="shared" si="18"/>
        <v>0.14586892286895625</v>
      </c>
      <c r="AQ14" s="116">
        <f t="shared" si="18"/>
        <v>-6.1941346792716345E-2</v>
      </c>
    </row>
    <row r="15" spans="1:44" x14ac:dyDescent="0.2">
      <c r="B15" s="28" t="s">
        <v>36</v>
      </c>
      <c r="C15" s="47">
        <v>10825.11862322</v>
      </c>
      <c r="D15" s="2">
        <v>15095.013951730001</v>
      </c>
      <c r="E15" s="2">
        <v>17851.023472770001</v>
      </c>
      <c r="F15" s="2">
        <v>15312.50372334</v>
      </c>
      <c r="G15" s="2">
        <v>14003.21378321</v>
      </c>
      <c r="H15" s="2">
        <v>16680.58606759</v>
      </c>
      <c r="I15" s="47">
        <v>19343.900000000001</v>
      </c>
      <c r="J15" s="47">
        <v>19625.170520110001</v>
      </c>
      <c r="K15" s="47">
        <v>20055.296168369998</v>
      </c>
      <c r="L15" s="47">
        <v>20912.810636169997</v>
      </c>
      <c r="M15" s="47">
        <v>23307.78539085</v>
      </c>
      <c r="N15" s="47">
        <v>23768.893781530001</v>
      </c>
      <c r="O15" s="47">
        <v>24148.14283542</v>
      </c>
      <c r="P15" s="47">
        <v>23719.020708159998</v>
      </c>
      <c r="Q15" s="47">
        <v>20438.62176736</v>
      </c>
      <c r="R15" s="47">
        <v>22060.288060430001</v>
      </c>
      <c r="S15" s="47">
        <v>26269.528971</v>
      </c>
      <c r="T15" s="47">
        <v>20877.849165389998</v>
      </c>
      <c r="U15" s="47">
        <v>23222.471942030003</v>
      </c>
      <c r="V15" s="47">
        <v>27063.931748200001</v>
      </c>
      <c r="W15" s="47">
        <v>25171.480939890003</v>
      </c>
      <c r="X15" s="116">
        <f t="shared" si="5"/>
        <v>0.39444328299100828</v>
      </c>
      <c r="Y15" s="116">
        <f t="shared" si="6"/>
        <v>0.18257747424765647</v>
      </c>
      <c r="Z15" s="116">
        <f t="shared" si="7"/>
        <v>-0.14220583785026475</v>
      </c>
      <c r="AA15" s="116">
        <f t="shared" si="8"/>
        <v>-8.55046283603067E-2</v>
      </c>
      <c r="AB15" s="116">
        <f t="shared" si="9"/>
        <v>0.19119698705094379</v>
      </c>
      <c r="AC15" s="116">
        <f t="shared" si="10"/>
        <v>0.15966548906724332</v>
      </c>
      <c r="AD15" s="116">
        <f t="shared" si="11"/>
        <v>1.4540528027440214E-2</v>
      </c>
      <c r="AE15" s="116">
        <f t="shared" si="12"/>
        <v>2.1917040049116654E-2</v>
      </c>
      <c r="AF15" s="116">
        <f t="shared" si="13"/>
        <v>4.2757507074486334E-2</v>
      </c>
      <c r="AG15" s="116">
        <f t="shared" si="14"/>
        <v>0.11452189743150765</v>
      </c>
      <c r="AH15" s="116">
        <f t="shared" si="15"/>
        <v>1.9783449304498157E-2</v>
      </c>
      <c r="AI15" s="116">
        <f t="shared" si="16"/>
        <v>1.5955688025527603E-2</v>
      </c>
      <c r="AJ15" s="116">
        <f t="shared" si="17"/>
        <v>-1.7770398750108996E-2</v>
      </c>
      <c r="AK15" s="116">
        <f t="shared" si="18"/>
        <v>-0.13830246118346068</v>
      </c>
      <c r="AL15" s="116">
        <f t="shared" si="18"/>
        <v>7.9343231237820611E-2</v>
      </c>
      <c r="AM15" s="116">
        <f t="shared" si="18"/>
        <v>0.19080625325651135</v>
      </c>
      <c r="AN15" s="116">
        <f t="shared" si="18"/>
        <v>-0.20524463196740583</v>
      </c>
      <c r="AO15" s="116">
        <f t="shared" si="18"/>
        <v>0.11230193101149388</v>
      </c>
      <c r="AP15" s="116">
        <f t="shared" si="18"/>
        <v>0.16541993530057408</v>
      </c>
      <c r="AQ15" s="116">
        <f t="shared" si="18"/>
        <v>-6.9925198818751144E-2</v>
      </c>
    </row>
    <row r="16" spans="1:44" x14ac:dyDescent="0.2">
      <c r="B16" s="28" t="s">
        <v>37</v>
      </c>
      <c r="C16" s="47">
        <v>2903.0908866899999</v>
      </c>
      <c r="D16" s="2">
        <v>3905.1256368099998</v>
      </c>
      <c r="E16" s="2">
        <v>5055.7765648900004</v>
      </c>
      <c r="F16" s="2">
        <v>3201.8796382200003</v>
      </c>
      <c r="G16" s="2">
        <v>3416.6391665699998</v>
      </c>
      <c r="H16" s="2">
        <v>3422.2609206000002</v>
      </c>
      <c r="I16" s="47">
        <v>3850.6</v>
      </c>
      <c r="J16" s="47">
        <v>4060.5000281399998</v>
      </c>
      <c r="K16" s="47">
        <v>4161.3472685799998</v>
      </c>
      <c r="L16" s="47">
        <v>3882.5675781199998</v>
      </c>
      <c r="M16" s="47">
        <v>4007.6248757600001</v>
      </c>
      <c r="N16" s="47">
        <v>3981.4116279099999</v>
      </c>
      <c r="O16" s="47">
        <v>4102.2913442199997</v>
      </c>
      <c r="P16" s="47">
        <v>3959.5570905900004</v>
      </c>
      <c r="Q16" s="47">
        <v>3606.3014528399999</v>
      </c>
      <c r="R16" s="47">
        <v>3627.7767218600002</v>
      </c>
      <c r="S16" s="47">
        <v>5827.8590241999991</v>
      </c>
      <c r="T16" s="47">
        <v>4687.2821646699995</v>
      </c>
      <c r="U16" s="47">
        <v>5365.6605636600007</v>
      </c>
      <c r="V16" s="47">
        <v>5694.32085293</v>
      </c>
      <c r="W16" s="47">
        <v>5557.681376550001</v>
      </c>
      <c r="X16" s="116">
        <f t="shared" si="5"/>
        <v>0.34516134328211945</v>
      </c>
      <c r="Y16" s="116">
        <f t="shared" si="6"/>
        <v>0.29465144917077213</v>
      </c>
      <c r="Z16" s="116">
        <f t="shared" si="7"/>
        <v>-0.36668885637558546</v>
      </c>
      <c r="AA16" s="116">
        <f t="shared" si="8"/>
        <v>6.7072954831428167E-2</v>
      </c>
      <c r="AB16" s="116">
        <f t="shared" si="9"/>
        <v>1.6454046669622802E-3</v>
      </c>
      <c r="AC16" s="116">
        <f t="shared" si="10"/>
        <v>0.12516260137315949</v>
      </c>
      <c r="AD16" s="116">
        <f t="shared" si="11"/>
        <v>5.4510992608943987E-2</v>
      </c>
      <c r="AE16" s="116">
        <f t="shared" si="12"/>
        <v>2.4836162970351072E-2</v>
      </c>
      <c r="AF16" s="116">
        <f t="shared" si="13"/>
        <v>-6.6992652251089191E-2</v>
      </c>
      <c r="AG16" s="116">
        <f t="shared" si="14"/>
        <v>3.2209947444251652E-2</v>
      </c>
      <c r="AH16" s="116">
        <f t="shared" si="15"/>
        <v>-6.5408436823891636E-3</v>
      </c>
      <c r="AI16" s="116">
        <f t="shared" si="16"/>
        <v>3.0361019559651536E-2</v>
      </c>
      <c r="AJ16" s="116">
        <f t="shared" si="17"/>
        <v>-3.4793787581934521E-2</v>
      </c>
      <c r="AK16" s="116">
        <f t="shared" si="18"/>
        <v>-8.9215947558761721E-2</v>
      </c>
      <c r="AL16" s="116">
        <f t="shared" si="18"/>
        <v>5.9549289766356317E-3</v>
      </c>
      <c r="AM16" s="116">
        <f t="shared" si="18"/>
        <v>0.60645471621307312</v>
      </c>
      <c r="AN16" s="116">
        <f t="shared" si="18"/>
        <v>-0.19571112732716944</v>
      </c>
      <c r="AO16" s="116">
        <f t="shared" si="18"/>
        <v>0.14472745082496252</v>
      </c>
      <c r="AP16" s="116">
        <f t="shared" si="18"/>
        <v>6.1252530861887866E-2</v>
      </c>
      <c r="AQ16" s="116">
        <f t="shared" si="18"/>
        <v>-2.3995745921077005E-2</v>
      </c>
    </row>
    <row r="17" spans="2:43" x14ac:dyDescent="0.2">
      <c r="B17" s="27" t="s">
        <v>26</v>
      </c>
      <c r="C17" s="47">
        <f>SUM(C18:C19)</f>
        <v>376.29706928999997</v>
      </c>
      <c r="D17" s="2">
        <v>1472.3151472199997</v>
      </c>
      <c r="E17" s="2">
        <v>1525.0248426599999</v>
      </c>
      <c r="F17" s="47">
        <f>+F18+F19</f>
        <v>828.55984082999987</v>
      </c>
      <c r="G17" s="47">
        <f>+G18+G19</f>
        <v>705.31325996999999</v>
      </c>
      <c r="H17" s="47">
        <f>+H18+H19</f>
        <v>597.34014247000005</v>
      </c>
      <c r="I17" s="47">
        <f>+I18+I19</f>
        <v>565.60000000000014</v>
      </c>
      <c r="J17" s="47">
        <f>+J18+J19</f>
        <v>583.33986736999998</v>
      </c>
      <c r="K17" s="47">
        <f t="shared" ref="K17:T17" si="21">+K18+K19+K20</f>
        <v>693.15433505999999</v>
      </c>
      <c r="L17" s="47">
        <f t="shared" si="21"/>
        <v>652.52025927</v>
      </c>
      <c r="M17" s="47">
        <f t="shared" si="21"/>
        <v>723.68309937999993</v>
      </c>
      <c r="N17" s="47">
        <f t="shared" si="21"/>
        <v>917.04109762999997</v>
      </c>
      <c r="O17" s="47">
        <f t="shared" si="21"/>
        <v>898.53537977999997</v>
      </c>
      <c r="P17" s="47">
        <f t="shared" si="21"/>
        <v>828.37909561000004</v>
      </c>
      <c r="Q17" s="47">
        <f t="shared" si="21"/>
        <v>901.49987511999996</v>
      </c>
      <c r="R17" s="47">
        <f t="shared" si="21"/>
        <v>1010.31222643</v>
      </c>
      <c r="S17" s="47">
        <f t="shared" si="21"/>
        <v>968.31162260999997</v>
      </c>
      <c r="T17" s="47">
        <f t="shared" si="21"/>
        <v>875.38688645000002</v>
      </c>
      <c r="U17" s="47">
        <f>+U18+U19+U20</f>
        <v>842.8279358499999</v>
      </c>
      <c r="V17" s="47">
        <f>+V18+V19+V20</f>
        <v>848.63516123999989</v>
      </c>
      <c r="W17" s="47">
        <f>+W18+W19+W20</f>
        <v>791.64540795999994</v>
      </c>
      <c r="X17" s="116">
        <f t="shared" si="5"/>
        <v>2.9126404837485835</v>
      </c>
      <c r="Y17" s="116">
        <f t="shared" si="6"/>
        <v>3.5800552306702649E-2</v>
      </c>
      <c r="Z17" s="116">
        <f t="shared" si="7"/>
        <v>-0.45669092223783203</v>
      </c>
      <c r="AA17" s="116">
        <f t="shared" si="8"/>
        <v>-0.14874795372237581</v>
      </c>
      <c r="AB17" s="116">
        <f t="shared" si="9"/>
        <v>-0.15308533615913089</v>
      </c>
      <c r="AC17" s="116">
        <f t="shared" si="10"/>
        <v>-5.3135793517499974E-2</v>
      </c>
      <c r="AD17" s="116">
        <f t="shared" si="11"/>
        <v>3.136468771216383E-2</v>
      </c>
      <c r="AE17" s="116">
        <f t="shared" si="12"/>
        <v>0.18825126454171714</v>
      </c>
      <c r="AF17" s="116">
        <f t="shared" si="13"/>
        <v>-5.8621974551284706E-2</v>
      </c>
      <c r="AG17" s="116">
        <f t="shared" si="14"/>
        <v>0.10905843780178204</v>
      </c>
      <c r="AH17" s="116">
        <f t="shared" si="15"/>
        <v>0.26718600781979762</v>
      </c>
      <c r="AI17" s="116">
        <f t="shared" si="16"/>
        <v>-2.0179812985291701E-2</v>
      </c>
      <c r="AJ17" s="116">
        <f t="shared" si="17"/>
        <v>-7.8078488336404961E-2</v>
      </c>
      <c r="AK17" s="116">
        <f t="shared" si="18"/>
        <v>8.8269706342789078E-2</v>
      </c>
      <c r="AL17" s="116">
        <f t="shared" si="18"/>
        <v>0.12070146021430772</v>
      </c>
      <c r="AM17" s="116">
        <f t="shared" si="18"/>
        <v>-4.1571904923304537E-2</v>
      </c>
      <c r="AN17" s="116">
        <f t="shared" si="18"/>
        <v>-9.5965734573679295E-2</v>
      </c>
      <c r="AO17" s="116">
        <f t="shared" si="18"/>
        <v>-3.7193783804596481E-2</v>
      </c>
      <c r="AP17" s="116">
        <f t="shared" si="18"/>
        <v>6.8901671895145178E-3</v>
      </c>
      <c r="AQ17" s="116">
        <f t="shared" si="18"/>
        <v>-6.7154598210057981E-2</v>
      </c>
    </row>
    <row r="18" spans="2:43" x14ac:dyDescent="0.2">
      <c r="B18" s="28" t="s">
        <v>38</v>
      </c>
      <c r="C18" s="47">
        <v>376.29706928999997</v>
      </c>
      <c r="D18" s="2">
        <v>29.959659330000001</v>
      </c>
      <c r="E18" s="2">
        <v>28.168779000000001</v>
      </c>
      <c r="F18" s="2">
        <v>22.682709199999998</v>
      </c>
      <c r="G18" s="2">
        <v>26.309411699999998</v>
      </c>
      <c r="H18" s="2">
        <v>24.543956999999999</v>
      </c>
      <c r="I18" s="47">
        <v>23.200000000000003</v>
      </c>
      <c r="J18" s="47">
        <v>26.516429160000001</v>
      </c>
      <c r="K18" s="47">
        <v>26.3</v>
      </c>
      <c r="L18" s="47">
        <v>21.845404500000001</v>
      </c>
      <c r="M18" s="47">
        <v>25.214535929999997</v>
      </c>
      <c r="N18" s="47">
        <v>33.672234000000003</v>
      </c>
      <c r="O18" s="47">
        <v>31.163584499999999</v>
      </c>
      <c r="P18" s="47">
        <v>25.936795500000002</v>
      </c>
      <c r="Q18" s="47">
        <v>31.882417500000003</v>
      </c>
      <c r="R18" s="47">
        <v>33.012737999999999</v>
      </c>
      <c r="S18" s="47">
        <v>29.725659</v>
      </c>
      <c r="T18" s="47">
        <v>29.678817000000002</v>
      </c>
      <c r="U18" s="47">
        <v>32.117252999999998</v>
      </c>
      <c r="V18" s="47">
        <v>32.852470500000003</v>
      </c>
      <c r="W18" s="47">
        <v>29.3557065</v>
      </c>
      <c r="X18" s="116">
        <f t="shared" si="5"/>
        <v>-0.92038295863816288</v>
      </c>
      <c r="Y18" s="116">
        <f t="shared" si="6"/>
        <v>-5.9776391656319983E-2</v>
      </c>
      <c r="Z18" s="116">
        <f t="shared" si="7"/>
        <v>-0.19475710324540518</v>
      </c>
      <c r="AA18" s="116">
        <f t="shared" si="8"/>
        <v>0.1598884184434195</v>
      </c>
      <c r="AB18" s="116">
        <f t="shared" si="9"/>
        <v>-6.7103541505643016E-2</v>
      </c>
      <c r="AC18" s="116">
        <f t="shared" si="10"/>
        <v>-5.4757144497930677E-2</v>
      </c>
      <c r="AD18" s="116">
        <f t="shared" si="11"/>
        <v>0.14294953275862055</v>
      </c>
      <c r="AE18" s="116">
        <f t="shared" si="12"/>
        <v>-8.1620778836422048E-3</v>
      </c>
      <c r="AF18" s="116">
        <f t="shared" si="13"/>
        <v>-0.16937625475285167</v>
      </c>
      <c r="AG18" s="116">
        <f t="shared" si="14"/>
        <v>0.15422609501233975</v>
      </c>
      <c r="AH18" s="116">
        <f t="shared" si="15"/>
        <v>0.33542945598840568</v>
      </c>
      <c r="AI18" s="116">
        <f t="shared" si="16"/>
        <v>-7.4502021457798273E-2</v>
      </c>
      <c r="AJ18" s="116">
        <f t="shared" si="17"/>
        <v>-0.16772104633855567</v>
      </c>
      <c r="AK18" s="116">
        <f t="shared" si="18"/>
        <v>0.22923502635474002</v>
      </c>
      <c r="AL18" s="116">
        <f t="shared" si="18"/>
        <v>3.5452785222450434E-2</v>
      </c>
      <c r="AM18" s="116">
        <f t="shared" si="18"/>
        <v>-9.9570020517534719E-2</v>
      </c>
      <c r="AN18" s="116">
        <f t="shared" si="18"/>
        <v>-1.5758103125652623E-3</v>
      </c>
      <c r="AO18" s="116">
        <f t="shared" si="18"/>
        <v>8.2160821976158704E-2</v>
      </c>
      <c r="AP18" s="116">
        <f t="shared" si="18"/>
        <v>2.2891668225797579E-2</v>
      </c>
      <c r="AQ18" s="116">
        <f t="shared" si="18"/>
        <v>-0.10643838794406657</v>
      </c>
    </row>
    <row r="19" spans="2:43" x14ac:dyDescent="0.2">
      <c r="B19" s="28" t="s">
        <v>39</v>
      </c>
      <c r="C19" s="47">
        <v>0</v>
      </c>
      <c r="D19" s="2">
        <v>1442.3554878899997</v>
      </c>
      <c r="E19" s="2">
        <v>1496.8560636599998</v>
      </c>
      <c r="F19" s="2">
        <v>805.87713162999989</v>
      </c>
      <c r="G19" s="2">
        <v>679.00384826999993</v>
      </c>
      <c r="H19" s="2">
        <v>572.79618547000007</v>
      </c>
      <c r="I19" s="47">
        <v>542.40000000000009</v>
      </c>
      <c r="J19" s="47">
        <v>556.82343820999995</v>
      </c>
      <c r="K19" s="47">
        <v>431.9012649</v>
      </c>
      <c r="L19" s="47">
        <v>378.55911927</v>
      </c>
      <c r="M19" s="47">
        <v>440.74440644999999</v>
      </c>
      <c r="N19" s="47">
        <v>610.01488513000004</v>
      </c>
      <c r="O19" s="47">
        <v>576.23002702999997</v>
      </c>
      <c r="P19" s="47">
        <v>508.55286985999999</v>
      </c>
      <c r="Q19" s="47">
        <v>590.99400987000001</v>
      </c>
      <c r="R19" s="47">
        <v>655.00183743000002</v>
      </c>
      <c r="S19" s="47">
        <v>615.41729161000001</v>
      </c>
      <c r="T19" s="47">
        <v>557.87323145000005</v>
      </c>
      <c r="U19" s="47">
        <v>545.72957784999994</v>
      </c>
      <c r="V19" s="47">
        <v>546.03108673999998</v>
      </c>
      <c r="W19" s="47">
        <v>481.17786770999999</v>
      </c>
      <c r="X19" s="120" t="e">
        <f>+D19/C19-1</f>
        <v>#DIV/0!</v>
      </c>
      <c r="Y19" s="120">
        <f t="shared" si="6"/>
        <v>3.7785813710688121E-2</v>
      </c>
      <c r="Z19" s="120">
        <f t="shared" si="7"/>
        <v>-0.46162015761252972</v>
      </c>
      <c r="AA19" s="120">
        <f t="shared" si="8"/>
        <v>-0.15743502127102293</v>
      </c>
      <c r="AB19" s="120">
        <f t="shared" si="9"/>
        <v>-0.15641687903625445</v>
      </c>
      <c r="AC19" s="120">
        <f t="shared" si="10"/>
        <v>-5.3066319645719728E-2</v>
      </c>
      <c r="AD19" s="120">
        <f t="shared" si="11"/>
        <v>2.6591884605456917E-2</v>
      </c>
      <c r="AE19" s="116">
        <f t="shared" si="12"/>
        <v>-0.22434790768072321</v>
      </c>
      <c r="AF19" s="116">
        <f t="shared" si="13"/>
        <v>-0.12350541655012415</v>
      </c>
      <c r="AG19" s="116">
        <f t="shared" si="14"/>
        <v>0.16426836394779198</v>
      </c>
      <c r="AH19" s="116">
        <f t="shared" si="15"/>
        <v>0.38405587502153105</v>
      </c>
      <c r="AI19" s="116">
        <f t="shared" si="16"/>
        <v>-5.5383661814744412E-2</v>
      </c>
      <c r="AJ19" s="116">
        <f t="shared" si="17"/>
        <v>-0.11744816131644686</v>
      </c>
      <c r="AK19" s="116">
        <f t="shared" si="18"/>
        <v>0.16210928085548959</v>
      </c>
      <c r="AL19" s="116">
        <f t="shared" si="18"/>
        <v>0.10830537448946354</v>
      </c>
      <c r="AM19" s="116">
        <f t="shared" si="18"/>
        <v>-6.0434251566859776E-2</v>
      </c>
      <c r="AN19" s="116">
        <f t="shared" si="18"/>
        <v>-9.3504132796558781E-2</v>
      </c>
      <c r="AO19" s="116">
        <f t="shared" si="18"/>
        <v>-2.1767765354929858E-2</v>
      </c>
      <c r="AP19" s="116">
        <f t="shared" si="18"/>
        <v>5.5248771962834731E-4</v>
      </c>
      <c r="AQ19" s="116">
        <f t="shared" si="18"/>
        <v>-0.11877202709683954</v>
      </c>
    </row>
    <row r="20" spans="2:43" x14ac:dyDescent="0.2">
      <c r="B20" s="28" t="s">
        <v>56</v>
      </c>
      <c r="C20" s="47"/>
      <c r="D20" s="2"/>
      <c r="E20" s="2"/>
      <c r="F20" s="2"/>
      <c r="G20" s="2"/>
      <c r="H20" s="2"/>
      <c r="I20" s="47"/>
      <c r="J20" s="47">
        <v>0</v>
      </c>
      <c r="K20" s="47">
        <v>234.95307015999998</v>
      </c>
      <c r="L20" s="47">
        <v>252.1157355</v>
      </c>
      <c r="M20" s="47">
        <v>257.72415699999999</v>
      </c>
      <c r="N20" s="47">
        <v>273.35397849999998</v>
      </c>
      <c r="O20" s="47">
        <v>291.14176825000004</v>
      </c>
      <c r="P20" s="47">
        <v>293.88943025000003</v>
      </c>
      <c r="Q20" s="47">
        <v>278.62344774999997</v>
      </c>
      <c r="R20" s="47">
        <v>322.29765099999997</v>
      </c>
      <c r="S20" s="47">
        <v>323.16867200000002</v>
      </c>
      <c r="T20" s="47">
        <v>287.83483799999999</v>
      </c>
      <c r="U20" s="47">
        <v>264.98110499999996</v>
      </c>
      <c r="V20" s="47">
        <v>269.75160399999999</v>
      </c>
      <c r="W20" s="47">
        <v>281.11183374999996</v>
      </c>
      <c r="X20" s="120" t="e">
        <f t="shared" si="5"/>
        <v>#DIV/0!</v>
      </c>
      <c r="Y20" s="120" t="e">
        <f t="shared" si="6"/>
        <v>#DIV/0!</v>
      </c>
      <c r="Z20" s="120" t="e">
        <f t="shared" si="7"/>
        <v>#DIV/0!</v>
      </c>
      <c r="AA20" s="120" t="e">
        <f t="shared" si="8"/>
        <v>#DIV/0!</v>
      </c>
      <c r="AB20" s="120" t="e">
        <f t="shared" si="9"/>
        <v>#DIV/0!</v>
      </c>
      <c r="AC20" s="120" t="e">
        <f t="shared" si="10"/>
        <v>#DIV/0!</v>
      </c>
      <c r="AD20" s="120" t="e">
        <f t="shared" si="11"/>
        <v>#DIV/0!</v>
      </c>
      <c r="AE20" s="121" t="e">
        <f t="shared" si="12"/>
        <v>#DIV/0!</v>
      </c>
      <c r="AF20" s="116">
        <f t="shared" si="13"/>
        <v>7.3047206100828932E-2</v>
      </c>
      <c r="AG20" s="116">
        <f t="shared" si="14"/>
        <v>2.2245424264682567E-2</v>
      </c>
      <c r="AH20" s="116">
        <f t="shared" si="15"/>
        <v>6.0645543211535147E-2</v>
      </c>
      <c r="AI20" s="116">
        <f t="shared" si="16"/>
        <v>6.5072364586052922E-2</v>
      </c>
      <c r="AJ20" s="116">
        <f t="shared" si="17"/>
        <v>9.4375397130948002E-3</v>
      </c>
      <c r="AK20" s="116">
        <f t="shared" si="18"/>
        <v>-5.1944646280793094E-2</v>
      </c>
      <c r="AL20" s="116">
        <f t="shared" si="18"/>
        <v>0.15674992037707991</v>
      </c>
      <c r="AM20" s="116">
        <f t="shared" si="18"/>
        <v>2.7025359859047526E-3</v>
      </c>
      <c r="AN20" s="116">
        <f t="shared" si="18"/>
        <v>-0.10933557940913285</v>
      </c>
      <c r="AO20" s="116">
        <f t="shared" si="18"/>
        <v>-7.9398773125579858E-2</v>
      </c>
      <c r="AP20" s="116">
        <f t="shared" si="18"/>
        <v>1.8003166678620453E-2</v>
      </c>
      <c r="AQ20" s="116">
        <f t="shared" si="18"/>
        <v>4.2113668951529126E-2</v>
      </c>
    </row>
    <row r="21" spans="2:43" x14ac:dyDescent="0.2">
      <c r="B21" s="27" t="s">
        <v>27</v>
      </c>
      <c r="C21" s="47">
        <f>+C22+C23</f>
        <v>92781.668668350001</v>
      </c>
      <c r="D21" s="2">
        <v>124461.43103514001</v>
      </c>
      <c r="E21" s="2">
        <v>155827.43385509</v>
      </c>
      <c r="F21" s="47">
        <f t="shared" ref="F21:T21" si="22">+F22+F23</f>
        <v>140538.22365259001</v>
      </c>
      <c r="G21" s="47">
        <f t="shared" si="22"/>
        <v>155923.27693475</v>
      </c>
      <c r="H21" s="47">
        <f t="shared" si="22"/>
        <v>165766.78502253999</v>
      </c>
      <c r="I21" s="47">
        <f t="shared" si="22"/>
        <v>195302.68615580001</v>
      </c>
      <c r="J21" s="47">
        <f t="shared" si="22"/>
        <v>204162.07319655002</v>
      </c>
      <c r="K21" s="47">
        <f t="shared" si="22"/>
        <v>214842.59420297001</v>
      </c>
      <c r="L21" s="47">
        <f t="shared" si="22"/>
        <v>220626.75635419</v>
      </c>
      <c r="M21" s="47">
        <f t="shared" si="22"/>
        <v>235443.12317240002</v>
      </c>
      <c r="N21" s="47">
        <f t="shared" si="22"/>
        <v>249852.47636925001</v>
      </c>
      <c r="O21" s="47">
        <f t="shared" si="22"/>
        <v>255943.65368289</v>
      </c>
      <c r="P21" s="47">
        <f t="shared" si="22"/>
        <v>268042.02998835</v>
      </c>
      <c r="Q21" s="47">
        <f t="shared" si="22"/>
        <v>328767.59077300999</v>
      </c>
      <c r="R21" s="47">
        <f t="shared" si="22"/>
        <v>326395.94645892002</v>
      </c>
      <c r="S21" s="47">
        <f t="shared" si="22"/>
        <v>396830.00376846996</v>
      </c>
      <c r="T21" s="47">
        <f t="shared" si="22"/>
        <v>409315.40744738001</v>
      </c>
      <c r="U21" s="47">
        <f>+U22+U23</f>
        <v>422697.54197538999</v>
      </c>
      <c r="V21" s="47">
        <f>+V22+V23</f>
        <v>435941.31476913998</v>
      </c>
      <c r="W21" s="47">
        <f>+W22+W23</f>
        <v>426749.01782885997</v>
      </c>
      <c r="X21" s="116">
        <f t="shared" si="5"/>
        <v>0.34144419712939178</v>
      </c>
      <c r="Y21" s="116">
        <f t="shared" si="6"/>
        <v>0.25201383721109738</v>
      </c>
      <c r="Z21" s="116">
        <f t="shared" si="7"/>
        <v>-9.8116293288369349E-2</v>
      </c>
      <c r="AA21" s="116">
        <f t="shared" si="8"/>
        <v>0.10947237614296168</v>
      </c>
      <c r="AB21" s="116">
        <f t="shared" si="9"/>
        <v>6.3130459295755115E-2</v>
      </c>
      <c r="AC21" s="116">
        <f t="shared" si="10"/>
        <v>0.17817743843704226</v>
      </c>
      <c r="AD21" s="116">
        <f t="shared" si="11"/>
        <v>4.5362340964847592E-2</v>
      </c>
      <c r="AE21" s="116">
        <f t="shared" si="12"/>
        <v>5.2313932941588481E-2</v>
      </c>
      <c r="AF21" s="116">
        <f t="shared" si="13"/>
        <v>2.6922790486115122E-2</v>
      </c>
      <c r="AG21" s="116">
        <f t="shared" si="14"/>
        <v>6.7155802238347384E-2</v>
      </c>
      <c r="AH21" s="116">
        <f t="shared" si="15"/>
        <v>6.1200994119921415E-2</v>
      </c>
      <c r="AI21" s="116">
        <f t="shared" si="16"/>
        <v>2.4379095225127934E-2</v>
      </c>
      <c r="AJ21" s="116">
        <f t="shared" si="17"/>
        <v>4.7269686633643504E-2</v>
      </c>
      <c r="AK21" s="116">
        <f t="shared" si="18"/>
        <v>0.22655238354708529</v>
      </c>
      <c r="AL21" s="116">
        <f t="shared" si="18"/>
        <v>-7.2137411978889787E-3</v>
      </c>
      <c r="AM21" s="116">
        <f t="shared" si="18"/>
        <v>0.21579329668058467</v>
      </c>
      <c r="AN21" s="116">
        <f t="shared" si="18"/>
        <v>3.1462852002981823E-2</v>
      </c>
      <c r="AO21" s="116">
        <f t="shared" si="18"/>
        <v>3.2693942823860844E-2</v>
      </c>
      <c r="AP21" s="116">
        <f t="shared" si="18"/>
        <v>3.1331558569888784E-2</v>
      </c>
      <c r="AQ21" s="116">
        <f t="shared" si="18"/>
        <v>-2.1086088032624128E-2</v>
      </c>
    </row>
    <row r="22" spans="2:43" x14ac:dyDescent="0.2">
      <c r="B22" s="28" t="s">
        <v>28</v>
      </c>
      <c r="C22" s="47">
        <v>49051.00185891</v>
      </c>
      <c r="D22" s="2">
        <v>67172.606858660001</v>
      </c>
      <c r="E22" s="2">
        <v>79240.965898349998</v>
      </c>
      <c r="F22" s="2">
        <v>83100.480885320008</v>
      </c>
      <c r="G22" s="2">
        <v>91131.913310100004</v>
      </c>
      <c r="H22" s="2">
        <v>98808.206341059995</v>
      </c>
      <c r="I22" s="47">
        <v>109331.1035041</v>
      </c>
      <c r="J22" s="47">
        <v>117914.39365553</v>
      </c>
      <c r="K22" s="47">
        <v>120888.65048961001</v>
      </c>
      <c r="L22" s="47">
        <v>128333.29868124999</v>
      </c>
      <c r="M22" s="47">
        <v>137350.02587346002</v>
      </c>
      <c r="N22" s="47">
        <v>144663.44517233002</v>
      </c>
      <c r="O22" s="47">
        <v>147215.08496986001</v>
      </c>
      <c r="P22" s="47">
        <v>156983.67178696001</v>
      </c>
      <c r="Q22" s="47">
        <v>219620.08886001998</v>
      </c>
      <c r="R22" s="47">
        <v>214605.39035817</v>
      </c>
      <c r="S22" s="47">
        <v>241555.21149622998</v>
      </c>
      <c r="T22" s="47">
        <v>267929.45574311004</v>
      </c>
      <c r="U22" s="47">
        <v>275868.82727995998</v>
      </c>
      <c r="V22" s="47">
        <v>285180.43408335</v>
      </c>
      <c r="W22" s="47">
        <v>281932.53683202999</v>
      </c>
      <c r="X22" s="116">
        <f t="shared" si="5"/>
        <v>0.36944413596025782</v>
      </c>
      <c r="Y22" s="116">
        <f t="shared" si="6"/>
        <v>0.17966191285509292</v>
      </c>
      <c r="Z22" s="116">
        <f t="shared" si="7"/>
        <v>4.8706056813100806E-2</v>
      </c>
      <c r="AA22" s="116">
        <f t="shared" si="8"/>
        <v>9.6647243664732763E-2</v>
      </c>
      <c r="AB22" s="116">
        <f t="shared" si="9"/>
        <v>8.4232764924395021E-2</v>
      </c>
      <c r="AC22" s="116">
        <f t="shared" si="10"/>
        <v>0.10649821055062691</v>
      </c>
      <c r="AD22" s="116">
        <f t="shared" si="11"/>
        <v>7.850730374369741E-2</v>
      </c>
      <c r="AE22" s="116">
        <f t="shared" si="12"/>
        <v>2.5223865737450835E-2</v>
      </c>
      <c r="AF22" s="116">
        <f t="shared" si="13"/>
        <v>6.1582689206046037E-2</v>
      </c>
      <c r="AG22" s="116">
        <f t="shared" si="14"/>
        <v>7.026023085875388E-2</v>
      </c>
      <c r="AH22" s="116">
        <f t="shared" si="15"/>
        <v>5.3246581151777939E-2</v>
      </c>
      <c r="AI22" s="116">
        <f t="shared" si="16"/>
        <v>1.7638455896652694E-2</v>
      </c>
      <c r="AJ22" s="116">
        <f t="shared" si="17"/>
        <v>6.6355882069422334E-2</v>
      </c>
      <c r="AK22" s="116">
        <f t="shared" si="18"/>
        <v>0.39899956702543449</v>
      </c>
      <c r="AL22" s="116">
        <f t="shared" si="18"/>
        <v>-2.2833514583660008E-2</v>
      </c>
      <c r="AM22" s="116">
        <f t="shared" si="18"/>
        <v>0.12557849126287812</v>
      </c>
      <c r="AN22" s="116">
        <f t="shared" si="18"/>
        <v>0.10918515929966466</v>
      </c>
      <c r="AO22" s="116">
        <f t="shared" si="18"/>
        <v>2.9632320622717145E-2</v>
      </c>
      <c r="AP22" s="116">
        <f t="shared" si="18"/>
        <v>3.3753747732941042E-2</v>
      </c>
      <c r="AQ22" s="116">
        <f t="shared" si="18"/>
        <v>-1.138892035759631E-2</v>
      </c>
    </row>
    <row r="23" spans="2:43" x14ac:dyDescent="0.2">
      <c r="B23" s="28" t="s">
        <v>29</v>
      </c>
      <c r="C23" s="47">
        <v>43730.666809440001</v>
      </c>
      <c r="D23" s="2">
        <v>57288.824176480004</v>
      </c>
      <c r="E23" s="2">
        <v>76586.467956740002</v>
      </c>
      <c r="F23" s="2">
        <v>57437.742767270007</v>
      </c>
      <c r="G23" s="2">
        <v>64791.363624650003</v>
      </c>
      <c r="H23" s="2">
        <v>66958.578681479994</v>
      </c>
      <c r="I23" s="47">
        <v>85971.582651699995</v>
      </c>
      <c r="J23" s="47">
        <v>86247.679541020014</v>
      </c>
      <c r="K23" s="47">
        <v>93953.94371336</v>
      </c>
      <c r="L23" s="47">
        <v>92293.457672940014</v>
      </c>
      <c r="M23" s="47">
        <v>98093.097298940003</v>
      </c>
      <c r="N23" s="47">
        <v>105189.03119692</v>
      </c>
      <c r="O23" s="47">
        <v>108728.56871302999</v>
      </c>
      <c r="P23" s="47">
        <v>111058.35820139</v>
      </c>
      <c r="Q23" s="47">
        <v>109147.50191299</v>
      </c>
      <c r="R23" s="47">
        <v>111790.55610074999</v>
      </c>
      <c r="S23" s="47">
        <v>155274.79227223998</v>
      </c>
      <c r="T23" s="47">
        <v>141385.95170426997</v>
      </c>
      <c r="U23" s="47">
        <v>146828.71469543001</v>
      </c>
      <c r="V23" s="47">
        <v>150760.88068578998</v>
      </c>
      <c r="W23" s="47">
        <v>144816.48099682998</v>
      </c>
      <c r="X23" s="116">
        <f t="shared" si="5"/>
        <v>0.31003774596259404</v>
      </c>
      <c r="Y23" s="116">
        <f t="shared" si="6"/>
        <v>0.33684831304641549</v>
      </c>
      <c r="Z23" s="116">
        <f t="shared" si="7"/>
        <v>-0.2500275270598219</v>
      </c>
      <c r="AA23" s="116">
        <f t="shared" si="8"/>
        <v>0.12802767837127371</v>
      </c>
      <c r="AB23" s="116">
        <f t="shared" si="9"/>
        <v>3.3449134816564863E-2</v>
      </c>
      <c r="AC23" s="116">
        <f t="shared" si="10"/>
        <v>0.28395172574770888</v>
      </c>
      <c r="AD23" s="116">
        <f t="shared" si="11"/>
        <v>3.2114901320192679E-3</v>
      </c>
      <c r="AE23" s="116">
        <f t="shared" si="12"/>
        <v>8.9350394275533374E-2</v>
      </c>
      <c r="AF23" s="116">
        <f t="shared" si="13"/>
        <v>-1.7673404380830315E-2</v>
      </c>
      <c r="AG23" s="116">
        <f t="shared" si="14"/>
        <v>6.2839119610754501E-2</v>
      </c>
      <c r="AH23" s="116">
        <f t="shared" si="15"/>
        <v>7.2338768918214891E-2</v>
      </c>
      <c r="AI23" s="116">
        <f t="shared" si="16"/>
        <v>3.3649302363891742E-2</v>
      </c>
      <c r="AJ23" s="116">
        <f t="shared" si="17"/>
        <v>2.142757433429554E-2</v>
      </c>
      <c r="AK23" s="116">
        <f t="shared" si="18"/>
        <v>-1.7205875535589166E-2</v>
      </c>
      <c r="AL23" s="116">
        <f t="shared" si="18"/>
        <v>2.4215434539829994E-2</v>
      </c>
      <c r="AM23" s="116">
        <f t="shared" si="18"/>
        <v>0.38897951390724184</v>
      </c>
      <c r="AN23" s="116">
        <f t="shared" si="18"/>
        <v>-8.9446846875306019E-2</v>
      </c>
      <c r="AO23" s="116">
        <f t="shared" si="18"/>
        <v>3.8495783531198313E-2</v>
      </c>
      <c r="AP23" s="116">
        <f t="shared" si="18"/>
        <v>2.6780633464758896E-2</v>
      </c>
      <c r="AQ23" s="116">
        <f t="shared" si="18"/>
        <v>-3.9429324516544129E-2</v>
      </c>
    </row>
    <row r="24" spans="2:43" x14ac:dyDescent="0.2">
      <c r="B24" s="27" t="s">
        <v>30</v>
      </c>
      <c r="C24" s="47">
        <f>+C25+C26</f>
        <v>15479.940892189999</v>
      </c>
      <c r="D24" s="2">
        <v>22452.418849399997</v>
      </c>
      <c r="E24" s="2">
        <v>29501.815818449999</v>
      </c>
      <c r="F24" s="47">
        <f t="shared" ref="F24:T24" si="23">+F25+F26</f>
        <v>17295.355923699997</v>
      </c>
      <c r="G24" s="47">
        <f t="shared" si="23"/>
        <v>20677.78546734</v>
      </c>
      <c r="H24" s="47">
        <f t="shared" si="23"/>
        <v>24166.445013459997</v>
      </c>
      <c r="I24" s="47">
        <f t="shared" si="23"/>
        <v>29959.739844200005</v>
      </c>
      <c r="J24" s="47">
        <f t="shared" si="23"/>
        <v>29247.28365687</v>
      </c>
      <c r="K24" s="47">
        <f t="shared" si="23"/>
        <v>28608.564519710002</v>
      </c>
      <c r="L24" s="47">
        <f t="shared" si="23"/>
        <v>31200.027266739999</v>
      </c>
      <c r="M24" s="47">
        <f t="shared" si="23"/>
        <v>37070.753275030002</v>
      </c>
      <c r="N24" s="47">
        <f t="shared" si="23"/>
        <v>36247.953662940003</v>
      </c>
      <c r="O24" s="47">
        <f t="shared" si="23"/>
        <v>34716.810940429998</v>
      </c>
      <c r="P24" s="47">
        <f t="shared" si="23"/>
        <v>33162.096077560003</v>
      </c>
      <c r="Q24" s="47">
        <f t="shared" si="23"/>
        <v>34177.713274100002</v>
      </c>
      <c r="R24" s="47">
        <f t="shared" si="23"/>
        <v>28335.404528210001</v>
      </c>
      <c r="S24" s="47">
        <f t="shared" si="23"/>
        <v>34837.231653149996</v>
      </c>
      <c r="T24" s="47">
        <f t="shared" si="23"/>
        <v>44101.639408130002</v>
      </c>
      <c r="U24" s="47">
        <f>+U25+U26</f>
        <v>51205.434026310002</v>
      </c>
      <c r="V24" s="47">
        <f>+V25+V26</f>
        <v>47486.425873660002</v>
      </c>
      <c r="W24" s="47">
        <f>+W25+W26</f>
        <v>42504.846435619998</v>
      </c>
      <c r="X24" s="116">
        <f t="shared" si="5"/>
        <v>0.45042019254271048</v>
      </c>
      <c r="Y24" s="116">
        <f t="shared" si="6"/>
        <v>0.31397049094504959</v>
      </c>
      <c r="Z24" s="116">
        <f t="shared" si="7"/>
        <v>-0.41375283371934901</v>
      </c>
      <c r="AA24" s="116">
        <f t="shared" si="8"/>
        <v>0.19556865776928167</v>
      </c>
      <c r="AB24" s="116">
        <f t="shared" si="9"/>
        <v>0.16871533712496634</v>
      </c>
      <c r="AC24" s="116">
        <f t="shared" si="10"/>
        <v>0.23972474344130101</v>
      </c>
      <c r="AD24" s="116">
        <f t="shared" si="11"/>
        <v>-2.3780453069185525E-2</v>
      </c>
      <c r="AE24" s="116">
        <f t="shared" si="12"/>
        <v>-2.1838579768756361E-2</v>
      </c>
      <c r="AF24" s="116">
        <f t="shared" si="13"/>
        <v>9.0583459552631362E-2</v>
      </c>
      <c r="AG24" s="116">
        <f t="shared" si="14"/>
        <v>0.18816413069447346</v>
      </c>
      <c r="AH24" s="116">
        <f t="shared" si="15"/>
        <v>-2.2195384215303204E-2</v>
      </c>
      <c r="AI24" s="116">
        <f t="shared" si="16"/>
        <v>-4.2240804453340774E-2</v>
      </c>
      <c r="AJ24" s="116">
        <f t="shared" si="17"/>
        <v>-4.4782767217233843E-2</v>
      </c>
      <c r="AK24" s="116">
        <f t="shared" si="18"/>
        <v>3.0625844463047835E-2</v>
      </c>
      <c r="AL24" s="116">
        <f t="shared" si="18"/>
        <v>-0.1709391350742393</v>
      </c>
      <c r="AM24" s="116">
        <f t="shared" si="18"/>
        <v>0.22945947775218611</v>
      </c>
      <c r="AN24" s="116">
        <f t="shared" si="18"/>
        <v>0.2659340973823423</v>
      </c>
      <c r="AO24" s="116">
        <f t="shared" si="18"/>
        <v>0.16107779015739809</v>
      </c>
      <c r="AP24" s="116">
        <f t="shared" si="18"/>
        <v>-7.2629169606083677E-2</v>
      </c>
      <c r="AQ24" s="116">
        <f t="shared" si="18"/>
        <v>-0.10490533550142822</v>
      </c>
    </row>
    <row r="25" spans="2:43" x14ac:dyDescent="0.2">
      <c r="B25" s="28" t="s">
        <v>28</v>
      </c>
      <c r="C25" s="47">
        <v>2858.70572954</v>
      </c>
      <c r="D25" s="2">
        <v>3744.6148059999996</v>
      </c>
      <c r="E25" s="2">
        <v>4069.5714526199999</v>
      </c>
      <c r="F25" s="2">
        <v>4175.5835414200001</v>
      </c>
      <c r="G25" s="2">
        <v>4431.4107128400001</v>
      </c>
      <c r="H25" s="2">
        <v>4726.3429683899994</v>
      </c>
      <c r="I25" s="47">
        <v>5054.0010569999995</v>
      </c>
      <c r="J25" s="47">
        <v>3837.3283541999999</v>
      </c>
      <c r="K25" s="47">
        <v>3744.8305169</v>
      </c>
      <c r="L25" s="47">
        <v>4054.74244133</v>
      </c>
      <c r="M25" s="47">
        <v>4307.7537787900001</v>
      </c>
      <c r="N25" s="47">
        <v>3834.1666080300001</v>
      </c>
      <c r="O25" s="47">
        <v>3571.4216415999999</v>
      </c>
      <c r="P25" s="47">
        <v>1736.8502738900002</v>
      </c>
      <c r="Q25" s="47">
        <v>1986.7656259999999</v>
      </c>
      <c r="R25" s="47">
        <v>2013.22891</v>
      </c>
      <c r="S25" s="47">
        <v>2348.7509249999998</v>
      </c>
      <c r="T25" s="47">
        <v>2214.3812779999998</v>
      </c>
      <c r="U25" s="47">
        <v>2731.2602919999999</v>
      </c>
      <c r="V25" s="47">
        <v>2482.2844420000001</v>
      </c>
      <c r="W25" s="47">
        <v>1887.3708499999998</v>
      </c>
      <c r="X25" s="116">
        <f t="shared" si="5"/>
        <v>0.30989866053913606</v>
      </c>
      <c r="Y25" s="116">
        <f t="shared" si="6"/>
        <v>8.6779725941189545E-2</v>
      </c>
      <c r="Z25" s="116">
        <f t="shared" si="7"/>
        <v>2.6049939172771985E-2</v>
      </c>
      <c r="AA25" s="116">
        <f t="shared" si="8"/>
        <v>6.1267405832575061E-2</v>
      </c>
      <c r="AB25" s="116">
        <f t="shared" si="9"/>
        <v>6.6554935812073168E-2</v>
      </c>
      <c r="AC25" s="116">
        <f t="shared" si="10"/>
        <v>6.9325922981339438E-2</v>
      </c>
      <c r="AD25" s="116">
        <f t="shared" si="11"/>
        <v>-0.24073455645895792</v>
      </c>
      <c r="AE25" s="116">
        <f t="shared" si="12"/>
        <v>-2.4104749128064595E-2</v>
      </c>
      <c r="AF25" s="116">
        <f t="shared" si="13"/>
        <v>8.2757263120828206E-2</v>
      </c>
      <c r="AG25" s="116">
        <f t="shared" si="14"/>
        <v>6.2398867775436129E-2</v>
      </c>
      <c r="AH25" s="116">
        <f t="shared" si="15"/>
        <v>-0.10993831009836064</v>
      </c>
      <c r="AI25" s="116">
        <f t="shared" si="16"/>
        <v>-6.8527268971495969E-2</v>
      </c>
      <c r="AJ25" s="116">
        <f t="shared" si="17"/>
        <v>-0.51368097968071624</v>
      </c>
      <c r="AK25" s="116">
        <f t="shared" si="18"/>
        <v>0.14388998053946689</v>
      </c>
      <c r="AL25" s="116">
        <f t="shared" si="18"/>
        <v>1.3319781484884663E-2</v>
      </c>
      <c r="AM25" s="116">
        <f t="shared" si="18"/>
        <v>0.16665865135028279</v>
      </c>
      <c r="AN25" s="116">
        <f t="shared" si="18"/>
        <v>-5.7208980982093705E-2</v>
      </c>
      <c r="AO25" s="116">
        <f t="shared" si="18"/>
        <v>0.23341915827017767</v>
      </c>
      <c r="AP25" s="116">
        <f t="shared" si="18"/>
        <v>-9.1157862445136684E-2</v>
      </c>
      <c r="AQ25" s="116">
        <f t="shared" si="18"/>
        <v>-0.2396637476085024</v>
      </c>
    </row>
    <row r="26" spans="2:43" x14ac:dyDescent="0.2">
      <c r="B26" s="28" t="s">
        <v>29</v>
      </c>
      <c r="C26" s="47">
        <v>12621.235162649999</v>
      </c>
      <c r="D26" s="2">
        <v>18707.8040434</v>
      </c>
      <c r="E26" s="2">
        <v>25432.24436583</v>
      </c>
      <c r="F26" s="2">
        <v>13119.772382279998</v>
      </c>
      <c r="G26" s="2">
        <v>16246.374754500001</v>
      </c>
      <c r="H26" s="2">
        <v>19440.102045069998</v>
      </c>
      <c r="I26" s="2">
        <v>24905.738787200004</v>
      </c>
      <c r="J26" s="47">
        <v>25409.955302670001</v>
      </c>
      <c r="K26" s="47">
        <v>24863.734002810001</v>
      </c>
      <c r="L26" s="47">
        <v>27145.284825409999</v>
      </c>
      <c r="M26" s="47">
        <v>32762.999496240001</v>
      </c>
      <c r="N26" s="47">
        <v>32413.787054910004</v>
      </c>
      <c r="O26" s="47">
        <v>31145.389298829999</v>
      </c>
      <c r="P26" s="47">
        <v>31425.245803670005</v>
      </c>
      <c r="Q26" s="47">
        <v>32190.947648100002</v>
      </c>
      <c r="R26" s="47">
        <v>26322.17561821</v>
      </c>
      <c r="S26" s="47">
        <v>32488.48072815</v>
      </c>
      <c r="T26" s="47">
        <v>41887.258130130002</v>
      </c>
      <c r="U26" s="47">
        <v>48474.173734310003</v>
      </c>
      <c r="V26" s="47">
        <v>45004.141431659998</v>
      </c>
      <c r="W26" s="47">
        <v>40617.475585619999</v>
      </c>
      <c r="X26" s="116">
        <f t="shared" si="5"/>
        <v>0.48224827461910968</v>
      </c>
      <c r="Y26" s="116">
        <f t="shared" si="6"/>
        <v>0.35944573221047516</v>
      </c>
      <c r="Z26" s="116">
        <f t="shared" si="7"/>
        <v>-0.48412840826949077</v>
      </c>
      <c r="AA26" s="116">
        <f t="shared" si="8"/>
        <v>0.23831224209673763</v>
      </c>
      <c r="AB26" s="116">
        <f t="shared" si="9"/>
        <v>0.19658091967165681</v>
      </c>
      <c r="AC26" s="116">
        <f t="shared" si="10"/>
        <v>0.28115267756611839</v>
      </c>
      <c r="AD26" s="116">
        <f t="shared" si="11"/>
        <v>2.0244993323752958E-2</v>
      </c>
      <c r="AE26" s="116">
        <f t="shared" si="12"/>
        <v>-2.1496350282938281E-2</v>
      </c>
      <c r="AF26" s="116">
        <f t="shared" si="13"/>
        <v>9.1762195587442585E-2</v>
      </c>
      <c r="AG26" s="116">
        <f t="shared" si="14"/>
        <v>0.20694992544603563</v>
      </c>
      <c r="AH26" s="116">
        <f t="shared" si="15"/>
        <v>-1.0658744519715713E-2</v>
      </c>
      <c r="AI26" s="116">
        <f t="shared" si="16"/>
        <v>-3.9131427436457811E-2</v>
      </c>
      <c r="AJ26" s="116">
        <f t="shared" si="17"/>
        <v>8.9854874554584629E-3</v>
      </c>
      <c r="AK26" s="116">
        <f t="shared" si="18"/>
        <v>2.4365818781935333E-2</v>
      </c>
      <c r="AL26" s="116">
        <f t="shared" si="18"/>
        <v>-0.18231125389800051</v>
      </c>
      <c r="AM26" s="116">
        <f t="shared" si="18"/>
        <v>0.23426274481939391</v>
      </c>
      <c r="AN26" s="116">
        <f t="shared" si="18"/>
        <v>0.28929568854342658</v>
      </c>
      <c r="AO26" s="116">
        <f t="shared" si="18"/>
        <v>0.15725344408355912</v>
      </c>
      <c r="AP26" s="116">
        <f t="shared" si="18"/>
        <v>-7.1585176916464266E-2</v>
      </c>
      <c r="AQ26" s="116">
        <f t="shared" si="18"/>
        <v>-9.7472492674952393E-2</v>
      </c>
    </row>
    <row r="27" spans="2:43" x14ac:dyDescent="0.2">
      <c r="B27" s="27" t="s">
        <v>33</v>
      </c>
      <c r="C27" s="47">
        <v>61574.580787550003</v>
      </c>
      <c r="D27" s="2">
        <v>74377.897224989996</v>
      </c>
      <c r="E27" s="2">
        <v>85662.707728050009</v>
      </c>
      <c r="F27" s="2">
        <v>102739.6</v>
      </c>
      <c r="G27" s="2">
        <v>97315.750747020007</v>
      </c>
      <c r="H27" s="2">
        <v>90434.49937640001</v>
      </c>
      <c r="I27" s="2">
        <v>82697.200000000012</v>
      </c>
      <c r="J27" s="47">
        <v>136851.24019341002</v>
      </c>
      <c r="K27" s="47">
        <v>130975.25126817996</v>
      </c>
      <c r="L27" s="47">
        <v>161362.65952186001</v>
      </c>
      <c r="M27" s="47">
        <v>141441.83648624999</v>
      </c>
      <c r="N27" s="47">
        <v>147945.14171922003</v>
      </c>
      <c r="O27" s="47">
        <v>162080.48964101</v>
      </c>
      <c r="P27" s="47">
        <v>162930.31991696</v>
      </c>
      <c r="Q27" s="47">
        <v>175336.85206771997</v>
      </c>
      <c r="R27" s="47">
        <v>174927.44866579</v>
      </c>
      <c r="S27" s="47">
        <v>228224.98859030002</v>
      </c>
      <c r="T27" s="47">
        <v>233896.08550047001</v>
      </c>
      <c r="U27" s="47">
        <v>245756.71034596011</v>
      </c>
      <c r="V27" s="47">
        <v>237912.22072634002</v>
      </c>
      <c r="W27" s="47">
        <v>241920.82827475999</v>
      </c>
      <c r="X27" s="116">
        <f t="shared" si="5"/>
        <v>0.20793184904685114</v>
      </c>
      <c r="Y27" s="116">
        <f t="shared" si="6"/>
        <v>0.1517226343321314</v>
      </c>
      <c r="Z27" s="116">
        <f t="shared" si="7"/>
        <v>0.19935036756208224</v>
      </c>
      <c r="AA27" s="116">
        <f t="shared" si="8"/>
        <v>-5.2792197487434245E-2</v>
      </c>
      <c r="AB27" s="116">
        <f t="shared" si="9"/>
        <v>-7.0710561422974161E-2</v>
      </c>
      <c r="AC27" s="116">
        <f t="shared" si="10"/>
        <v>-8.555694375214451E-2</v>
      </c>
      <c r="AD27" s="116">
        <f t="shared" si="11"/>
        <v>0.6548473248599711</v>
      </c>
      <c r="AE27" s="116">
        <f t="shared" si="12"/>
        <v>-4.293705279488591E-2</v>
      </c>
      <c r="AF27" s="116">
        <f t="shared" si="13"/>
        <v>0.23200877997523328</v>
      </c>
      <c r="AG27" s="116">
        <f t="shared" si="14"/>
        <v>-0.12345373517416103</v>
      </c>
      <c r="AH27" s="116">
        <f t="shared" si="15"/>
        <v>4.5978653802351221E-2</v>
      </c>
      <c r="AI27" s="116">
        <f t="shared" si="16"/>
        <v>9.5544522500218054E-2</v>
      </c>
      <c r="AJ27" s="116">
        <f t="shared" si="17"/>
        <v>5.2432607887122895E-3</v>
      </c>
      <c r="AK27" s="116">
        <f t="shared" si="18"/>
        <v>7.6146245567326964E-2</v>
      </c>
      <c r="AL27" s="116">
        <f t="shared" si="18"/>
        <v>-2.3349535314564074E-3</v>
      </c>
      <c r="AM27" s="116">
        <f t="shared" si="18"/>
        <v>0.30468368647128874</v>
      </c>
      <c r="AN27" s="116">
        <f t="shared" si="18"/>
        <v>2.4848711550822022E-2</v>
      </c>
      <c r="AO27" s="116">
        <f t="shared" si="18"/>
        <v>5.0708949746259169E-2</v>
      </c>
      <c r="AP27" s="116">
        <f t="shared" si="18"/>
        <v>-3.1919737241669299E-2</v>
      </c>
      <c r="AQ27" s="116">
        <f t="shared" si="18"/>
        <v>1.6849103153179001E-2</v>
      </c>
    </row>
    <row r="28" spans="2:43" x14ac:dyDescent="0.2">
      <c r="B28" s="135" t="s">
        <v>81</v>
      </c>
      <c r="C28" s="47"/>
      <c r="D28" s="2"/>
      <c r="E28" s="2"/>
      <c r="F28" s="2"/>
      <c r="G28" s="2"/>
      <c r="H28" s="2"/>
      <c r="I28" s="2"/>
      <c r="J28" s="47"/>
      <c r="K28" s="47"/>
      <c r="L28" s="47"/>
      <c r="M28" s="47"/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9" t="e">
        <f t="shared" si="16"/>
        <v>#DIV/0!</v>
      </c>
      <c r="AJ28" s="119" t="e">
        <f t="shared" si="17"/>
        <v>#DIV/0!</v>
      </c>
      <c r="AK28" s="119" t="e">
        <f t="shared" si="18"/>
        <v>#DIV/0!</v>
      </c>
      <c r="AL28" s="119" t="e">
        <f t="shared" si="18"/>
        <v>#DIV/0!</v>
      </c>
      <c r="AM28" s="119" t="e">
        <f t="shared" si="18"/>
        <v>#DIV/0!</v>
      </c>
      <c r="AN28" s="119" t="e">
        <f t="shared" si="18"/>
        <v>#DIV/0!</v>
      </c>
      <c r="AO28" s="119" t="e">
        <f t="shared" si="18"/>
        <v>#DIV/0!</v>
      </c>
      <c r="AP28" s="119" t="e">
        <f t="shared" si="18"/>
        <v>#DIV/0!</v>
      </c>
      <c r="AQ28" s="119" t="e">
        <f t="shared" si="18"/>
        <v>#DIV/0!</v>
      </c>
    </row>
    <row r="29" spans="2:43" x14ac:dyDescent="0.2">
      <c r="B29" s="135" t="s">
        <v>80</v>
      </c>
      <c r="C29" s="47"/>
      <c r="D29" s="2"/>
      <c r="E29" s="2"/>
      <c r="F29" s="2"/>
      <c r="G29" s="2"/>
      <c r="H29" s="2"/>
      <c r="I29" s="2"/>
      <c r="J29" s="47"/>
      <c r="K29" s="47"/>
      <c r="L29" s="47"/>
      <c r="M29" s="47"/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306.63996612000005</v>
      </c>
      <c r="U29" s="47">
        <v>0</v>
      </c>
      <c r="V29" s="47">
        <v>0</v>
      </c>
      <c r="W29" s="47">
        <v>0</v>
      </c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9"/>
      <c r="AJ29" s="119" t="e">
        <f t="shared" si="17"/>
        <v>#DIV/0!</v>
      </c>
      <c r="AK29" s="119"/>
      <c r="AL29" s="119" t="e">
        <f t="shared" si="18"/>
        <v>#DIV/0!</v>
      </c>
      <c r="AM29" s="119" t="e">
        <f t="shared" si="18"/>
        <v>#DIV/0!</v>
      </c>
      <c r="AN29" s="119" t="e">
        <f t="shared" si="18"/>
        <v>#DIV/0!</v>
      </c>
      <c r="AO29" s="119">
        <f t="shared" si="18"/>
        <v>-1</v>
      </c>
      <c r="AP29" s="119" t="e">
        <f t="shared" si="18"/>
        <v>#DIV/0!</v>
      </c>
      <c r="AQ29" s="119" t="e">
        <f t="shared" si="18"/>
        <v>#DIV/0!</v>
      </c>
    </row>
    <row r="30" spans="2:43" x14ac:dyDescent="0.2">
      <c r="B30" s="26" t="s">
        <v>34</v>
      </c>
      <c r="C30" s="47">
        <v>5024.4938423699987</v>
      </c>
      <c r="D30" s="2">
        <v>6236.7623240900002</v>
      </c>
      <c r="E30" s="2">
        <v>6823.9485201099997</v>
      </c>
      <c r="F30" s="2">
        <v>8535.7947092200011</v>
      </c>
      <c r="G30" s="2">
        <v>9665.5401809599989</v>
      </c>
      <c r="H30" s="2">
        <v>10854.285772110001</v>
      </c>
      <c r="I30" s="2">
        <v>11246.1323139</v>
      </c>
      <c r="J30" s="47">
        <v>10017.777711279999</v>
      </c>
      <c r="K30" s="47">
        <v>10839.966920000001</v>
      </c>
      <c r="L30" s="47">
        <v>11106.709087449999</v>
      </c>
      <c r="M30" s="47">
        <v>11648.706285939999</v>
      </c>
      <c r="N30" s="47">
        <v>11705.99509086</v>
      </c>
      <c r="O30" s="47">
        <v>13646.200347959999</v>
      </c>
      <c r="P30" s="47">
        <v>12934.23355576</v>
      </c>
      <c r="Q30" s="47">
        <v>12833.586339519999</v>
      </c>
      <c r="R30" s="47">
        <v>75024.13356355</v>
      </c>
      <c r="S30" s="47">
        <v>80065.631500640011</v>
      </c>
      <c r="T30" s="47">
        <v>89254.893820680009</v>
      </c>
      <c r="U30" s="47">
        <v>92471.886632259993</v>
      </c>
      <c r="V30" s="47">
        <v>97271.858030399992</v>
      </c>
      <c r="W30" s="47">
        <v>101672.15646966</v>
      </c>
      <c r="X30" s="116">
        <f t="shared" si="5"/>
        <v>0.24127176184341548</v>
      </c>
      <c r="Y30" s="116">
        <f t="shared" si="6"/>
        <v>9.4149202022970391E-2</v>
      </c>
      <c r="Z30" s="116">
        <f t="shared" si="7"/>
        <v>0.25085860247410063</v>
      </c>
      <c r="AA30" s="116">
        <f t="shared" si="8"/>
        <v>0.13235387098985574</v>
      </c>
      <c r="AB30" s="116">
        <f t="shared" si="9"/>
        <v>0.1229880140058488</v>
      </c>
      <c r="AC30" s="116">
        <f t="shared" si="10"/>
        <v>3.6100628822289371E-2</v>
      </c>
      <c r="AD30" s="116">
        <f t="shared" si="11"/>
        <v>-0.1092246265946718</v>
      </c>
      <c r="AE30" s="116">
        <f t="shared" si="12"/>
        <v>8.2073013837611786E-2</v>
      </c>
      <c r="AF30" s="116">
        <f t="shared" si="13"/>
        <v>2.4607286112455995E-2</v>
      </c>
      <c r="AG30" s="116">
        <f t="shared" si="14"/>
        <v>4.8799081188002802E-2</v>
      </c>
      <c r="AH30" s="116">
        <f t="shared" si="15"/>
        <v>4.9180401251209815E-3</v>
      </c>
      <c r="AI30" s="116">
        <f t="shared" si="16"/>
        <v>0.16574458147645243</v>
      </c>
      <c r="AJ30" s="116">
        <f t="shared" si="17"/>
        <v>-5.2173262450044056E-2</v>
      </c>
      <c r="AK30" s="116">
        <f t="shared" si="18"/>
        <v>-7.781459628520393E-3</v>
      </c>
      <c r="AL30" s="116">
        <f t="shared" si="18"/>
        <v>4.8459211305977039</v>
      </c>
      <c r="AM30" s="116">
        <f t="shared" si="18"/>
        <v>6.7198349352739273E-2</v>
      </c>
      <c r="AN30" s="116">
        <f t="shared" si="18"/>
        <v>0.11477162107897132</v>
      </c>
      <c r="AO30" s="116">
        <f t="shared" si="18"/>
        <v>3.6042761061854778E-2</v>
      </c>
      <c r="AP30" s="116">
        <f t="shared" si="18"/>
        <v>5.1907358797905978E-2</v>
      </c>
      <c r="AQ30" s="116">
        <f t="shared" si="18"/>
        <v>4.5237117172006736E-2</v>
      </c>
    </row>
    <row r="31" spans="2:43" x14ac:dyDescent="0.2">
      <c r="B31" s="26" t="s">
        <v>12</v>
      </c>
      <c r="C31" s="47">
        <v>2075.7359607400003</v>
      </c>
      <c r="D31" s="2">
        <v>2965.2394777099998</v>
      </c>
      <c r="E31" s="2">
        <v>2440.2219052</v>
      </c>
      <c r="F31" s="2">
        <v>3079.8260961199999</v>
      </c>
      <c r="G31" s="2">
        <v>1996.7547318400002</v>
      </c>
      <c r="H31" s="2">
        <v>2753.1581300100001</v>
      </c>
      <c r="I31" s="2">
        <v>2094.8000000000002</v>
      </c>
      <c r="J31" s="47">
        <v>1835.8884148399998</v>
      </c>
      <c r="K31" s="47">
        <v>3343.4618937099995</v>
      </c>
      <c r="L31" s="47">
        <v>3263.1704765100003</v>
      </c>
      <c r="M31" s="47">
        <v>6578.0207960499993</v>
      </c>
      <c r="N31" s="47">
        <v>20521.71481632</v>
      </c>
      <c r="O31" s="47">
        <v>4350.9715632099997</v>
      </c>
      <c r="P31" s="47">
        <v>12800.172233219999</v>
      </c>
      <c r="Q31" s="47">
        <v>5300.2096927299999</v>
      </c>
      <c r="R31" s="47">
        <v>29137.348039179997</v>
      </c>
      <c r="S31" s="47">
        <v>40681.273811250001</v>
      </c>
      <c r="T31" s="47">
        <v>40901.409863959998</v>
      </c>
      <c r="U31" s="47">
        <v>44687.040127280001</v>
      </c>
      <c r="V31" s="47">
        <v>45128.359401640002</v>
      </c>
      <c r="W31" s="47">
        <v>44923.396262390001</v>
      </c>
      <c r="X31" s="116">
        <f t="shared" si="5"/>
        <v>0.42852440473830367</v>
      </c>
      <c r="Y31" s="116">
        <f t="shared" si="6"/>
        <v>-0.17705739332576986</v>
      </c>
      <c r="Z31" s="116">
        <f t="shared" si="7"/>
        <v>0.26210902769007727</v>
      </c>
      <c r="AA31" s="116">
        <f t="shared" si="8"/>
        <v>-0.35166640273763039</v>
      </c>
      <c r="AB31" s="116">
        <f t="shared" si="9"/>
        <v>0.37881637945236157</v>
      </c>
      <c r="AC31" s="116">
        <f t="shared" si="10"/>
        <v>-0.23912833877348294</v>
      </c>
      <c r="AD31" s="116">
        <f t="shared" si="11"/>
        <v>-0.12359728143975579</v>
      </c>
      <c r="AE31" s="116">
        <f t="shared" si="12"/>
        <v>0.8211683600614621</v>
      </c>
      <c r="AF31" s="116">
        <f t="shared" si="13"/>
        <v>-2.4014455600959606E-2</v>
      </c>
      <c r="AG31" s="116">
        <f t="shared" si="14"/>
        <v>1.0158373101871376</v>
      </c>
      <c r="AH31" s="116">
        <f t="shared" si="15"/>
        <v>2.1197400331484166</v>
      </c>
      <c r="AI31" s="116">
        <f t="shared" si="16"/>
        <v>-0.78798206669601178</v>
      </c>
      <c r="AJ31" s="116">
        <f t="shared" si="17"/>
        <v>1.9419112598788084</v>
      </c>
      <c r="AK31" s="116">
        <f t="shared" si="18"/>
        <v>-0.58592668941012493</v>
      </c>
      <c r="AL31" s="116">
        <f t="shared" si="18"/>
        <v>4.4973953349706264</v>
      </c>
      <c r="AM31" s="116">
        <f t="shared" si="18"/>
        <v>0.39618999493527274</v>
      </c>
      <c r="AN31" s="116">
        <f t="shared" si="18"/>
        <v>5.4112379502020413E-3</v>
      </c>
      <c r="AO31" s="116">
        <f t="shared" si="18"/>
        <v>9.2555006683417096E-2</v>
      </c>
      <c r="AP31" s="116">
        <f t="shared" si="18"/>
        <v>9.8757776998210645E-3</v>
      </c>
      <c r="AQ31" s="116">
        <f t="shared" si="18"/>
        <v>-4.5417813093057147E-3</v>
      </c>
    </row>
    <row r="32" spans="2:43" x14ac:dyDescent="0.2">
      <c r="B32" s="26" t="s">
        <v>35</v>
      </c>
      <c r="C32" s="47">
        <v>1056.5255577400001</v>
      </c>
      <c r="D32" s="2">
        <v>235.89210861999999</v>
      </c>
      <c r="E32" s="2">
        <v>690.92915132999997</v>
      </c>
      <c r="F32" s="2">
        <v>775.84749282999996</v>
      </c>
      <c r="G32" s="2">
        <v>1276.8250098699998</v>
      </c>
      <c r="H32" s="2">
        <v>679.68349913999998</v>
      </c>
      <c r="I32" s="2">
        <v>93</v>
      </c>
      <c r="J32" s="47">
        <v>4241.2452084899996</v>
      </c>
      <c r="K32" s="47">
        <v>6756.0950764300005</v>
      </c>
      <c r="L32" s="47">
        <v>17189.620292399999</v>
      </c>
      <c r="M32" s="47">
        <v>14096.056057580001</v>
      </c>
      <c r="N32" s="47">
        <v>16407.240779070002</v>
      </c>
      <c r="O32" s="47">
        <v>12421.47485952</v>
      </c>
      <c r="P32" s="47">
        <v>13101.40610987</v>
      </c>
      <c r="Q32" s="47">
        <v>14010.68426249</v>
      </c>
      <c r="R32" s="47">
        <v>2096.5086079600001</v>
      </c>
      <c r="S32" s="47">
        <v>2105.6052404699999</v>
      </c>
      <c r="T32" s="47">
        <v>1747.84576487</v>
      </c>
      <c r="U32" s="47">
        <v>1839.62803009</v>
      </c>
      <c r="V32" s="47">
        <v>2701.5221327199997</v>
      </c>
      <c r="W32" s="47">
        <v>2805.0949952800001</v>
      </c>
      <c r="X32" s="116">
        <f t="shared" si="5"/>
        <v>-0.77672844079172709</v>
      </c>
      <c r="Y32" s="116">
        <f t="shared" si="6"/>
        <v>1.9290049394701114</v>
      </c>
      <c r="Z32" s="116">
        <f t="shared" si="7"/>
        <v>0.12290455734359584</v>
      </c>
      <c r="AA32" s="116">
        <f t="shared" si="8"/>
        <v>0.64571648638396995</v>
      </c>
      <c r="AB32" s="116">
        <f t="shared" si="9"/>
        <v>-0.46767685948664017</v>
      </c>
      <c r="AC32" s="116">
        <f t="shared" si="10"/>
        <v>-0.86317160837702778</v>
      </c>
      <c r="AD32" s="116">
        <f t="shared" si="11"/>
        <v>44.604787188064513</v>
      </c>
      <c r="AE32" s="116">
        <f t="shared" si="12"/>
        <v>0.59295083031413709</v>
      </c>
      <c r="AF32" s="116">
        <f t="shared" si="13"/>
        <v>1.5443129645065912</v>
      </c>
      <c r="AG32" s="116">
        <f t="shared" si="14"/>
        <v>-0.17996699067214106</v>
      </c>
      <c r="AH32" s="116">
        <f t="shared" si="15"/>
        <v>0.16395967155984636</v>
      </c>
      <c r="AI32" s="116">
        <f t="shared" si="16"/>
        <v>-0.24292725225526457</v>
      </c>
      <c r="AJ32" s="116">
        <f t="shared" si="17"/>
        <v>5.4738367065074511E-2</v>
      </c>
      <c r="AK32" s="116">
        <f t="shared" si="18"/>
        <v>6.9403096506946094E-2</v>
      </c>
      <c r="AL32" s="116">
        <f t="shared" si="18"/>
        <v>-0.85036358191492034</v>
      </c>
      <c r="AM32" s="116">
        <f t="shared" si="18"/>
        <v>4.3389435538025989E-3</v>
      </c>
      <c r="AN32" s="116">
        <f t="shared" si="18"/>
        <v>-0.16990814266787402</v>
      </c>
      <c r="AO32" s="116">
        <f t="shared" si="18"/>
        <v>5.2511650092207374E-2</v>
      </c>
      <c r="AP32" s="116">
        <f t="shared" si="18"/>
        <v>0.46851542188549566</v>
      </c>
      <c r="AQ32" s="116">
        <f t="shared" si="18"/>
        <v>3.8338705911588944E-2</v>
      </c>
    </row>
    <row r="33" spans="1:43" x14ac:dyDescent="0.2">
      <c r="C33" s="47"/>
      <c r="D33" s="2"/>
      <c r="E33" s="2"/>
      <c r="F33" s="2"/>
      <c r="G33" s="1"/>
      <c r="H33" s="1"/>
      <c r="I33" s="1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</row>
    <row r="34" spans="1:43" ht="15" x14ac:dyDescent="0.25">
      <c r="B34" s="16" t="s">
        <v>11</v>
      </c>
      <c r="C34" s="6">
        <v>0</v>
      </c>
      <c r="D34" s="6">
        <v>0</v>
      </c>
      <c r="E34" s="6">
        <v>40</v>
      </c>
      <c r="F34" s="6">
        <v>0</v>
      </c>
      <c r="G34" s="6">
        <v>0</v>
      </c>
      <c r="H34" s="6">
        <v>0</v>
      </c>
      <c r="I34" s="6">
        <v>30</v>
      </c>
      <c r="J34" s="6">
        <v>0</v>
      </c>
      <c r="K34" s="6">
        <v>0</v>
      </c>
      <c r="L34" s="6">
        <v>69.30532045999999</v>
      </c>
      <c r="M34" s="6">
        <v>4479.4873979900003</v>
      </c>
      <c r="N34" s="6">
        <v>5884.7807378300004</v>
      </c>
      <c r="O34" s="6">
        <v>0</v>
      </c>
      <c r="P34" s="6">
        <v>0</v>
      </c>
      <c r="Q34" s="6">
        <v>0</v>
      </c>
      <c r="R34" s="6">
        <v>6534.9489450000001</v>
      </c>
      <c r="S34" s="6">
        <v>0</v>
      </c>
      <c r="T34" s="6">
        <v>0</v>
      </c>
      <c r="U34" s="6">
        <v>0</v>
      </c>
      <c r="V34" s="6">
        <v>0</v>
      </c>
      <c r="W34" s="6">
        <v>3518.152756</v>
      </c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 t="e">
        <f t="shared" si="17"/>
        <v>#DIV/0!</v>
      </c>
      <c r="AK34" s="119" t="e">
        <f t="shared" ref="AK34:AQ34" si="24">+Q34/P34-1</f>
        <v>#DIV/0!</v>
      </c>
      <c r="AL34" s="119" t="e">
        <f t="shared" si="24"/>
        <v>#DIV/0!</v>
      </c>
      <c r="AM34" s="116">
        <f t="shared" si="24"/>
        <v>-1</v>
      </c>
      <c r="AN34" s="119" t="e">
        <f t="shared" si="24"/>
        <v>#DIV/0!</v>
      </c>
      <c r="AO34" s="119" t="e">
        <f t="shared" si="24"/>
        <v>#DIV/0!</v>
      </c>
      <c r="AP34" s="119" t="e">
        <f t="shared" si="24"/>
        <v>#DIV/0!</v>
      </c>
      <c r="AQ34" s="119" t="e">
        <f t="shared" si="24"/>
        <v>#DIV/0!</v>
      </c>
    </row>
    <row r="35" spans="1:43" x14ac:dyDescent="0.2">
      <c r="C35" s="47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</row>
    <row r="36" spans="1:43" x14ac:dyDescent="0.2">
      <c r="A36" s="17">
        <v>2</v>
      </c>
      <c r="B36" s="18" t="s">
        <v>58</v>
      </c>
      <c r="C36" s="25">
        <f>+C40+C56</f>
        <v>280769.20999999996</v>
      </c>
      <c r="D36" s="25">
        <f t="shared" ref="D36:K36" si="25">+D40+D56</f>
        <v>319374.09999999998</v>
      </c>
      <c r="E36" s="25">
        <f t="shared" si="25"/>
        <v>355854.6</v>
      </c>
      <c r="F36" s="25">
        <f t="shared" si="25"/>
        <v>454048.28017183003</v>
      </c>
      <c r="G36" s="25">
        <f t="shared" si="25"/>
        <v>560879.6</v>
      </c>
      <c r="H36" s="25">
        <f t="shared" si="25"/>
        <v>620879.82788712997</v>
      </c>
      <c r="I36" s="25">
        <f t="shared" si="25"/>
        <v>698572.99454560003</v>
      </c>
      <c r="J36" s="25">
        <f t="shared" si="25"/>
        <v>798182.1403560699</v>
      </c>
      <c r="K36" s="25">
        <f t="shared" si="25"/>
        <v>851579.76340790011</v>
      </c>
      <c r="L36" s="25">
        <f t="shared" ref="L36:W36" si="26">+L40+L56+L65</f>
        <v>871244.20799241005</v>
      </c>
      <c r="M36" s="25">
        <f t="shared" si="26"/>
        <v>939449.62670289993</v>
      </c>
      <c r="N36" s="25">
        <f t="shared" si="26"/>
        <v>1003086.5497765901</v>
      </c>
      <c r="O36" s="25">
        <f t="shared" si="26"/>
        <v>1030784.88606149</v>
      </c>
      <c r="P36" s="25">
        <f t="shared" si="26"/>
        <v>1184784.4939299002</v>
      </c>
      <c r="Q36" s="25">
        <f t="shared" si="26"/>
        <v>1188859.4374732501</v>
      </c>
      <c r="R36" s="25">
        <f t="shared" si="26"/>
        <v>1363567.0365266399</v>
      </c>
      <c r="S36" s="25">
        <f t="shared" si="26"/>
        <v>1534302.0752916401</v>
      </c>
      <c r="T36" s="25">
        <f t="shared" si="26"/>
        <v>1500241.83014577</v>
      </c>
      <c r="U36" s="25">
        <f t="shared" si="26"/>
        <v>1587235.8671110601</v>
      </c>
      <c r="V36" s="25">
        <f t="shared" si="26"/>
        <v>1594940.3392123899</v>
      </c>
      <c r="W36" s="25">
        <f t="shared" si="26"/>
        <v>1546738.8999001</v>
      </c>
      <c r="X36" s="113">
        <f t="shared" ref="X36:X63" si="27">+D36/C36-1</f>
        <v>0.13749687866415283</v>
      </c>
      <c r="Y36" s="113">
        <f t="shared" ref="Y36:AF36" si="28">+E36/D36-1</f>
        <v>0.11422497942068555</v>
      </c>
      <c r="Z36" s="113">
        <f t="shared" si="28"/>
        <v>0.27593764467799509</v>
      </c>
      <c r="AA36" s="113">
        <f t="shared" si="28"/>
        <v>0.23528625587512564</v>
      </c>
      <c r="AB36" s="113">
        <f t="shared" si="28"/>
        <v>0.10697523655189101</v>
      </c>
      <c r="AC36" s="113">
        <f t="shared" si="28"/>
        <v>0.12513398433777745</v>
      </c>
      <c r="AD36" s="113">
        <f t="shared" si="28"/>
        <v>0.14258945963873471</v>
      </c>
      <c r="AE36" s="113">
        <f t="shared" si="28"/>
        <v>6.6899045157799986E-2</v>
      </c>
      <c r="AF36" s="113">
        <f t="shared" si="28"/>
        <v>2.3091723675790155E-2</v>
      </c>
      <c r="AG36" s="113">
        <f t="shared" ref="AG36:AQ36" si="29">+M36/L36-1</f>
        <v>7.8285075624955125E-2</v>
      </c>
      <c r="AH36" s="113">
        <f t="shared" si="29"/>
        <v>6.7738515472118399E-2</v>
      </c>
      <c r="AI36" s="113">
        <f t="shared" si="29"/>
        <v>2.7613107055486807E-2</v>
      </c>
      <c r="AJ36" s="113">
        <f t="shared" si="29"/>
        <v>0.14940033556062793</v>
      </c>
      <c r="AK36" s="113">
        <f t="shared" si="29"/>
        <v>3.4393964170085223E-3</v>
      </c>
      <c r="AL36" s="113">
        <f t="shared" si="29"/>
        <v>0.14695395733637429</v>
      </c>
      <c r="AM36" s="113">
        <f t="shared" si="29"/>
        <v>0.12521206086054026</v>
      </c>
      <c r="AN36" s="113">
        <f t="shared" si="29"/>
        <v>-2.2199178176433021E-2</v>
      </c>
      <c r="AO36" s="113">
        <f t="shared" si="29"/>
        <v>5.798667602598262E-2</v>
      </c>
      <c r="AP36" s="113">
        <f t="shared" si="29"/>
        <v>4.8540183982566099E-3</v>
      </c>
      <c r="AQ36" s="113">
        <f t="shared" si="29"/>
        <v>-3.022146855730834E-2</v>
      </c>
    </row>
    <row r="37" spans="1:43" x14ac:dyDescent="0.2">
      <c r="A37" s="17"/>
      <c r="B37" s="18"/>
      <c r="C37" s="21"/>
      <c r="D37" s="21"/>
      <c r="E37" s="21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</row>
    <row r="38" spans="1:43" x14ac:dyDescent="0.2">
      <c r="A38" s="17">
        <v>3</v>
      </c>
      <c r="B38" s="4" t="s">
        <v>16</v>
      </c>
      <c r="C38" s="6">
        <f>+C36-C46</f>
        <v>196556.20999999996</v>
      </c>
      <c r="D38" s="6">
        <v>241694.59999999998</v>
      </c>
      <c r="E38" s="6">
        <v>290280.3</v>
      </c>
      <c r="F38" s="6">
        <f t="shared" ref="F38:W38" si="30">+F36-F46</f>
        <v>398478.08017183002</v>
      </c>
      <c r="G38" s="6">
        <f t="shared" si="30"/>
        <v>496710.1</v>
      </c>
      <c r="H38" s="6">
        <f t="shared" si="30"/>
        <v>562316.25384595001</v>
      </c>
      <c r="I38" s="6">
        <f t="shared" si="30"/>
        <v>640772.49454560003</v>
      </c>
      <c r="J38" s="24">
        <f t="shared" si="30"/>
        <v>723034.29783851991</v>
      </c>
      <c r="K38" s="24">
        <f t="shared" si="30"/>
        <v>783903.7148474101</v>
      </c>
      <c r="L38" s="24">
        <f t="shared" si="30"/>
        <v>799224.52727583004</v>
      </c>
      <c r="M38" s="24">
        <f t="shared" si="30"/>
        <v>880093.28248467995</v>
      </c>
      <c r="N38" s="24">
        <f t="shared" si="30"/>
        <v>939443.19332477008</v>
      </c>
      <c r="O38" s="24">
        <f t="shared" si="30"/>
        <v>943609.45083769003</v>
      </c>
      <c r="P38" s="24">
        <f t="shared" si="30"/>
        <v>1062313.5401962302</v>
      </c>
      <c r="Q38" s="24">
        <f t="shared" si="30"/>
        <v>924160.11775916</v>
      </c>
      <c r="R38" s="24">
        <f t="shared" si="30"/>
        <v>1022980.96885711</v>
      </c>
      <c r="S38" s="24">
        <f t="shared" si="30"/>
        <v>1075139.6946718001</v>
      </c>
      <c r="T38" s="24">
        <f t="shared" si="30"/>
        <v>1034766.16941684</v>
      </c>
      <c r="U38" s="24">
        <f t="shared" si="30"/>
        <v>1069873.7940233801</v>
      </c>
      <c r="V38" s="24">
        <f t="shared" si="30"/>
        <v>1147002.9727316198</v>
      </c>
      <c r="W38" s="24">
        <f t="shared" si="30"/>
        <v>1131784.7784432599</v>
      </c>
      <c r="X38" s="114">
        <f t="shared" si="27"/>
        <v>0.22964621672345031</v>
      </c>
      <c r="Y38" s="114">
        <f t="shared" ref="Y38:AF38" si="31">+E38/D38-1</f>
        <v>0.20102104060247949</v>
      </c>
      <c r="Z38" s="114">
        <f t="shared" si="31"/>
        <v>0.372735525531116</v>
      </c>
      <c r="AA38" s="114">
        <f t="shared" si="31"/>
        <v>0.24651800115532274</v>
      </c>
      <c r="AB38" s="114">
        <f t="shared" si="31"/>
        <v>0.1320813767345379</v>
      </c>
      <c r="AC38" s="114">
        <f t="shared" si="31"/>
        <v>0.13952333791358562</v>
      </c>
      <c r="AD38" s="114">
        <f t="shared" si="31"/>
        <v>0.12837911114030476</v>
      </c>
      <c r="AE38" s="114">
        <f t="shared" si="31"/>
        <v>8.4186071381201044E-2</v>
      </c>
      <c r="AF38" s="114">
        <f t="shared" si="31"/>
        <v>1.9544252869629686E-2</v>
      </c>
      <c r="AG38" s="114">
        <f t="shared" ref="AG38:AQ38" si="32">+M38/L38-1</f>
        <v>0.10118402582624975</v>
      </c>
      <c r="AH38" s="114">
        <f t="shared" si="32"/>
        <v>6.743593210089438E-2</v>
      </c>
      <c r="AI38" s="114">
        <f t="shared" si="32"/>
        <v>4.4348157957003753E-3</v>
      </c>
      <c r="AJ38" s="114">
        <f t="shared" si="32"/>
        <v>0.1257979021439013</v>
      </c>
      <c r="AK38" s="114">
        <f t="shared" si="32"/>
        <v>-0.13004957313407728</v>
      </c>
      <c r="AL38" s="114">
        <f t="shared" si="32"/>
        <v>0.10693044332789858</v>
      </c>
      <c r="AM38" s="114">
        <f t="shared" si="32"/>
        <v>5.0986995264401314E-2</v>
      </c>
      <c r="AN38" s="114">
        <f t="shared" si="32"/>
        <v>-3.7551887866334122E-2</v>
      </c>
      <c r="AO38" s="114">
        <f t="shared" si="32"/>
        <v>3.3928075389559442E-2</v>
      </c>
      <c r="AP38" s="114">
        <f t="shared" si="32"/>
        <v>7.2091847785323182E-2</v>
      </c>
      <c r="AQ38" s="114">
        <f t="shared" si="32"/>
        <v>-1.3267789753079184E-2</v>
      </c>
    </row>
    <row r="39" spans="1:43" x14ac:dyDescent="0.2">
      <c r="C39" s="47"/>
      <c r="D39" s="2"/>
      <c r="E39" s="2"/>
      <c r="F39" s="1"/>
      <c r="G39" s="1"/>
      <c r="H39" s="1"/>
      <c r="I39" s="1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</row>
    <row r="40" spans="1:43" x14ac:dyDescent="0.2">
      <c r="B40" s="18" t="s">
        <v>1</v>
      </c>
      <c r="C40" s="24">
        <f>+C42+C45+C46+C50</f>
        <v>275058.11</v>
      </c>
      <c r="D40" s="24">
        <v>310111.5</v>
      </c>
      <c r="E40" s="24">
        <f>+E42+E45+E46+E50</f>
        <v>344462.5</v>
      </c>
      <c r="F40" s="24">
        <f>+F42+F45+F46+F50</f>
        <v>417652.88017183001</v>
      </c>
      <c r="G40" s="24">
        <f t="shared" ref="G40:W40" si="33">+G42+G45+G46+G50</f>
        <v>534930</v>
      </c>
      <c r="H40" s="24">
        <f t="shared" si="33"/>
        <v>599936.51481013</v>
      </c>
      <c r="I40" s="24">
        <f t="shared" si="33"/>
        <v>659561.49454560003</v>
      </c>
      <c r="J40" s="24">
        <f t="shared" si="33"/>
        <v>737508.46149918996</v>
      </c>
      <c r="K40" s="24">
        <f t="shared" si="33"/>
        <v>802433.52801866014</v>
      </c>
      <c r="L40" s="24">
        <f t="shared" si="33"/>
        <v>843363.65906620002</v>
      </c>
      <c r="M40" s="24">
        <f t="shared" si="33"/>
        <v>877875.50558306999</v>
      </c>
      <c r="N40" s="24">
        <f t="shared" si="33"/>
        <v>930026.90619359002</v>
      </c>
      <c r="O40" s="24">
        <f t="shared" si="33"/>
        <v>1002406.7483513301</v>
      </c>
      <c r="P40" s="24">
        <f t="shared" si="33"/>
        <v>1086784.8573871201</v>
      </c>
      <c r="Q40" s="24">
        <f t="shared" si="33"/>
        <v>1163702.48004076</v>
      </c>
      <c r="R40" s="24">
        <f t="shared" si="33"/>
        <v>1302972.16306981</v>
      </c>
      <c r="S40" s="24">
        <f t="shared" si="33"/>
        <v>1467221.8084324901</v>
      </c>
      <c r="T40" s="24">
        <f t="shared" si="33"/>
        <v>1430222.3548767499</v>
      </c>
      <c r="U40" s="24">
        <f t="shared" si="33"/>
        <v>1516636.33139622</v>
      </c>
      <c r="V40" s="24">
        <f t="shared" si="33"/>
        <v>1532466.2041358</v>
      </c>
      <c r="W40" s="24">
        <f t="shared" si="33"/>
        <v>1462043.52607326</v>
      </c>
      <c r="X40" s="115">
        <f t="shared" si="27"/>
        <v>0.12743994350866439</v>
      </c>
      <c r="Y40" s="115">
        <f t="shared" ref="Y40:AF40" si="34">+E40/D40-1</f>
        <v>0.1107698360105962</v>
      </c>
      <c r="Z40" s="115">
        <f t="shared" si="34"/>
        <v>0.21247706258832233</v>
      </c>
      <c r="AA40" s="115">
        <f t="shared" si="34"/>
        <v>0.28080045749934746</v>
      </c>
      <c r="AB40" s="115">
        <f t="shared" si="34"/>
        <v>0.12152340457654276</v>
      </c>
      <c r="AC40" s="115">
        <f t="shared" si="34"/>
        <v>9.9385482069449305E-2</v>
      </c>
      <c r="AD40" s="115">
        <f t="shared" si="34"/>
        <v>0.11817998412307396</v>
      </c>
      <c r="AE40" s="115">
        <f t="shared" si="34"/>
        <v>8.8032978479314128E-2</v>
      </c>
      <c r="AF40" s="115">
        <f t="shared" si="34"/>
        <v>5.1007503573041291E-2</v>
      </c>
      <c r="AG40" s="115">
        <f t="shared" ref="AG40:AQ40" si="35">+M40/L40-1</f>
        <v>4.0921666645065802E-2</v>
      </c>
      <c r="AH40" s="115">
        <f t="shared" si="35"/>
        <v>5.9406374000470663E-2</v>
      </c>
      <c r="AI40" s="115">
        <f t="shared" si="35"/>
        <v>7.7825535665388301E-2</v>
      </c>
      <c r="AJ40" s="115">
        <f t="shared" si="35"/>
        <v>8.4175519742427651E-2</v>
      </c>
      <c r="AK40" s="115">
        <f t="shared" si="35"/>
        <v>7.0775390483970746E-2</v>
      </c>
      <c r="AL40" s="115">
        <f t="shared" si="35"/>
        <v>0.11967808388976864</v>
      </c>
      <c r="AM40" s="115">
        <f t="shared" si="35"/>
        <v>0.1260576779903777</v>
      </c>
      <c r="AN40" s="115">
        <f t="shared" si="35"/>
        <v>-2.5217355237698302E-2</v>
      </c>
      <c r="AO40" s="115">
        <f t="shared" si="35"/>
        <v>6.0419959333467999E-2</v>
      </c>
      <c r="AP40" s="115">
        <f t="shared" si="35"/>
        <v>1.0437487492474196E-2</v>
      </c>
      <c r="AQ40" s="115">
        <f t="shared" si="35"/>
        <v>-4.595382128002834E-2</v>
      </c>
    </row>
    <row r="41" spans="1:43" x14ac:dyDescent="0.2">
      <c r="C41" s="22"/>
      <c r="D41" s="22"/>
      <c r="E41" s="2"/>
      <c r="F41" s="2"/>
      <c r="G41" s="1"/>
      <c r="H41" s="1"/>
      <c r="I41" s="1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</row>
    <row r="42" spans="1:43" x14ac:dyDescent="0.2">
      <c r="B42" s="29" t="s">
        <v>42</v>
      </c>
      <c r="C42" s="6">
        <f>SUM(C43:C44)</f>
        <v>111530.20999999999</v>
      </c>
      <c r="D42" s="6">
        <v>130131.6</v>
      </c>
      <c r="E42" s="6">
        <v>146960.9</v>
      </c>
      <c r="F42" s="6">
        <f t="shared" ref="F42:W42" si="36">SUM(F43:F44)</f>
        <v>194004.8</v>
      </c>
      <c r="G42" s="6">
        <f t="shared" si="36"/>
        <v>238129.2</v>
      </c>
      <c r="H42" s="6">
        <f t="shared" si="36"/>
        <v>290116.52478097996</v>
      </c>
      <c r="I42" s="6">
        <f t="shared" si="36"/>
        <v>318006</v>
      </c>
      <c r="J42" s="6">
        <f t="shared" si="36"/>
        <v>348076.87765295</v>
      </c>
      <c r="K42" s="6">
        <f t="shared" si="36"/>
        <v>379720.2077414901</v>
      </c>
      <c r="L42" s="6">
        <f t="shared" si="36"/>
        <v>395541.73851737002</v>
      </c>
      <c r="M42" s="6">
        <f t="shared" si="36"/>
        <v>433017.48675718997</v>
      </c>
      <c r="N42" s="6">
        <f t="shared" si="36"/>
        <v>444343.26288856997</v>
      </c>
      <c r="O42" s="6">
        <f t="shared" si="36"/>
        <v>478477.32785340003</v>
      </c>
      <c r="P42" s="6">
        <f t="shared" si="36"/>
        <v>496317.31911995</v>
      </c>
      <c r="Q42" s="6">
        <f t="shared" si="36"/>
        <v>508558.25890553999</v>
      </c>
      <c r="R42" s="6">
        <f t="shared" si="36"/>
        <v>537936.36959406</v>
      </c>
      <c r="S42" s="6">
        <f t="shared" si="36"/>
        <v>556091.92586071009</v>
      </c>
      <c r="T42" s="6">
        <f t="shared" si="36"/>
        <v>534485.89160782995</v>
      </c>
      <c r="U42" s="6">
        <f t="shared" si="36"/>
        <v>547022.11917950003</v>
      </c>
      <c r="V42" s="6">
        <f t="shared" si="36"/>
        <v>596078.14107755991</v>
      </c>
      <c r="W42" s="6">
        <f t="shared" si="36"/>
        <v>600413.49931343016</v>
      </c>
      <c r="X42" s="114">
        <f t="shared" si="27"/>
        <v>0.16678342128110413</v>
      </c>
      <c r="Y42" s="114">
        <f t="shared" ref="Y42:AF48" si="37">+E42/D42-1</f>
        <v>0.1293252369140161</v>
      </c>
      <c r="Z42" s="114">
        <f t="shared" si="37"/>
        <v>0.32011167596279</v>
      </c>
      <c r="AA42" s="114">
        <f t="shared" si="37"/>
        <v>0.2274397334498941</v>
      </c>
      <c r="AB42" s="114">
        <f t="shared" si="37"/>
        <v>0.21831562353957401</v>
      </c>
      <c r="AC42" s="114">
        <f t="shared" si="37"/>
        <v>9.6131977453110862E-2</v>
      </c>
      <c r="AD42" s="114">
        <f t="shared" si="37"/>
        <v>9.4560724178002875E-2</v>
      </c>
      <c r="AE42" s="114">
        <f t="shared" si="37"/>
        <v>9.0909026482621114E-2</v>
      </c>
      <c r="AF42" s="114">
        <f t="shared" si="37"/>
        <v>4.1666286000378028E-2</v>
      </c>
      <c r="AG42" s="114">
        <f t="shared" ref="AG42:AQ48" si="38">+M42/L42-1</f>
        <v>9.4745369680308E-2</v>
      </c>
      <c r="AH42" s="114">
        <f t="shared" si="38"/>
        <v>2.6155470570477846E-2</v>
      </c>
      <c r="AI42" s="114">
        <f t="shared" si="38"/>
        <v>7.6819134699899871E-2</v>
      </c>
      <c r="AJ42" s="114">
        <f t="shared" si="38"/>
        <v>3.7284924965171884E-2</v>
      </c>
      <c r="AK42" s="114">
        <f t="shared" si="38"/>
        <v>2.4663535431919126E-2</v>
      </c>
      <c r="AL42" s="114">
        <f t="shared" si="38"/>
        <v>5.7767443894715553E-2</v>
      </c>
      <c r="AM42" s="114">
        <f t="shared" si="38"/>
        <v>3.3750378841926443E-2</v>
      </c>
      <c r="AN42" s="114">
        <f t="shared" si="38"/>
        <v>-3.8853350045388035E-2</v>
      </c>
      <c r="AO42" s="114">
        <f t="shared" si="38"/>
        <v>2.3454739907088795E-2</v>
      </c>
      <c r="AP42" s="114">
        <f t="shared" si="38"/>
        <v>8.9678314967666983E-2</v>
      </c>
      <c r="AQ42" s="114">
        <f t="shared" si="38"/>
        <v>7.2731374246219893E-3</v>
      </c>
    </row>
    <row r="43" spans="1:43" x14ac:dyDescent="0.2">
      <c r="B43" s="29" t="s">
        <v>2</v>
      </c>
      <c r="C43" s="48">
        <v>92596.01</v>
      </c>
      <c r="D43" s="31">
        <v>108940.5</v>
      </c>
      <c r="E43" s="31">
        <v>129059.5</v>
      </c>
      <c r="F43" s="31">
        <v>162515.9</v>
      </c>
      <c r="G43" s="31">
        <v>208320.2</v>
      </c>
      <c r="H43" s="31">
        <v>242110.14549239996</v>
      </c>
      <c r="I43" s="47">
        <v>266654.2</v>
      </c>
      <c r="J43" s="47">
        <v>292412.17476294003</v>
      </c>
      <c r="K43" s="47">
        <v>320401.90400087007</v>
      </c>
      <c r="L43" s="47">
        <v>346312.19570569001</v>
      </c>
      <c r="M43" s="47">
        <v>365578.07964224997</v>
      </c>
      <c r="N43" s="47">
        <v>375666.17868416</v>
      </c>
      <c r="O43" s="47">
        <v>400882.94565769</v>
      </c>
      <c r="P43" s="47">
        <v>414655.19692096004</v>
      </c>
      <c r="Q43" s="47">
        <v>423099.77366711001</v>
      </c>
      <c r="R43" s="47">
        <v>448347.81238982</v>
      </c>
      <c r="S43" s="47">
        <v>448324.79579971009</v>
      </c>
      <c r="T43" s="47">
        <v>443660.53280851</v>
      </c>
      <c r="U43" s="47">
        <v>454491.39073272003</v>
      </c>
      <c r="V43" s="47">
        <v>481919.23335296992</v>
      </c>
      <c r="W43" s="47">
        <v>498347.4165904902</v>
      </c>
      <c r="X43" s="116">
        <f t="shared" si="27"/>
        <v>0.17651397722212869</v>
      </c>
      <c r="Y43" s="116">
        <f t="shared" si="37"/>
        <v>0.18467879255189756</v>
      </c>
      <c r="Z43" s="116">
        <f t="shared" si="37"/>
        <v>0.25923236956597528</v>
      </c>
      <c r="AA43" s="116">
        <f t="shared" si="37"/>
        <v>0.28184503793167326</v>
      </c>
      <c r="AB43" s="116">
        <f t="shared" si="37"/>
        <v>0.16220196357530359</v>
      </c>
      <c r="AC43" s="116">
        <f t="shared" si="37"/>
        <v>0.1013755720879963</v>
      </c>
      <c r="AD43" s="116">
        <f t="shared" si="37"/>
        <v>9.6596921267094293E-2</v>
      </c>
      <c r="AE43" s="116">
        <f t="shared" si="37"/>
        <v>9.5720122668016216E-2</v>
      </c>
      <c r="AF43" s="116">
        <f t="shared" si="37"/>
        <v>8.0868095293059161E-2</v>
      </c>
      <c r="AG43" s="116">
        <f t="shared" si="38"/>
        <v>5.563154914975299E-2</v>
      </c>
      <c r="AH43" s="116">
        <f t="shared" si="38"/>
        <v>2.7594923228936752E-2</v>
      </c>
      <c r="AI43" s="116">
        <f t="shared" si="38"/>
        <v>6.7125465118676342E-2</v>
      </c>
      <c r="AJ43" s="116">
        <f t="shared" si="38"/>
        <v>3.435479461635671E-2</v>
      </c>
      <c r="AK43" s="116">
        <f t="shared" si="38"/>
        <v>2.0365298225744066E-2</v>
      </c>
      <c r="AL43" s="116">
        <f t="shared" si="38"/>
        <v>5.9673959415952993E-2</v>
      </c>
      <c r="AM43" s="116">
        <f t="shared" si="38"/>
        <v>-5.1336461278195245E-5</v>
      </c>
      <c r="AN43" s="116">
        <f t="shared" si="38"/>
        <v>-1.0403758692133169E-2</v>
      </c>
      <c r="AO43" s="116">
        <f t="shared" si="38"/>
        <v>2.4412489106586222E-2</v>
      </c>
      <c r="AP43" s="116">
        <f t="shared" si="38"/>
        <v>6.0348431630424137E-2</v>
      </c>
      <c r="AQ43" s="116">
        <f t="shared" si="38"/>
        <v>3.4089079871788108E-2</v>
      </c>
    </row>
    <row r="44" spans="1:43" ht="14.25" x14ac:dyDescent="0.2">
      <c r="B44" s="128" t="s">
        <v>138</v>
      </c>
      <c r="C44" s="48">
        <v>18934.2</v>
      </c>
      <c r="D44" s="31">
        <v>21191.1</v>
      </c>
      <c r="E44" s="31">
        <v>17901.400000000001</v>
      </c>
      <c r="F44" s="31">
        <v>31488.9</v>
      </c>
      <c r="G44" s="31">
        <v>29809</v>
      </c>
      <c r="H44" s="31">
        <v>48006.379288579999</v>
      </c>
      <c r="I44" s="47">
        <v>51351.8</v>
      </c>
      <c r="J44" s="47">
        <v>55664.702890009998</v>
      </c>
      <c r="K44" s="47">
        <v>59318.303740620002</v>
      </c>
      <c r="L44" s="47">
        <v>49229.542811679996</v>
      </c>
      <c r="M44" s="47">
        <v>67439.407114939997</v>
      </c>
      <c r="N44" s="47">
        <v>68677.084204409999</v>
      </c>
      <c r="O44" s="47">
        <v>77594.382195710001</v>
      </c>
      <c r="P44" s="47">
        <v>81662.122198989979</v>
      </c>
      <c r="Q44" s="47">
        <v>85458.485238429974</v>
      </c>
      <c r="R44" s="47">
        <v>89588.557204239987</v>
      </c>
      <c r="S44" s="47">
        <v>107767.130061</v>
      </c>
      <c r="T44" s="47">
        <v>90825.358799319976</v>
      </c>
      <c r="U44" s="47">
        <v>92530.728446779976</v>
      </c>
      <c r="V44" s="47">
        <v>114158.90772459001</v>
      </c>
      <c r="W44" s="47">
        <v>102066.08272293999</v>
      </c>
      <c r="X44" s="116">
        <f t="shared" si="27"/>
        <v>0.11919700858763504</v>
      </c>
      <c r="Y44" s="116">
        <f t="shared" si="37"/>
        <v>-0.15523969968524509</v>
      </c>
      <c r="Z44" s="116">
        <f t="shared" si="37"/>
        <v>0.7590188476878903</v>
      </c>
      <c r="AA44" s="116">
        <f t="shared" si="37"/>
        <v>-5.3348957886747428E-2</v>
      </c>
      <c r="AB44" s="116">
        <f t="shared" si="37"/>
        <v>0.61046594278841959</v>
      </c>
      <c r="AC44" s="116">
        <f t="shared" si="37"/>
        <v>6.9687003289911287E-2</v>
      </c>
      <c r="AD44" s="116">
        <f t="shared" si="37"/>
        <v>8.3987375126285624E-2</v>
      </c>
      <c r="AE44" s="116">
        <f t="shared" si="37"/>
        <v>6.5635863678807249E-2</v>
      </c>
      <c r="AF44" s="116">
        <f t="shared" si="37"/>
        <v>-0.17007837872530773</v>
      </c>
      <c r="AG44" s="116">
        <f t="shared" si="38"/>
        <v>0.36989708340211536</v>
      </c>
      <c r="AH44" s="116">
        <f t="shared" si="38"/>
        <v>1.8352431351606802E-2</v>
      </c>
      <c r="AI44" s="116">
        <f t="shared" si="38"/>
        <v>0.12984386414482318</v>
      </c>
      <c r="AJ44" s="116">
        <f t="shared" si="38"/>
        <v>5.242312507908431E-2</v>
      </c>
      <c r="AK44" s="116">
        <f t="shared" si="38"/>
        <v>4.6488664967452298E-2</v>
      </c>
      <c r="AL44" s="116">
        <f t="shared" si="38"/>
        <v>4.8328401261584109E-2</v>
      </c>
      <c r="AM44" s="116">
        <f t="shared" si="38"/>
        <v>0.20291177159285323</v>
      </c>
      <c r="AN44" s="116">
        <f t="shared" si="38"/>
        <v>-0.15720722313093416</v>
      </c>
      <c r="AO44" s="116">
        <f t="shared" si="38"/>
        <v>1.8776360148799798E-2</v>
      </c>
      <c r="AP44" s="116">
        <f t="shared" si="38"/>
        <v>0.23374050589312834</v>
      </c>
      <c r="AQ44" s="116">
        <f t="shared" si="38"/>
        <v>-0.10592975390780834</v>
      </c>
    </row>
    <row r="45" spans="1:43" ht="14.25" x14ac:dyDescent="0.2">
      <c r="B45" s="45" t="s">
        <v>139</v>
      </c>
      <c r="C45" s="48">
        <v>2228.1999999999998</v>
      </c>
      <c r="D45" s="31">
        <v>2815.7</v>
      </c>
      <c r="E45" s="31">
        <v>4932.6000000000004</v>
      </c>
      <c r="F45" s="31">
        <v>6298.3</v>
      </c>
      <c r="G45" s="2">
        <v>10698</v>
      </c>
      <c r="H45" s="2">
        <v>9287.4407778699988</v>
      </c>
      <c r="I45" s="47">
        <v>10201.099999999999</v>
      </c>
      <c r="J45" s="47">
        <v>9933.7673919099998</v>
      </c>
      <c r="K45" s="47">
        <v>12909.296115539999</v>
      </c>
      <c r="L45" s="47">
        <v>13948.643524880001</v>
      </c>
      <c r="M45" s="47">
        <v>10750.28505733</v>
      </c>
      <c r="N45" s="47">
        <v>13490.085144459999</v>
      </c>
      <c r="O45" s="47">
        <v>14473.178029610001</v>
      </c>
      <c r="P45" s="47">
        <v>13525.077725119998</v>
      </c>
      <c r="Q45" s="47">
        <v>12243.259286030001</v>
      </c>
      <c r="R45" s="47">
        <v>21724.63551878</v>
      </c>
      <c r="S45" s="47">
        <v>35787.186724530002</v>
      </c>
      <c r="T45" s="47">
        <v>20991.834429720006</v>
      </c>
      <c r="U45" s="47">
        <v>24431.173588790003</v>
      </c>
      <c r="V45" s="47">
        <v>26485.098611729987</v>
      </c>
      <c r="W45" s="47">
        <v>24951.052104869996</v>
      </c>
      <c r="X45" s="116">
        <f t="shared" si="27"/>
        <v>0.26366573916165525</v>
      </c>
      <c r="Y45" s="116">
        <f t="shared" si="37"/>
        <v>0.75182015129452728</v>
      </c>
      <c r="Z45" s="116">
        <f t="shared" si="37"/>
        <v>0.27687223776507319</v>
      </c>
      <c r="AA45" s="116">
        <f t="shared" si="37"/>
        <v>0.69855357794960549</v>
      </c>
      <c r="AB45" s="116">
        <f t="shared" si="37"/>
        <v>-0.13185261003271653</v>
      </c>
      <c r="AC45" s="116">
        <f t="shared" si="37"/>
        <v>9.8375779074366232E-2</v>
      </c>
      <c r="AD45" s="116">
        <f t="shared" si="37"/>
        <v>-2.6206253059964046E-2</v>
      </c>
      <c r="AE45" s="116">
        <f t="shared" si="37"/>
        <v>0.29953678259602201</v>
      </c>
      <c r="AF45" s="116">
        <f t="shared" si="37"/>
        <v>8.0511547650444992E-2</v>
      </c>
      <c r="AG45" s="116">
        <f t="shared" si="38"/>
        <v>-0.22929530472587767</v>
      </c>
      <c r="AH45" s="116">
        <f t="shared" si="38"/>
        <v>0.2548583663148436</v>
      </c>
      <c r="AI45" s="116">
        <f t="shared" si="38"/>
        <v>7.2875217214898758E-2</v>
      </c>
      <c r="AJ45" s="116">
        <f t="shared" si="38"/>
        <v>-6.5507402904208645E-2</v>
      </c>
      <c r="AK45" s="116">
        <f t="shared" si="38"/>
        <v>-9.4773461945382276E-2</v>
      </c>
      <c r="AL45" s="116">
        <f t="shared" si="38"/>
        <v>0.77441602854630309</v>
      </c>
      <c r="AM45" s="116">
        <f t="shared" si="38"/>
        <v>0.64730895915807385</v>
      </c>
      <c r="AN45" s="116">
        <f t="shared" si="38"/>
        <v>-0.41342596747535498</v>
      </c>
      <c r="AO45" s="116">
        <f t="shared" si="38"/>
        <v>0.16384176288093344</v>
      </c>
      <c r="AP45" s="116">
        <f t="shared" si="38"/>
        <v>8.4069846889484046E-2</v>
      </c>
      <c r="AQ45" s="116">
        <f t="shared" si="38"/>
        <v>-5.7921117430938196E-2</v>
      </c>
    </row>
    <row r="46" spans="1:43" x14ac:dyDescent="0.2">
      <c r="B46" s="1" t="s">
        <v>17</v>
      </c>
      <c r="C46" s="6">
        <f>+C47+C48</f>
        <v>84213</v>
      </c>
      <c r="D46" s="6">
        <v>77679.5</v>
      </c>
      <c r="E46" s="6">
        <v>65574.299999999988</v>
      </c>
      <c r="F46" s="6">
        <f t="shared" ref="F46:W46" si="39">+F47+F48</f>
        <v>55570.2</v>
      </c>
      <c r="G46" s="6">
        <f t="shared" si="39"/>
        <v>64169.500000000007</v>
      </c>
      <c r="H46" s="6">
        <f t="shared" si="39"/>
        <v>58563.57404118</v>
      </c>
      <c r="I46" s="6">
        <f t="shared" si="39"/>
        <v>57800.5</v>
      </c>
      <c r="J46" s="6">
        <f t="shared" si="39"/>
        <v>75147.842517550002</v>
      </c>
      <c r="K46" s="6">
        <f t="shared" si="39"/>
        <v>67676.048560489988</v>
      </c>
      <c r="L46" s="6">
        <f t="shared" si="39"/>
        <v>72019.680716579998</v>
      </c>
      <c r="M46" s="6">
        <f t="shared" si="39"/>
        <v>59356.344218220001</v>
      </c>
      <c r="N46" s="6">
        <f t="shared" si="39"/>
        <v>63643.35645182</v>
      </c>
      <c r="O46" s="6">
        <f t="shared" si="39"/>
        <v>87175.435223799999</v>
      </c>
      <c r="P46" s="6">
        <f t="shared" si="39"/>
        <v>122470.95373367</v>
      </c>
      <c r="Q46" s="6">
        <f t="shared" si="39"/>
        <v>264699.31971409003</v>
      </c>
      <c r="R46" s="6">
        <f t="shared" si="39"/>
        <v>340586.06766952999</v>
      </c>
      <c r="S46" s="6">
        <f t="shared" si="39"/>
        <v>459162.38061984</v>
      </c>
      <c r="T46" s="6">
        <f t="shared" si="39"/>
        <v>465475.66072893003</v>
      </c>
      <c r="U46" s="6">
        <f t="shared" si="39"/>
        <v>517362.07308768004</v>
      </c>
      <c r="V46" s="6">
        <f t="shared" si="39"/>
        <v>447937.36648077</v>
      </c>
      <c r="W46" s="6">
        <f t="shared" si="39"/>
        <v>414954.12145684002</v>
      </c>
      <c r="X46" s="114">
        <f t="shared" si="27"/>
        <v>-7.7583033498391019E-2</v>
      </c>
      <c r="Y46" s="114">
        <f t="shared" si="37"/>
        <v>-0.15583519461376572</v>
      </c>
      <c r="Z46" s="114">
        <f t="shared" si="37"/>
        <v>-0.15256129306755839</v>
      </c>
      <c r="AA46" s="114">
        <f t="shared" si="37"/>
        <v>0.15474660879392221</v>
      </c>
      <c r="AB46" s="114">
        <f t="shared" si="37"/>
        <v>-8.7361222369194191E-2</v>
      </c>
      <c r="AC46" s="114">
        <f t="shared" si="37"/>
        <v>-1.3029840710258367E-2</v>
      </c>
      <c r="AD46" s="114">
        <f t="shared" si="37"/>
        <v>0.30012443694345214</v>
      </c>
      <c r="AE46" s="114">
        <f t="shared" si="37"/>
        <v>-9.9427923766607806E-2</v>
      </c>
      <c r="AF46" s="114">
        <f t="shared" si="37"/>
        <v>6.4182709370326219E-2</v>
      </c>
      <c r="AG46" s="114">
        <f t="shared" si="38"/>
        <v>-0.17583161119797508</v>
      </c>
      <c r="AH46" s="114">
        <f t="shared" si="38"/>
        <v>7.2225004589889563E-2</v>
      </c>
      <c r="AI46" s="114">
        <f t="shared" si="38"/>
        <v>0.36974917860899614</v>
      </c>
      <c r="AJ46" s="114">
        <f t="shared" si="38"/>
        <v>0.40487917747996383</v>
      </c>
      <c r="AK46" s="114">
        <f t="shared" si="38"/>
        <v>1.1613232496720425</v>
      </c>
      <c r="AL46" s="114">
        <f t="shared" si="38"/>
        <v>0.28669037773654882</v>
      </c>
      <c r="AM46" s="114">
        <f t="shared" si="38"/>
        <v>0.34815373911702219</v>
      </c>
      <c r="AN46" s="114">
        <f t="shared" si="38"/>
        <v>1.374955870854988E-2</v>
      </c>
      <c r="AO46" s="114">
        <f t="shared" si="38"/>
        <v>0.11146965724802116</v>
      </c>
      <c r="AP46" s="114">
        <f t="shared" si="38"/>
        <v>-0.13418978742020049</v>
      </c>
      <c r="AQ46" s="114">
        <f t="shared" si="38"/>
        <v>-7.3633609276813838E-2</v>
      </c>
    </row>
    <row r="47" spans="1:43" x14ac:dyDescent="0.2">
      <c r="B47" s="1" t="s">
        <v>3</v>
      </c>
      <c r="C47" s="47">
        <v>56482.3</v>
      </c>
      <c r="D47" s="2">
        <v>49077.4</v>
      </c>
      <c r="E47" s="2">
        <v>38201.699999999997</v>
      </c>
      <c r="F47" s="2">
        <v>28569.7</v>
      </c>
      <c r="G47" s="2">
        <v>37673.100000000006</v>
      </c>
      <c r="H47" s="2">
        <v>34973.241222010001</v>
      </c>
      <c r="I47" s="47">
        <v>39994.5</v>
      </c>
      <c r="J47" s="47">
        <v>62776.013246449998</v>
      </c>
      <c r="K47" s="47">
        <v>49419.162110389996</v>
      </c>
      <c r="L47" s="47">
        <v>52603.951174779999</v>
      </c>
      <c r="M47" s="47">
        <v>37459.03515358</v>
      </c>
      <c r="N47" s="47">
        <v>41056.350819630003</v>
      </c>
      <c r="O47" s="47">
        <v>63222.583871199997</v>
      </c>
      <c r="P47" s="47">
        <v>93638.795236129998</v>
      </c>
      <c r="Q47" s="47">
        <v>229397.53726006002</v>
      </c>
      <c r="R47" s="47">
        <v>301299.50007994001</v>
      </c>
      <c r="S47" s="47">
        <v>417879.31566493999</v>
      </c>
      <c r="T47" s="47">
        <v>412920.35572505003</v>
      </c>
      <c r="U47" s="47">
        <v>466422.81007108005</v>
      </c>
      <c r="V47" s="47">
        <v>399951.14411699999</v>
      </c>
      <c r="W47" s="47">
        <v>370662.35953421</v>
      </c>
      <c r="X47" s="116">
        <f t="shared" si="27"/>
        <v>-0.13110124764749309</v>
      </c>
      <c r="Y47" s="116">
        <f t="shared" si="37"/>
        <v>-0.22160301890483203</v>
      </c>
      <c r="Z47" s="116">
        <f t="shared" si="37"/>
        <v>-0.25213537617435866</v>
      </c>
      <c r="AA47" s="116">
        <f t="shared" si="37"/>
        <v>0.31863827761579588</v>
      </c>
      <c r="AB47" s="116">
        <f t="shared" si="37"/>
        <v>-7.1665426471142601E-2</v>
      </c>
      <c r="AC47" s="116">
        <f t="shared" si="37"/>
        <v>0.14357430431211871</v>
      </c>
      <c r="AD47" s="116">
        <f t="shared" si="37"/>
        <v>0.56961615338234006</v>
      </c>
      <c r="AE47" s="116">
        <f t="shared" si="37"/>
        <v>-0.21276998084639176</v>
      </c>
      <c r="AF47" s="116">
        <f t="shared" si="37"/>
        <v>6.444441646493293E-2</v>
      </c>
      <c r="AG47" s="116">
        <f t="shared" si="38"/>
        <v>-0.28790453346137523</v>
      </c>
      <c r="AH47" s="116">
        <f t="shared" si="38"/>
        <v>9.6033324171356904E-2</v>
      </c>
      <c r="AI47" s="116">
        <f t="shared" si="38"/>
        <v>0.53989778947845024</v>
      </c>
      <c r="AJ47" s="116">
        <f t="shared" si="38"/>
        <v>0.48109725200247011</v>
      </c>
      <c r="AK47" s="116">
        <f t="shared" si="38"/>
        <v>1.4498129934455659</v>
      </c>
      <c r="AL47" s="116">
        <f t="shared" si="38"/>
        <v>0.31343825081420662</v>
      </c>
      <c r="AM47" s="116">
        <f t="shared" si="38"/>
        <v>0.38692336214985201</v>
      </c>
      <c r="AN47" s="116">
        <f t="shared" si="38"/>
        <v>-1.1866966738947382E-2</v>
      </c>
      <c r="AO47" s="116">
        <f t="shared" si="38"/>
        <v>0.12957088117413007</v>
      </c>
      <c r="AP47" s="116">
        <f t="shared" si="38"/>
        <v>-0.14251375472814076</v>
      </c>
      <c r="AQ47" s="116">
        <f t="shared" si="38"/>
        <v>-7.3230905858396422E-2</v>
      </c>
    </row>
    <row r="48" spans="1:43" x14ac:dyDescent="0.2">
      <c r="B48" s="1" t="s">
        <v>4</v>
      </c>
      <c r="C48" s="47">
        <v>27730.7</v>
      </c>
      <c r="D48" s="2">
        <v>28602.1</v>
      </c>
      <c r="E48" s="2">
        <v>27372.6</v>
      </c>
      <c r="F48" s="2">
        <v>27000.5</v>
      </c>
      <c r="G48" s="2">
        <v>26496.400000000001</v>
      </c>
      <c r="H48" s="2">
        <v>23590.332819169998</v>
      </c>
      <c r="I48" s="47">
        <v>17806</v>
      </c>
      <c r="J48" s="47">
        <v>12371.829271099999</v>
      </c>
      <c r="K48" s="47">
        <v>18256.886450099999</v>
      </c>
      <c r="L48" s="47">
        <v>19415.729541799999</v>
      </c>
      <c r="M48" s="47">
        <v>21897.309064640001</v>
      </c>
      <c r="N48" s="47">
        <v>22587.005632190001</v>
      </c>
      <c r="O48" s="47">
        <v>23952.851352599999</v>
      </c>
      <c r="P48" s="47">
        <v>28832.15849754</v>
      </c>
      <c r="Q48" s="47">
        <v>35301.782454029999</v>
      </c>
      <c r="R48" s="47">
        <v>39286.567589589999</v>
      </c>
      <c r="S48" s="47">
        <v>41283.064954900001</v>
      </c>
      <c r="T48" s="47">
        <v>52555.305003879999</v>
      </c>
      <c r="U48" s="47">
        <v>50939.263016600002</v>
      </c>
      <c r="V48" s="47">
        <v>47986.222363770001</v>
      </c>
      <c r="W48" s="47">
        <v>44291.761922630001</v>
      </c>
      <c r="X48" s="116">
        <f t="shared" si="27"/>
        <v>3.1423656813567513E-2</v>
      </c>
      <c r="Y48" s="116">
        <f t="shared" si="37"/>
        <v>-4.2986354148821238E-2</v>
      </c>
      <c r="Z48" s="116">
        <f t="shared" si="37"/>
        <v>-1.3593885856659549E-2</v>
      </c>
      <c r="AA48" s="116">
        <f t="shared" si="37"/>
        <v>-1.8670024629173443E-2</v>
      </c>
      <c r="AB48" s="116">
        <f t="shared" si="37"/>
        <v>-0.10967781211145677</v>
      </c>
      <c r="AC48" s="116">
        <f t="shared" si="37"/>
        <v>-0.24519928834872262</v>
      </c>
      <c r="AD48" s="116">
        <f t="shared" si="37"/>
        <v>-0.30518761815680107</v>
      </c>
      <c r="AE48" s="116">
        <f t="shared" si="37"/>
        <v>0.47568205558309895</v>
      </c>
      <c r="AF48" s="116">
        <f t="shared" si="37"/>
        <v>6.3474300224595659E-2</v>
      </c>
      <c r="AG48" s="116">
        <f t="shared" si="38"/>
        <v>0.12781283945562927</v>
      </c>
      <c r="AH48" s="116">
        <f t="shared" si="38"/>
        <v>3.1496864090196697E-2</v>
      </c>
      <c r="AI48" s="116">
        <f t="shared" si="38"/>
        <v>6.0470420145619208E-2</v>
      </c>
      <c r="AJ48" s="116">
        <f t="shared" si="38"/>
        <v>0.20370464764773688</v>
      </c>
      <c r="AK48" s="116">
        <f t="shared" si="38"/>
        <v>0.22438916451718294</v>
      </c>
      <c r="AL48" s="116">
        <f t="shared" si="38"/>
        <v>0.11287773190345241</v>
      </c>
      <c r="AM48" s="116">
        <f t="shared" si="38"/>
        <v>5.0818829126701992E-2</v>
      </c>
      <c r="AN48" s="116">
        <f t="shared" si="38"/>
        <v>0.27304755742565257</v>
      </c>
      <c r="AO48" s="116">
        <f t="shared" si="38"/>
        <v>-3.0749359882141114E-2</v>
      </c>
      <c r="AP48" s="116">
        <f t="shared" si="38"/>
        <v>-5.7971797744063691E-2</v>
      </c>
      <c r="AQ48" s="116">
        <f t="shared" si="38"/>
        <v>-7.6990024618594388E-2</v>
      </c>
    </row>
    <row r="49" spans="1:44" x14ac:dyDescent="0.2">
      <c r="C49" s="47"/>
      <c r="D49" s="2"/>
      <c r="E49" s="2"/>
      <c r="F49" s="2"/>
      <c r="G49" s="1"/>
      <c r="H49" s="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45"/>
    </row>
    <row r="50" spans="1:44" ht="14.25" x14ac:dyDescent="0.2">
      <c r="B50" s="45" t="s">
        <v>143</v>
      </c>
      <c r="C50" s="6">
        <f>+C51+C52+C53+C54</f>
        <v>77086.699999999983</v>
      </c>
      <c r="D50" s="6">
        <f t="shared" ref="D50:T50" si="40">+D51+D52+D53+D54</f>
        <v>99484.699999999983</v>
      </c>
      <c r="E50" s="6">
        <f t="shared" si="40"/>
        <v>126994.7</v>
      </c>
      <c r="F50" s="6">
        <f t="shared" si="40"/>
        <v>161779.58017183002</v>
      </c>
      <c r="G50" s="6">
        <f t="shared" si="40"/>
        <v>221933.3</v>
      </c>
      <c r="H50" s="6">
        <f t="shared" si="40"/>
        <v>241968.97521009995</v>
      </c>
      <c r="I50" s="6">
        <f t="shared" si="40"/>
        <v>273553.89454560005</v>
      </c>
      <c r="J50" s="6">
        <f t="shared" si="40"/>
        <v>304349.97393677995</v>
      </c>
      <c r="K50" s="6">
        <f t="shared" si="40"/>
        <v>342127.97560114</v>
      </c>
      <c r="L50" s="6">
        <f t="shared" si="40"/>
        <v>361853.59630736994</v>
      </c>
      <c r="M50" s="6">
        <f t="shared" si="40"/>
        <v>374751.38955033</v>
      </c>
      <c r="N50" s="6">
        <f t="shared" si="40"/>
        <v>408550.20170873997</v>
      </c>
      <c r="O50" s="6">
        <f t="shared" si="40"/>
        <v>422280.80724452005</v>
      </c>
      <c r="P50" s="6">
        <f t="shared" si="40"/>
        <v>454471.50680838007</v>
      </c>
      <c r="Q50" s="6">
        <f t="shared" si="40"/>
        <v>378201.64213509997</v>
      </c>
      <c r="R50" s="6">
        <f t="shared" si="40"/>
        <v>402725.09028743999</v>
      </c>
      <c r="S50" s="6">
        <f t="shared" si="40"/>
        <v>416180.31522741</v>
      </c>
      <c r="T50" s="6">
        <f t="shared" si="40"/>
        <v>409268.96811026998</v>
      </c>
      <c r="U50" s="6">
        <f>+U51+U52+U53+U54</f>
        <v>427820.96554025001</v>
      </c>
      <c r="V50" s="6">
        <f>+V51+V52+V53+V54</f>
        <v>461965.59796574007</v>
      </c>
      <c r="W50" s="6">
        <f>+W51+W52+W53+W54</f>
        <v>421724.85319811996</v>
      </c>
      <c r="X50" s="114">
        <f t="shared" si="27"/>
        <v>0.29055595842084303</v>
      </c>
      <c r="Y50" s="114">
        <f t="shared" ref="Y50:AF54" si="41">+E50/D50-1</f>
        <v>0.2765249329796442</v>
      </c>
      <c r="Z50" s="114">
        <f t="shared" si="41"/>
        <v>0.27390812507789719</v>
      </c>
      <c r="AA50" s="114">
        <f t="shared" si="41"/>
        <v>0.37182516955649936</v>
      </c>
      <c r="AB50" s="114">
        <f t="shared" si="41"/>
        <v>9.0277913274393606E-2</v>
      </c>
      <c r="AC50" s="114">
        <f t="shared" si="41"/>
        <v>0.13053293013319234</v>
      </c>
      <c r="AD50" s="114">
        <f t="shared" si="41"/>
        <v>0.11257774063986625</v>
      </c>
      <c r="AE50" s="114">
        <f t="shared" si="41"/>
        <v>0.12412684376377614</v>
      </c>
      <c r="AF50" s="114">
        <f t="shared" si="41"/>
        <v>5.765567890661627E-2</v>
      </c>
      <c r="AG50" s="114">
        <f t="shared" ref="AG50:AQ54" si="42">+M50/L50-1</f>
        <v>3.5643678478199492E-2</v>
      </c>
      <c r="AH50" s="114">
        <f t="shared" si="42"/>
        <v>9.0189958198595876E-2</v>
      </c>
      <c r="AI50" s="114">
        <f t="shared" si="42"/>
        <v>3.3608123257197198E-2</v>
      </c>
      <c r="AJ50" s="114">
        <f t="shared" si="42"/>
        <v>7.6230553251784627E-2</v>
      </c>
      <c r="AK50" s="114">
        <f t="shared" si="42"/>
        <v>-0.16782100424491064</v>
      </c>
      <c r="AL50" s="114">
        <f t="shared" si="42"/>
        <v>6.484225719881942E-2</v>
      </c>
      <c r="AM50" s="114">
        <f t="shared" si="42"/>
        <v>3.3410446144208406E-2</v>
      </c>
      <c r="AN50" s="114">
        <f t="shared" si="42"/>
        <v>-1.6606617046179828E-2</v>
      </c>
      <c r="AO50" s="114">
        <f t="shared" si="42"/>
        <v>4.5329597100021379E-2</v>
      </c>
      <c r="AP50" s="114">
        <f t="shared" si="42"/>
        <v>7.9810563707116255E-2</v>
      </c>
      <c r="AQ50" s="114">
        <f t="shared" si="42"/>
        <v>-8.7107665472969775E-2</v>
      </c>
    </row>
    <row r="51" spans="1:44" x14ac:dyDescent="0.2">
      <c r="B51" s="1" t="s">
        <v>6</v>
      </c>
      <c r="C51" s="47">
        <v>38147.299999999996</v>
      </c>
      <c r="D51" s="2">
        <v>48061.69999999999</v>
      </c>
      <c r="E51" s="2">
        <v>54003</v>
      </c>
      <c r="F51" s="2">
        <v>61065.9</v>
      </c>
      <c r="G51" s="2">
        <v>69069.39999999998</v>
      </c>
      <c r="H51" s="2">
        <v>76742.637000009971</v>
      </c>
      <c r="I51" s="47">
        <v>80506.258326420022</v>
      </c>
      <c r="J51" s="47">
        <v>86521.360139129974</v>
      </c>
      <c r="K51" s="47">
        <v>99784.161293849989</v>
      </c>
      <c r="L51" s="47">
        <v>103402.48893305</v>
      </c>
      <c r="M51" s="47">
        <v>106322.9401394</v>
      </c>
      <c r="N51" s="47">
        <v>115362.40084703999</v>
      </c>
      <c r="O51" s="47">
        <v>117898.13140623999</v>
      </c>
      <c r="P51" s="47">
        <v>125069.12698322002</v>
      </c>
      <c r="Q51" s="47">
        <v>131995.99036067</v>
      </c>
      <c r="R51" s="47">
        <v>140148.59044353</v>
      </c>
      <c r="S51" s="47">
        <v>148703.96327393997</v>
      </c>
      <c r="T51" s="47">
        <v>145189.61433585003</v>
      </c>
      <c r="U51" s="47">
        <v>145984.96202953003</v>
      </c>
      <c r="V51" s="47">
        <v>150424.20404274002</v>
      </c>
      <c r="W51" s="47">
        <v>148560.48739569</v>
      </c>
      <c r="X51" s="116">
        <f t="shared" si="27"/>
        <v>0.2598978171456432</v>
      </c>
      <c r="Y51" s="116">
        <f t="shared" si="41"/>
        <v>0.12361818246129475</v>
      </c>
      <c r="Z51" s="116">
        <f t="shared" si="41"/>
        <v>0.13078717849008381</v>
      </c>
      <c r="AA51" s="116">
        <f t="shared" si="41"/>
        <v>0.13106332666840204</v>
      </c>
      <c r="AB51" s="116">
        <f t="shared" si="41"/>
        <v>0.11109459471213001</v>
      </c>
      <c r="AC51" s="116">
        <f t="shared" si="41"/>
        <v>4.9042116267252522E-2</v>
      </c>
      <c r="AD51" s="116">
        <f t="shared" si="41"/>
        <v>7.4715952992389312E-2</v>
      </c>
      <c r="AE51" s="116">
        <f t="shared" si="41"/>
        <v>0.15328932801556605</v>
      </c>
      <c r="AF51" s="116">
        <f t="shared" si="41"/>
        <v>3.6261542836889316E-2</v>
      </c>
      <c r="AG51" s="116">
        <f t="shared" si="42"/>
        <v>2.8243529111189103E-2</v>
      </c>
      <c r="AH51" s="116">
        <f t="shared" si="42"/>
        <v>8.5018912153749238E-2</v>
      </c>
      <c r="AI51" s="116">
        <f t="shared" si="42"/>
        <v>2.1980563342836046E-2</v>
      </c>
      <c r="AJ51" s="116">
        <f t="shared" si="42"/>
        <v>6.0823657605488579E-2</v>
      </c>
      <c r="AK51" s="116">
        <f t="shared" si="42"/>
        <v>5.538427863480111E-2</v>
      </c>
      <c r="AL51" s="116">
        <f t="shared" si="42"/>
        <v>6.1763997986481245E-2</v>
      </c>
      <c r="AM51" s="116">
        <f t="shared" si="42"/>
        <v>6.1045015175212658E-2</v>
      </c>
      <c r="AN51" s="116">
        <f t="shared" si="42"/>
        <v>-2.3633189463927562E-2</v>
      </c>
      <c r="AO51" s="116">
        <f t="shared" si="42"/>
        <v>5.4779930184276626E-3</v>
      </c>
      <c r="AP51" s="116">
        <f t="shared" si="42"/>
        <v>3.0408899324247063E-2</v>
      </c>
      <c r="AQ51" s="116">
        <f t="shared" si="42"/>
        <v>-1.238973913081487E-2</v>
      </c>
    </row>
    <row r="52" spans="1:44" x14ac:dyDescent="0.2">
      <c r="B52" s="1" t="s">
        <v>7</v>
      </c>
      <c r="C52" s="47">
        <v>38764.1</v>
      </c>
      <c r="D52" s="2">
        <v>49420.6</v>
      </c>
      <c r="E52" s="2">
        <v>71361.7</v>
      </c>
      <c r="F52" s="2">
        <v>99071.180171830012</v>
      </c>
      <c r="G52" s="2">
        <v>150237.69999999998</v>
      </c>
      <c r="H52" s="2">
        <v>162770.96347600999</v>
      </c>
      <c r="I52" s="47">
        <v>192124.93621918</v>
      </c>
      <c r="J52" s="47">
        <v>215455.35140674002</v>
      </c>
      <c r="K52" s="47">
        <v>235618.69964303004</v>
      </c>
      <c r="L52" s="47">
        <v>257189.82156533995</v>
      </c>
      <c r="M52" s="47">
        <v>266087.68389925</v>
      </c>
      <c r="N52" s="47">
        <v>275652.96056127996</v>
      </c>
      <c r="O52" s="47">
        <v>299272.92702514003</v>
      </c>
      <c r="P52" s="47">
        <v>324493.71301845001</v>
      </c>
      <c r="Q52" s="47">
        <v>244684.76434788998</v>
      </c>
      <c r="R52" s="47">
        <v>261041.58083488001</v>
      </c>
      <c r="S52" s="47">
        <v>266073.98240293004</v>
      </c>
      <c r="T52" s="47">
        <v>262505.69091096998</v>
      </c>
      <c r="U52" s="47">
        <v>280283.2921964</v>
      </c>
      <c r="V52" s="47">
        <v>309901.39352978999</v>
      </c>
      <c r="W52" s="47">
        <v>271213.80944951996</v>
      </c>
      <c r="X52" s="116">
        <f t="shared" si="27"/>
        <v>0.27490642114740194</v>
      </c>
      <c r="Y52" s="116">
        <f t="shared" si="41"/>
        <v>0.44396668595686828</v>
      </c>
      <c r="Z52" s="116">
        <f t="shared" si="41"/>
        <v>0.38829624535051743</v>
      </c>
      <c r="AA52" s="116">
        <f t="shared" si="41"/>
        <v>0.51646220161530598</v>
      </c>
      <c r="AB52" s="116">
        <f t="shared" si="41"/>
        <v>8.3422892363301582E-2</v>
      </c>
      <c r="AC52" s="116">
        <f t="shared" si="41"/>
        <v>0.18033912263163798</v>
      </c>
      <c r="AD52" s="116">
        <f t="shared" si="41"/>
        <v>0.12143356113307546</v>
      </c>
      <c r="AE52" s="116">
        <f t="shared" si="41"/>
        <v>9.3584810517077122E-2</v>
      </c>
      <c r="AF52" s="116">
        <f t="shared" si="41"/>
        <v>9.1550976026057551E-2</v>
      </c>
      <c r="AG52" s="116">
        <f t="shared" si="42"/>
        <v>3.4596479284268788E-2</v>
      </c>
      <c r="AH52" s="116">
        <f t="shared" si="42"/>
        <v>3.5947836900454666E-2</v>
      </c>
      <c r="AI52" s="116">
        <f t="shared" si="42"/>
        <v>8.5687330967770148E-2</v>
      </c>
      <c r="AJ52" s="116">
        <f t="shared" si="42"/>
        <v>8.4273529998225793E-2</v>
      </c>
      <c r="AK52" s="116">
        <f t="shared" si="42"/>
        <v>-0.24594913697456522</v>
      </c>
      <c r="AL52" s="116">
        <f t="shared" si="42"/>
        <v>6.6848528679677388E-2</v>
      </c>
      <c r="AM52" s="116">
        <f t="shared" si="42"/>
        <v>1.9278160789384824E-2</v>
      </c>
      <c r="AN52" s="116">
        <f t="shared" si="42"/>
        <v>-1.3410899704415336E-2</v>
      </c>
      <c r="AO52" s="116">
        <f t="shared" si="42"/>
        <v>6.7722727167310648E-2</v>
      </c>
      <c r="AP52" s="116">
        <f t="shared" si="42"/>
        <v>0.10567201883955324</v>
      </c>
      <c r="AQ52" s="116">
        <f t="shared" si="42"/>
        <v>-0.12483836758401379</v>
      </c>
    </row>
    <row r="53" spans="1:44" x14ac:dyDescent="0.2">
      <c r="B53" s="1" t="s">
        <v>8</v>
      </c>
      <c r="C53" s="47">
        <v>112.4</v>
      </c>
      <c r="D53" s="2">
        <v>964</v>
      </c>
      <c r="E53" s="2">
        <v>1118</v>
      </c>
      <c r="F53" s="2">
        <v>867.8</v>
      </c>
      <c r="G53" s="2">
        <v>1862.6000000000001</v>
      </c>
      <c r="H53" s="2">
        <v>1713.6206891700001</v>
      </c>
      <c r="I53" s="2">
        <v>845.8</v>
      </c>
      <c r="J53" s="47">
        <v>1006.2006523</v>
      </c>
      <c r="K53" s="47">
        <v>2285.8826642600002</v>
      </c>
      <c r="L53" s="47">
        <v>1261.28580898</v>
      </c>
      <c r="M53" s="47">
        <v>826.42176868000001</v>
      </c>
      <c r="N53" s="47">
        <v>1181.6009897100007</v>
      </c>
      <c r="O53" s="47">
        <v>1245.9813131399992</v>
      </c>
      <c r="P53" s="47">
        <v>1224.5168067100001</v>
      </c>
      <c r="Q53" s="47">
        <v>1520.8874265400002</v>
      </c>
      <c r="R53" s="47">
        <v>1534.9190090299999</v>
      </c>
      <c r="S53" s="47">
        <v>1402.3695505399999</v>
      </c>
      <c r="T53" s="47">
        <v>1572.7433754499998</v>
      </c>
      <c r="U53" s="47">
        <v>1551.7918263199997</v>
      </c>
      <c r="V53" s="47">
        <v>1540.85670166</v>
      </c>
      <c r="W53" s="47">
        <v>1950.5563529100009</v>
      </c>
      <c r="X53" s="116">
        <f t="shared" si="27"/>
        <v>7.5765124555160135</v>
      </c>
      <c r="Y53" s="116">
        <f t="shared" si="41"/>
        <v>0.15975103734439844</v>
      </c>
      <c r="Z53" s="116">
        <f t="shared" si="41"/>
        <v>-0.22379248658318429</v>
      </c>
      <c r="AA53" s="116">
        <f t="shared" si="41"/>
        <v>1.1463470845817012</v>
      </c>
      <c r="AB53" s="116">
        <f t="shared" si="41"/>
        <v>-7.9984597245785438E-2</v>
      </c>
      <c r="AC53" s="116">
        <f t="shared" si="41"/>
        <v>-0.50642519354171256</v>
      </c>
      <c r="AD53" s="116">
        <f t="shared" si="41"/>
        <v>0.18964371281626868</v>
      </c>
      <c r="AE53" s="116">
        <f t="shared" si="41"/>
        <v>1.2717960468768026</v>
      </c>
      <c r="AF53" s="116">
        <f t="shared" si="41"/>
        <v>-0.44822810518653144</v>
      </c>
      <c r="AG53" s="116">
        <f t="shared" si="42"/>
        <v>-0.34477835015972624</v>
      </c>
      <c r="AH53" s="116">
        <f t="shared" si="42"/>
        <v>0.42977960466519383</v>
      </c>
      <c r="AI53" s="116">
        <f t="shared" si="42"/>
        <v>5.4485671551273152E-2</v>
      </c>
      <c r="AJ53" s="116">
        <f t="shared" si="42"/>
        <v>-1.7226989043604868E-2</v>
      </c>
      <c r="AK53" s="116">
        <f t="shared" si="42"/>
        <v>0.24203066728522993</v>
      </c>
      <c r="AL53" s="116">
        <f t="shared" si="42"/>
        <v>9.2259178721210144E-3</v>
      </c>
      <c r="AM53" s="116">
        <f t="shared" si="42"/>
        <v>-8.6355995143851505E-2</v>
      </c>
      <c r="AN53" s="116">
        <f t="shared" si="42"/>
        <v>0.12148996307313964</v>
      </c>
      <c r="AO53" s="116">
        <f t="shared" ref="AO53:AQ54" si="43">+U53/T53-1</f>
        <v>-1.3321657847711665E-2</v>
      </c>
      <c r="AP53" s="116">
        <f t="shared" si="43"/>
        <v>-7.0467729462989626E-3</v>
      </c>
      <c r="AQ53" s="116">
        <f t="shared" si="43"/>
        <v>0.26589081957369709</v>
      </c>
    </row>
    <row r="54" spans="1:44" x14ac:dyDescent="0.2">
      <c r="B54" s="19" t="s">
        <v>40</v>
      </c>
      <c r="C54" s="47">
        <v>62.9</v>
      </c>
      <c r="D54" s="2">
        <v>1038.4000000000001</v>
      </c>
      <c r="E54" s="2">
        <v>512</v>
      </c>
      <c r="F54" s="2">
        <v>774.7</v>
      </c>
      <c r="G54" s="2">
        <v>763.6</v>
      </c>
      <c r="H54" s="2">
        <v>741.75404490999995</v>
      </c>
      <c r="I54" s="2">
        <v>76.900000000000006</v>
      </c>
      <c r="J54" s="47">
        <v>1367.0617386099998</v>
      </c>
      <c r="K54" s="47">
        <v>4439.232</v>
      </c>
      <c r="L54" s="47">
        <v>0</v>
      </c>
      <c r="M54" s="47">
        <v>1514.3437429999999</v>
      </c>
      <c r="N54" s="47">
        <v>16353.23931071</v>
      </c>
      <c r="O54" s="47">
        <v>3863.7674999999999</v>
      </c>
      <c r="P54" s="47">
        <v>3684.15</v>
      </c>
      <c r="Q54" s="47">
        <v>0</v>
      </c>
      <c r="R54" s="47">
        <v>0</v>
      </c>
      <c r="S54" s="47">
        <v>0</v>
      </c>
      <c r="T54" s="47">
        <v>0.91948799999999997</v>
      </c>
      <c r="U54" s="47">
        <v>0.91948799999999997</v>
      </c>
      <c r="V54" s="47">
        <v>99.14369155</v>
      </c>
      <c r="W54" s="47">
        <v>0</v>
      </c>
      <c r="X54" s="116">
        <f t="shared" si="27"/>
        <v>15.508744038155804</v>
      </c>
      <c r="Y54" s="116">
        <f t="shared" si="41"/>
        <v>-0.50693374422187987</v>
      </c>
      <c r="Z54" s="116">
        <f t="shared" si="41"/>
        <v>0.51308593750000009</v>
      </c>
      <c r="AA54" s="116">
        <f t="shared" si="41"/>
        <v>-1.4328127016909775E-2</v>
      </c>
      <c r="AB54" s="116">
        <f t="shared" si="41"/>
        <v>-2.8609160673127354E-2</v>
      </c>
      <c r="AC54" s="116">
        <f t="shared" si="41"/>
        <v>-0.89632682082733961</v>
      </c>
      <c r="AD54" s="116">
        <f t="shared" si="41"/>
        <v>16.777135742652792</v>
      </c>
      <c r="AE54" s="116">
        <f t="shared" si="41"/>
        <v>2.2472798225731339</v>
      </c>
      <c r="AF54" s="116">
        <f t="shared" si="41"/>
        <v>-1</v>
      </c>
      <c r="AG54" s="121" t="e">
        <f t="shared" si="42"/>
        <v>#DIV/0!</v>
      </c>
      <c r="AH54" s="116">
        <f t="shared" si="42"/>
        <v>9.7988951559395066</v>
      </c>
      <c r="AI54" s="116">
        <f t="shared" si="42"/>
        <v>-0.76373075532077883</v>
      </c>
      <c r="AJ54" s="116">
        <f t="shared" si="42"/>
        <v>-4.6487657448332498E-2</v>
      </c>
      <c r="AK54" s="116">
        <f t="shared" si="42"/>
        <v>-1</v>
      </c>
      <c r="AL54" s="119" t="e">
        <f t="shared" si="42"/>
        <v>#DIV/0!</v>
      </c>
      <c r="AM54" s="119" t="e">
        <f t="shared" si="42"/>
        <v>#DIV/0!</v>
      </c>
      <c r="AN54" s="119" t="e">
        <f t="shared" si="42"/>
        <v>#DIV/0!</v>
      </c>
      <c r="AO54" s="119">
        <f t="shared" si="43"/>
        <v>0</v>
      </c>
      <c r="AP54" s="119">
        <f t="shared" si="43"/>
        <v>106.82488901432102</v>
      </c>
      <c r="AQ54" s="119">
        <f t="shared" si="43"/>
        <v>-1</v>
      </c>
    </row>
    <row r="55" spans="1:44" x14ac:dyDescent="0.2">
      <c r="C55" s="47"/>
      <c r="D55" s="2"/>
      <c r="E55" s="2"/>
      <c r="F55" s="2"/>
      <c r="G55" s="1"/>
      <c r="H55" s="1"/>
      <c r="I55" s="1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</row>
    <row r="56" spans="1:44" x14ac:dyDescent="0.2">
      <c r="A56" s="17"/>
      <c r="B56" s="18" t="s">
        <v>9</v>
      </c>
      <c r="C56" s="24">
        <f>+C58+C59</f>
        <v>5711.1</v>
      </c>
      <c r="D56" s="24">
        <v>9262.6</v>
      </c>
      <c r="E56" s="24">
        <v>11392.1</v>
      </c>
      <c r="F56" s="24">
        <f t="shared" ref="F56:W56" si="44">+F58+F59</f>
        <v>36395.4</v>
      </c>
      <c r="G56" s="24">
        <f t="shared" si="44"/>
        <v>25949.599999999999</v>
      </c>
      <c r="H56" s="24">
        <f t="shared" si="44"/>
        <v>20943.313076999999</v>
      </c>
      <c r="I56" s="24">
        <f t="shared" si="44"/>
        <v>39011.500000000007</v>
      </c>
      <c r="J56" s="25">
        <f t="shared" si="44"/>
        <v>60673.678856879997</v>
      </c>
      <c r="K56" s="25">
        <f t="shared" si="44"/>
        <v>49146.235389239999</v>
      </c>
      <c r="L56" s="25">
        <f t="shared" si="44"/>
        <v>26251.149545669999</v>
      </c>
      <c r="M56" s="25">
        <f t="shared" si="44"/>
        <v>59716.765326320005</v>
      </c>
      <c r="N56" s="25">
        <f t="shared" si="44"/>
        <v>73059.643583000012</v>
      </c>
      <c r="O56" s="25">
        <f t="shared" si="44"/>
        <v>28378.137710159997</v>
      </c>
      <c r="P56" s="25">
        <f t="shared" si="44"/>
        <v>97999.636542780005</v>
      </c>
      <c r="Q56" s="25">
        <f t="shared" si="44"/>
        <v>25156.957432489999</v>
      </c>
      <c r="R56" s="25">
        <f t="shared" si="44"/>
        <v>56693.373456829999</v>
      </c>
      <c r="S56" s="25">
        <f t="shared" si="44"/>
        <v>67080.266859149997</v>
      </c>
      <c r="T56" s="25">
        <f t="shared" si="44"/>
        <v>65369.877782600001</v>
      </c>
      <c r="U56" s="25">
        <f t="shared" si="44"/>
        <v>67299.325714840001</v>
      </c>
      <c r="V56" s="25">
        <f t="shared" si="44"/>
        <v>59226.582576589994</v>
      </c>
      <c r="W56" s="25">
        <f t="shared" si="44"/>
        <v>81511.890076839991</v>
      </c>
      <c r="X56" s="115">
        <f t="shared" si="27"/>
        <v>0.62185918649647176</v>
      </c>
      <c r="Y56" s="115">
        <f t="shared" ref="Y56:AF56" si="45">+E56/D56-1</f>
        <v>0.2299030509792066</v>
      </c>
      <c r="Z56" s="115">
        <f t="shared" si="45"/>
        <v>2.1947928827871945</v>
      </c>
      <c r="AA56" s="115">
        <f t="shared" si="45"/>
        <v>-0.28700879781510857</v>
      </c>
      <c r="AB56" s="115">
        <f t="shared" si="45"/>
        <v>-0.19292347176835101</v>
      </c>
      <c r="AC56" s="115">
        <f t="shared" si="45"/>
        <v>0.86271865662183789</v>
      </c>
      <c r="AD56" s="115">
        <f t="shared" si="45"/>
        <v>0.55527674805839267</v>
      </c>
      <c r="AE56" s="115">
        <f t="shared" si="45"/>
        <v>-0.18999084421486112</v>
      </c>
      <c r="AF56" s="115">
        <f t="shared" si="45"/>
        <v>-0.46585635018104798</v>
      </c>
      <c r="AG56" s="115">
        <f t="shared" ref="AG56:AQ56" si="46">+M56/L56-1</f>
        <v>1.2748247737657645</v>
      </c>
      <c r="AH56" s="115">
        <f t="shared" si="46"/>
        <v>0.22343605156388424</v>
      </c>
      <c r="AI56" s="115">
        <f t="shared" si="46"/>
        <v>-0.61157574389312774</v>
      </c>
      <c r="AJ56" s="115">
        <f t="shared" si="46"/>
        <v>2.4533498125810413</v>
      </c>
      <c r="AK56" s="115">
        <f t="shared" si="46"/>
        <v>-0.74329540067724453</v>
      </c>
      <c r="AL56" s="115">
        <f t="shared" si="46"/>
        <v>1.2535862537816671</v>
      </c>
      <c r="AM56" s="115">
        <f t="shared" si="46"/>
        <v>0.18321177183483806</v>
      </c>
      <c r="AN56" s="115">
        <f t="shared" si="46"/>
        <v>-2.549764866233073E-2</v>
      </c>
      <c r="AO56" s="115">
        <f t="shared" si="46"/>
        <v>2.9515856502849047E-2</v>
      </c>
      <c r="AP56" s="115">
        <f t="shared" si="46"/>
        <v>-0.11995280862776769</v>
      </c>
      <c r="AQ56" s="115">
        <f t="shared" si="46"/>
        <v>0.37627204763049305</v>
      </c>
    </row>
    <row r="57" spans="1:44" x14ac:dyDescent="0.2">
      <c r="C57" s="47"/>
      <c r="D57" s="2"/>
      <c r="E57" s="2"/>
      <c r="F57" s="2"/>
      <c r="G57" s="1"/>
      <c r="H57" s="1"/>
      <c r="I57" s="1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</row>
    <row r="58" spans="1:44" x14ac:dyDescent="0.2">
      <c r="B58" s="1" t="s">
        <v>13</v>
      </c>
      <c r="C58" s="47">
        <v>1551.8</v>
      </c>
      <c r="D58" s="2">
        <v>2417.3000000000002</v>
      </c>
      <c r="E58" s="2">
        <v>3001.6</v>
      </c>
      <c r="F58" s="2">
        <v>3736.3</v>
      </c>
      <c r="G58" s="2">
        <v>4762.1000000000004</v>
      </c>
      <c r="H58" s="2">
        <v>3332.0394822899998</v>
      </c>
      <c r="I58" s="2">
        <v>3668.3</v>
      </c>
      <c r="J58" s="47">
        <v>5173.1342619000006</v>
      </c>
      <c r="K58" s="47">
        <v>8424.0214249399996</v>
      </c>
      <c r="L58" s="47">
        <v>5219.6575561999998</v>
      </c>
      <c r="M58" s="47">
        <v>5834.9011061399997</v>
      </c>
      <c r="N58" s="47">
        <v>7001.4110898700001</v>
      </c>
      <c r="O58" s="47">
        <v>4662.6256637699998</v>
      </c>
      <c r="P58" s="47">
        <v>3487.79628151</v>
      </c>
      <c r="Q58" s="47">
        <v>3719.3939597599997</v>
      </c>
      <c r="R58" s="47">
        <v>24540.499744829995</v>
      </c>
      <c r="S58" s="47">
        <v>16939.603875019999</v>
      </c>
      <c r="T58" s="47">
        <v>36864.460458150003</v>
      </c>
      <c r="U58" s="47">
        <v>17206.46551989</v>
      </c>
      <c r="V58" s="47">
        <v>12118.955484139999</v>
      </c>
      <c r="W58" s="47">
        <v>13302.305028270001</v>
      </c>
      <c r="X58" s="116">
        <f t="shared" si="27"/>
        <v>0.55773939940714023</v>
      </c>
      <c r="Y58" s="116">
        <f t="shared" ref="Y58:AF63" si="47">+E58/D58-1</f>
        <v>0.24171596409216889</v>
      </c>
      <c r="Z58" s="116">
        <f t="shared" si="47"/>
        <v>0.2447694562899787</v>
      </c>
      <c r="AA58" s="116">
        <f t="shared" si="47"/>
        <v>0.27454968819420289</v>
      </c>
      <c r="AB58" s="116">
        <f t="shared" si="47"/>
        <v>-0.30030039640284756</v>
      </c>
      <c r="AC58" s="116">
        <f t="shared" si="47"/>
        <v>0.10091732690961375</v>
      </c>
      <c r="AD58" s="116">
        <f t="shared" si="47"/>
        <v>0.41022660684785883</v>
      </c>
      <c r="AE58" s="116">
        <f t="shared" si="47"/>
        <v>0.62841731887430385</v>
      </c>
      <c r="AF58" s="116">
        <f t="shared" si="47"/>
        <v>-0.38038410719768834</v>
      </c>
      <c r="AG58" s="116">
        <f t="shared" ref="AG58:AQ63" si="48">+M58/L58-1</f>
        <v>0.1178704816006948</v>
      </c>
      <c r="AH58" s="116">
        <f t="shared" si="48"/>
        <v>0.19991940951706888</v>
      </c>
      <c r="AI58" s="116">
        <f t="shared" si="48"/>
        <v>-0.33404486553915891</v>
      </c>
      <c r="AJ58" s="116">
        <f t="shared" si="48"/>
        <v>-0.25196733921592218</v>
      </c>
      <c r="AK58" s="116">
        <f t="shared" si="48"/>
        <v>6.6402295190742144E-2</v>
      </c>
      <c r="AL58" s="116">
        <f t="shared" si="48"/>
        <v>5.5979834377140065</v>
      </c>
      <c r="AM58" s="116">
        <f t="shared" si="48"/>
        <v>-0.30972865055086318</v>
      </c>
      <c r="AN58" s="116">
        <f t="shared" si="48"/>
        <v>1.1762291922606414</v>
      </c>
      <c r="AO58" s="116">
        <f t="shared" si="48"/>
        <v>-0.53325058047646023</v>
      </c>
      <c r="AP58" s="116">
        <f t="shared" si="48"/>
        <v>-0.29567432253120429</v>
      </c>
      <c r="AQ58" s="116">
        <f t="shared" si="48"/>
        <v>9.7644516120109826E-2</v>
      </c>
    </row>
    <row r="59" spans="1:44" x14ac:dyDescent="0.2">
      <c r="B59" s="1" t="s">
        <v>5</v>
      </c>
      <c r="C59" s="6">
        <f>+C60+C61+C62+C63</f>
        <v>4159.3</v>
      </c>
      <c r="D59" s="6">
        <v>6845.3</v>
      </c>
      <c r="E59" s="6">
        <v>8390.5</v>
      </c>
      <c r="F59" s="6">
        <f t="shared" ref="F59:W59" si="49">+F60+F61+F62+F63</f>
        <v>32659.100000000002</v>
      </c>
      <c r="G59" s="6">
        <f t="shared" si="49"/>
        <v>21187.5</v>
      </c>
      <c r="H59" s="6">
        <f t="shared" si="49"/>
        <v>17611.273594710001</v>
      </c>
      <c r="I59" s="6">
        <f t="shared" si="49"/>
        <v>35343.200000000004</v>
      </c>
      <c r="J59" s="6">
        <f t="shared" si="49"/>
        <v>55500.544594979998</v>
      </c>
      <c r="K59" s="6">
        <f t="shared" si="49"/>
        <v>40722.213964299997</v>
      </c>
      <c r="L59" s="6">
        <f t="shared" si="49"/>
        <v>21031.49198947</v>
      </c>
      <c r="M59" s="6">
        <f t="shared" si="49"/>
        <v>53881.864220180003</v>
      </c>
      <c r="N59" s="6">
        <f t="shared" si="49"/>
        <v>66058.23249313001</v>
      </c>
      <c r="O59" s="6">
        <f t="shared" si="49"/>
        <v>23715.512046389998</v>
      </c>
      <c r="P59" s="6">
        <f t="shared" si="49"/>
        <v>94511.840261270001</v>
      </c>
      <c r="Q59" s="6">
        <f t="shared" si="49"/>
        <v>21437.563472729998</v>
      </c>
      <c r="R59" s="6">
        <f t="shared" si="49"/>
        <v>32152.873712000001</v>
      </c>
      <c r="S59" s="6">
        <f t="shared" si="49"/>
        <v>50140.662984130002</v>
      </c>
      <c r="T59" s="6">
        <f t="shared" si="49"/>
        <v>28505.417324450002</v>
      </c>
      <c r="U59" s="6">
        <f t="shared" si="49"/>
        <v>50092.860194950001</v>
      </c>
      <c r="V59" s="6">
        <f t="shared" si="49"/>
        <v>47107.627092449999</v>
      </c>
      <c r="W59" s="6">
        <f t="shared" si="49"/>
        <v>68209.585048569992</v>
      </c>
      <c r="X59" s="114">
        <f t="shared" si="27"/>
        <v>0.64578174212006823</v>
      </c>
      <c r="Y59" s="114">
        <f t="shared" si="47"/>
        <v>0.22573152381926276</v>
      </c>
      <c r="Z59" s="114">
        <f t="shared" si="47"/>
        <v>2.8923902032060069</v>
      </c>
      <c r="AA59" s="114">
        <f t="shared" si="47"/>
        <v>-0.35125279018711486</v>
      </c>
      <c r="AB59" s="114">
        <f t="shared" si="47"/>
        <v>-0.16878944685734509</v>
      </c>
      <c r="AC59" s="114">
        <f t="shared" si="47"/>
        <v>1.0068508850272044</v>
      </c>
      <c r="AD59" s="114">
        <f t="shared" si="47"/>
        <v>0.57033162234828749</v>
      </c>
      <c r="AE59" s="114">
        <f t="shared" si="47"/>
        <v>-0.26627361476407374</v>
      </c>
      <c r="AF59" s="114">
        <f t="shared" si="47"/>
        <v>-0.48353760903305232</v>
      </c>
      <c r="AG59" s="114">
        <f t="shared" si="48"/>
        <v>1.561961093733029</v>
      </c>
      <c r="AH59" s="114">
        <f t="shared" si="48"/>
        <v>0.22598268358335072</v>
      </c>
      <c r="AI59" s="114">
        <f t="shared" si="48"/>
        <v>-0.64099081747522701</v>
      </c>
      <c r="AJ59" s="114">
        <f t="shared" si="48"/>
        <v>2.9852329596086751</v>
      </c>
      <c r="AK59" s="114">
        <f t="shared" si="48"/>
        <v>-0.77317589612616089</v>
      </c>
      <c r="AL59" s="114">
        <f t="shared" si="48"/>
        <v>0.49983806475491432</v>
      </c>
      <c r="AM59" s="114">
        <f t="shared" si="48"/>
        <v>0.55944577250700456</v>
      </c>
      <c r="AN59" s="114">
        <f t="shared" si="48"/>
        <v>-0.43149101691231651</v>
      </c>
      <c r="AO59" s="114">
        <f t="shared" si="48"/>
        <v>0.75731018510589432</v>
      </c>
      <c r="AP59" s="114">
        <f t="shared" si="48"/>
        <v>-5.9593983870798284E-2</v>
      </c>
      <c r="AQ59" s="114">
        <f t="shared" si="48"/>
        <v>0.44795204637896169</v>
      </c>
    </row>
    <row r="60" spans="1:44" x14ac:dyDescent="0.2">
      <c r="B60" s="1" t="s">
        <v>6</v>
      </c>
      <c r="C60" s="47"/>
      <c r="D60" s="2">
        <v>9.1999999999999993</v>
      </c>
      <c r="E60" s="2">
        <v>10</v>
      </c>
      <c r="F60" s="2">
        <v>415.3</v>
      </c>
      <c r="G60" s="2">
        <v>365.79999999999995</v>
      </c>
      <c r="H60" s="2">
        <v>560.32290399999999</v>
      </c>
      <c r="I60" s="2">
        <v>238</v>
      </c>
      <c r="J60" s="47">
        <v>50</v>
      </c>
      <c r="K60" s="47">
        <v>1250.526216</v>
      </c>
      <c r="L60" s="47">
        <v>1609.5527400000001</v>
      </c>
      <c r="M60" s="47">
        <v>1831.3001553300001</v>
      </c>
      <c r="N60" s="47">
        <v>1000.8747509999999</v>
      </c>
      <c r="O60" s="47">
        <v>2028.683272</v>
      </c>
      <c r="P60" s="47">
        <v>2472.1615959999999</v>
      </c>
      <c r="Q60" s="47">
        <v>2202.8368564500001</v>
      </c>
      <c r="R60" s="47">
        <v>2351.90521334</v>
      </c>
      <c r="S60" s="47">
        <v>1998.3773060200001</v>
      </c>
      <c r="T60" s="47">
        <v>179.44800000000001</v>
      </c>
      <c r="U60" s="47">
        <v>745.68543799999998</v>
      </c>
      <c r="V60" s="47">
        <v>118.58745</v>
      </c>
      <c r="W60" s="47">
        <v>123.29872766</v>
      </c>
      <c r="X60" s="119" t="e">
        <f t="shared" si="27"/>
        <v>#DIV/0!</v>
      </c>
      <c r="Y60" s="119">
        <f t="shared" si="47"/>
        <v>8.6956521739130599E-2</v>
      </c>
      <c r="Z60" s="119">
        <f t="shared" si="47"/>
        <v>40.53</v>
      </c>
      <c r="AA60" s="119">
        <f t="shared" si="47"/>
        <v>-0.11919094630387683</v>
      </c>
      <c r="AB60" s="119">
        <f t="shared" si="47"/>
        <v>0.53177393110989635</v>
      </c>
      <c r="AC60" s="119">
        <f t="shared" si="47"/>
        <v>-0.57524491984714587</v>
      </c>
      <c r="AD60" s="119">
        <f t="shared" si="47"/>
        <v>-0.78991596638655459</v>
      </c>
      <c r="AE60" s="119">
        <f t="shared" si="47"/>
        <v>24.010524319999998</v>
      </c>
      <c r="AF60" s="116">
        <f t="shared" si="47"/>
        <v>0.28710035775851339</v>
      </c>
      <c r="AG60" s="116">
        <f t="shared" si="48"/>
        <v>0.13776958643181825</v>
      </c>
      <c r="AH60" s="116">
        <f t="shared" si="48"/>
        <v>-0.45346220384083213</v>
      </c>
      <c r="AI60" s="116">
        <f t="shared" si="48"/>
        <v>1.0269102302491793</v>
      </c>
      <c r="AJ60" s="116">
        <f t="shared" si="48"/>
        <v>0.21860402267860768</v>
      </c>
      <c r="AK60" s="116">
        <f t="shared" si="48"/>
        <v>-0.10894301569354203</v>
      </c>
      <c r="AL60" s="116">
        <f t="shared" si="48"/>
        <v>6.7671083518292097E-2</v>
      </c>
      <c r="AM60" s="116">
        <f t="shared" si="48"/>
        <v>-0.15031554218885634</v>
      </c>
      <c r="AN60" s="116">
        <f t="shared" si="48"/>
        <v>-0.91020314359084098</v>
      </c>
      <c r="AO60" s="116">
        <f t="shared" si="48"/>
        <v>3.1554402278097271</v>
      </c>
      <c r="AP60" s="116">
        <f t="shared" si="48"/>
        <v>-0.84096853182749154</v>
      </c>
      <c r="AQ60" s="116">
        <f t="shared" si="48"/>
        <v>3.9728298905153947E-2</v>
      </c>
    </row>
    <row r="61" spans="1:44" x14ac:dyDescent="0.2">
      <c r="B61" s="1" t="s">
        <v>7</v>
      </c>
      <c r="C61" s="47">
        <f>5112.8-1000</f>
        <v>4112.8</v>
      </c>
      <c r="D61" s="2">
        <v>6810.1</v>
      </c>
      <c r="E61" s="2">
        <v>7905.9</v>
      </c>
      <c r="F61" s="2">
        <v>31174.9</v>
      </c>
      <c r="G61" s="2">
        <v>20143.2</v>
      </c>
      <c r="H61" s="2">
        <v>17050.95069071</v>
      </c>
      <c r="I61" s="2">
        <v>34130.800000000003</v>
      </c>
      <c r="J61" s="47">
        <v>55094.34604438</v>
      </c>
      <c r="K61" s="47">
        <v>17740.320715189999</v>
      </c>
      <c r="L61" s="47">
        <v>8559.3384288699999</v>
      </c>
      <c r="M61" s="47">
        <v>24618.602059260003</v>
      </c>
      <c r="N61" s="47">
        <v>64570.20574877</v>
      </c>
      <c r="O61" s="47">
        <v>21473.54843594</v>
      </c>
      <c r="P61" s="47">
        <v>11164.08051114</v>
      </c>
      <c r="Q61" s="47">
        <v>19145.904348739998</v>
      </c>
      <c r="R61" s="47">
        <v>20388.920768709999</v>
      </c>
      <c r="S61" s="47">
        <v>22099.830598519999</v>
      </c>
      <c r="T61" s="47">
        <v>28325.969324450001</v>
      </c>
      <c r="U61" s="47">
        <v>49312.254505819998</v>
      </c>
      <c r="V61" s="47">
        <v>33963.479642450002</v>
      </c>
      <c r="W61" s="47">
        <v>61754.544522709992</v>
      </c>
      <c r="X61" s="116">
        <f t="shared" si="27"/>
        <v>0.65583057770861708</v>
      </c>
      <c r="Y61" s="116">
        <f t="shared" si="47"/>
        <v>0.16090806302403782</v>
      </c>
      <c r="Z61" s="116">
        <f t="shared" si="47"/>
        <v>2.943244918352117</v>
      </c>
      <c r="AA61" s="116">
        <f t="shared" si="47"/>
        <v>-0.35386480790636055</v>
      </c>
      <c r="AB61" s="116">
        <f t="shared" si="47"/>
        <v>-0.15351331016372771</v>
      </c>
      <c r="AC61" s="116">
        <f t="shared" si="47"/>
        <v>1.0016948391385441</v>
      </c>
      <c r="AD61" s="116">
        <f t="shared" si="47"/>
        <v>0.61421197406389516</v>
      </c>
      <c r="AE61" s="116">
        <f t="shared" si="47"/>
        <v>-0.67800106564656049</v>
      </c>
      <c r="AF61" s="116">
        <f t="shared" si="47"/>
        <v>-0.51752064879294213</v>
      </c>
      <c r="AG61" s="116">
        <f t="shared" si="48"/>
        <v>1.8762272065587831</v>
      </c>
      <c r="AH61" s="116">
        <f t="shared" si="48"/>
        <v>1.6228217830298233</v>
      </c>
      <c r="AI61" s="116">
        <f t="shared" si="48"/>
        <v>-0.66743874846102602</v>
      </c>
      <c r="AJ61" s="116">
        <f t="shared" si="48"/>
        <v>-0.48010080660656795</v>
      </c>
      <c r="AK61" s="116">
        <f t="shared" si="48"/>
        <v>0.71495577532205989</v>
      </c>
      <c r="AL61" s="116">
        <f t="shared" si="48"/>
        <v>6.4923358924636299E-2</v>
      </c>
      <c r="AM61" s="116">
        <f t="shared" si="48"/>
        <v>8.3913702408204838E-2</v>
      </c>
      <c r="AN61" s="116">
        <f t="shared" si="48"/>
        <v>0.28172789371276719</v>
      </c>
      <c r="AO61" s="116">
        <f t="shared" si="48"/>
        <v>0.74088497876241632</v>
      </c>
      <c r="AP61" s="116">
        <f t="shared" si="48"/>
        <v>-0.31125680659274013</v>
      </c>
      <c r="AQ61" s="116">
        <f t="shared" si="48"/>
        <v>0.81826318071145798</v>
      </c>
    </row>
    <row r="62" spans="1:44" x14ac:dyDescent="0.2">
      <c r="B62" s="1" t="s">
        <v>8</v>
      </c>
      <c r="C62" s="47"/>
      <c r="D62" s="2"/>
      <c r="E62" s="2">
        <v>0</v>
      </c>
      <c r="F62" s="2">
        <v>16.7</v>
      </c>
      <c r="G62" s="2">
        <v>0</v>
      </c>
      <c r="H62" s="2">
        <v>0</v>
      </c>
      <c r="I62" s="2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121" t="e">
        <f t="shared" si="27"/>
        <v>#DIV/0!</v>
      </c>
      <c r="Y62" s="121" t="e">
        <f t="shared" si="47"/>
        <v>#DIV/0!</v>
      </c>
      <c r="Z62" s="121" t="e">
        <f t="shared" si="47"/>
        <v>#DIV/0!</v>
      </c>
      <c r="AA62" s="121">
        <f t="shared" si="47"/>
        <v>-1</v>
      </c>
      <c r="AB62" s="121" t="e">
        <f t="shared" si="47"/>
        <v>#DIV/0!</v>
      </c>
      <c r="AC62" s="121" t="e">
        <f t="shared" si="47"/>
        <v>#DIV/0!</v>
      </c>
      <c r="AD62" s="121" t="e">
        <f t="shared" si="47"/>
        <v>#DIV/0!</v>
      </c>
      <c r="AE62" s="121" t="e">
        <f t="shared" si="47"/>
        <v>#DIV/0!</v>
      </c>
      <c r="AF62" s="121" t="e">
        <f t="shared" si="47"/>
        <v>#DIV/0!</v>
      </c>
      <c r="AG62" s="121" t="e">
        <f t="shared" si="48"/>
        <v>#DIV/0!</v>
      </c>
      <c r="AH62" s="121" t="e">
        <f t="shared" si="48"/>
        <v>#DIV/0!</v>
      </c>
      <c r="AI62" s="121" t="e">
        <f t="shared" si="48"/>
        <v>#DIV/0!</v>
      </c>
      <c r="AJ62" s="121" t="e">
        <f t="shared" si="48"/>
        <v>#DIV/0!</v>
      </c>
      <c r="AK62" s="121" t="e">
        <f t="shared" si="48"/>
        <v>#DIV/0!</v>
      </c>
      <c r="AL62" s="121" t="e">
        <f t="shared" si="48"/>
        <v>#DIV/0!</v>
      </c>
      <c r="AM62" s="121" t="e">
        <f t="shared" si="48"/>
        <v>#DIV/0!</v>
      </c>
      <c r="AN62" s="121" t="e">
        <f t="shared" si="48"/>
        <v>#DIV/0!</v>
      </c>
      <c r="AO62" s="121" t="e">
        <f t="shared" si="48"/>
        <v>#DIV/0!</v>
      </c>
      <c r="AP62" s="121" t="e">
        <f t="shared" si="48"/>
        <v>#DIV/0!</v>
      </c>
      <c r="AQ62" s="121" t="e">
        <f t="shared" si="48"/>
        <v>#DIV/0!</v>
      </c>
    </row>
    <row r="63" spans="1:44" x14ac:dyDescent="0.2">
      <c r="B63" s="19" t="s">
        <v>40</v>
      </c>
      <c r="C63" s="47">
        <v>46.5</v>
      </c>
      <c r="D63" s="2">
        <v>26</v>
      </c>
      <c r="E63" s="2">
        <v>474.59999999999997</v>
      </c>
      <c r="F63" s="2">
        <v>1052.2</v>
      </c>
      <c r="G63" s="2">
        <v>678.5</v>
      </c>
      <c r="H63" s="2">
        <v>0</v>
      </c>
      <c r="I63" s="2">
        <v>974.4</v>
      </c>
      <c r="J63" s="47">
        <v>356.19855059999998</v>
      </c>
      <c r="K63" s="47">
        <v>21731.367033109997</v>
      </c>
      <c r="L63" s="47">
        <v>10862.600820600001</v>
      </c>
      <c r="M63" s="47">
        <v>27431.962005590001</v>
      </c>
      <c r="N63" s="47">
        <v>487.15199336000006</v>
      </c>
      <c r="O63" s="47">
        <v>213.28033844999999</v>
      </c>
      <c r="P63" s="47">
        <v>80875.598154129999</v>
      </c>
      <c r="Q63" s="47">
        <v>88.822267539999999</v>
      </c>
      <c r="R63" s="47">
        <v>9412.0477299499998</v>
      </c>
      <c r="S63" s="47">
        <v>26042.45507959</v>
      </c>
      <c r="T63" s="47">
        <v>0</v>
      </c>
      <c r="U63" s="47">
        <v>34.920251130000004</v>
      </c>
      <c r="V63" s="47">
        <v>13025.560000000001</v>
      </c>
      <c r="W63" s="47">
        <v>6331.7417981999997</v>
      </c>
      <c r="X63" s="119">
        <f t="shared" si="27"/>
        <v>-0.44086021505376349</v>
      </c>
      <c r="Y63" s="119">
        <f t="shared" si="47"/>
        <v>17.253846153846151</v>
      </c>
      <c r="Z63" s="119">
        <f t="shared" si="47"/>
        <v>1.2170248630425626</v>
      </c>
      <c r="AA63" s="119">
        <f t="shared" si="47"/>
        <v>-0.35516061585249958</v>
      </c>
      <c r="AB63" s="119">
        <f t="shared" si="47"/>
        <v>-1</v>
      </c>
      <c r="AC63" s="119" t="e">
        <f t="shared" si="47"/>
        <v>#DIV/0!</v>
      </c>
      <c r="AD63" s="119">
        <f t="shared" si="47"/>
        <v>-0.6344431951970444</v>
      </c>
      <c r="AE63" s="116">
        <f t="shared" si="47"/>
        <v>60.009139415375259</v>
      </c>
      <c r="AF63" s="116">
        <f t="shared" si="47"/>
        <v>-0.50014185467257077</v>
      </c>
      <c r="AG63" s="116">
        <f t="shared" si="48"/>
        <v>1.5253585636294038</v>
      </c>
      <c r="AH63" s="116">
        <f t="shared" si="48"/>
        <v>-0.98224144546202241</v>
      </c>
      <c r="AI63" s="116">
        <f t="shared" si="48"/>
        <v>-0.56218933442321339</v>
      </c>
      <c r="AJ63" s="116">
        <f t="shared" si="48"/>
        <v>378.19856439598595</v>
      </c>
      <c r="AK63" s="116">
        <f t="shared" si="48"/>
        <v>-0.99890174206352422</v>
      </c>
      <c r="AL63" s="116">
        <f t="shared" si="48"/>
        <v>104.96495665584536</v>
      </c>
      <c r="AM63" s="116">
        <f t="shared" si="48"/>
        <v>1.7669276470751969</v>
      </c>
      <c r="AN63" s="116">
        <f t="shared" si="48"/>
        <v>-1</v>
      </c>
      <c r="AO63" s="119" t="e">
        <f t="shared" si="48"/>
        <v>#DIV/0!</v>
      </c>
      <c r="AP63" s="116">
        <f t="shared" si="48"/>
        <v>372.00877223101458</v>
      </c>
      <c r="AQ63" s="116">
        <f t="shared" si="48"/>
        <v>-0.51389868856310217</v>
      </c>
    </row>
    <row r="64" spans="1:44" x14ac:dyDescent="0.2">
      <c r="B64" s="45"/>
      <c r="C64" s="46"/>
      <c r="F64" s="1"/>
      <c r="G64" s="1"/>
      <c r="H64" s="1"/>
      <c r="I64" s="1"/>
      <c r="J64" s="1"/>
      <c r="K64" s="1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</row>
    <row r="65" spans="1:43" x14ac:dyDescent="0.2">
      <c r="B65" s="17" t="s">
        <v>59</v>
      </c>
      <c r="C65" s="46"/>
      <c r="F65" s="1"/>
      <c r="G65" s="1"/>
      <c r="H65" s="1"/>
      <c r="I65" s="1"/>
      <c r="J65" s="1"/>
      <c r="K65" s="1"/>
      <c r="L65" s="6">
        <f t="shared" ref="L65:W65" si="50">+L66-L67</f>
        <v>1629.39938054</v>
      </c>
      <c r="M65" s="6">
        <f t="shared" si="50"/>
        <v>1857.35579351</v>
      </c>
      <c r="N65" s="6">
        <f t="shared" si="50"/>
        <v>0</v>
      </c>
      <c r="O65" s="6">
        <f t="shared" si="50"/>
        <v>0</v>
      </c>
      <c r="P65" s="6">
        <f t="shared" si="50"/>
        <v>0</v>
      </c>
      <c r="Q65" s="6">
        <f t="shared" si="50"/>
        <v>0</v>
      </c>
      <c r="R65" s="6">
        <f t="shared" si="50"/>
        <v>3901.5</v>
      </c>
      <c r="S65" s="6">
        <f t="shared" si="50"/>
        <v>0</v>
      </c>
      <c r="T65" s="6">
        <f t="shared" si="50"/>
        <v>4649.5974864199998</v>
      </c>
      <c r="U65" s="6">
        <f t="shared" si="50"/>
        <v>3300.21</v>
      </c>
      <c r="V65" s="6">
        <f t="shared" si="50"/>
        <v>3247.5524999999998</v>
      </c>
      <c r="W65" s="6">
        <f t="shared" si="50"/>
        <v>3183.4837499999999</v>
      </c>
      <c r="X65" s="118"/>
      <c r="Y65" s="118"/>
      <c r="Z65" s="118"/>
      <c r="AA65" s="118"/>
      <c r="AB65" s="118"/>
      <c r="AC65" s="118"/>
      <c r="AD65" s="118"/>
      <c r="AE65" s="118"/>
      <c r="AF65" s="118"/>
      <c r="AG65" s="116">
        <f>+M65/L65-1</f>
        <v>0.13990211098181016</v>
      </c>
      <c r="AH65" s="116"/>
      <c r="AI65" s="116"/>
      <c r="AJ65" s="116"/>
      <c r="AK65" s="118"/>
      <c r="AL65" s="118"/>
      <c r="AM65" s="116">
        <f t="shared" ref="AM65:AQ67" si="51">+S65/R65-1</f>
        <v>-1</v>
      </c>
      <c r="AN65" s="119" t="e">
        <f t="shared" si="51"/>
        <v>#DIV/0!</v>
      </c>
      <c r="AO65" s="116">
        <f t="shared" si="51"/>
        <v>-0.29021597898767215</v>
      </c>
      <c r="AP65" s="116">
        <f t="shared" si="51"/>
        <v>-1.5955802812548381E-2</v>
      </c>
      <c r="AQ65" s="116">
        <f t="shared" si="51"/>
        <v>-1.9728318479839801E-2</v>
      </c>
    </row>
    <row r="66" spans="1:43" x14ac:dyDescent="0.2">
      <c r="B66" s="45" t="s">
        <v>60</v>
      </c>
      <c r="C66" s="46"/>
      <c r="F66" s="1"/>
      <c r="G66" s="1"/>
      <c r="H66" s="1"/>
      <c r="I66" s="1"/>
      <c r="J66" s="1"/>
      <c r="K66" s="1"/>
      <c r="L66" s="47">
        <v>1629.39938054</v>
      </c>
      <c r="M66" s="47">
        <v>1857.35579351</v>
      </c>
      <c r="N66" s="47">
        <v>0</v>
      </c>
      <c r="O66" s="47">
        <v>0</v>
      </c>
      <c r="P66" s="47">
        <v>0</v>
      </c>
      <c r="Q66" s="47">
        <v>0</v>
      </c>
      <c r="R66" s="47">
        <v>3901.5</v>
      </c>
      <c r="S66" s="47">
        <v>0</v>
      </c>
      <c r="T66" s="47">
        <v>4649.5974864199998</v>
      </c>
      <c r="U66" s="47">
        <v>3300.21</v>
      </c>
      <c r="V66" s="47">
        <v>3247.5524999999998</v>
      </c>
      <c r="W66" s="47">
        <v>3183.4837499999999</v>
      </c>
      <c r="X66" s="118"/>
      <c r="Y66" s="118"/>
      <c r="Z66" s="118"/>
      <c r="AA66" s="118"/>
      <c r="AB66" s="118"/>
      <c r="AC66" s="118"/>
      <c r="AD66" s="118"/>
      <c r="AE66" s="118"/>
      <c r="AF66" s="121" t="e">
        <f>+L66/K66-1</f>
        <v>#DIV/0!</v>
      </c>
      <c r="AG66" s="116">
        <f>+M66/L66-1</f>
        <v>0.13990211098181016</v>
      </c>
      <c r="AH66" s="116"/>
      <c r="AI66" s="116"/>
      <c r="AJ66" s="116"/>
      <c r="AK66" s="118"/>
      <c r="AL66" s="118"/>
      <c r="AM66" s="116">
        <f t="shared" si="51"/>
        <v>-1</v>
      </c>
      <c r="AN66" s="119" t="e">
        <f t="shared" si="51"/>
        <v>#DIV/0!</v>
      </c>
      <c r="AO66" s="116">
        <f t="shared" si="51"/>
        <v>-0.29021597898767215</v>
      </c>
      <c r="AP66" s="116">
        <f t="shared" si="51"/>
        <v>-1.5955802812548381E-2</v>
      </c>
      <c r="AQ66" s="116">
        <f t="shared" si="51"/>
        <v>-1.9728318479839801E-2</v>
      </c>
    </row>
    <row r="67" spans="1:43" x14ac:dyDescent="0.2">
      <c r="B67" s="45" t="s">
        <v>61</v>
      </c>
      <c r="C67" s="46"/>
      <c r="F67" s="1"/>
      <c r="G67" s="1"/>
      <c r="H67" s="1"/>
      <c r="I67" s="1"/>
      <c r="J67" s="1"/>
      <c r="K67" s="1"/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9" t="e">
        <f t="shared" si="51"/>
        <v>#DIV/0!</v>
      </c>
      <c r="AN67" s="119" t="e">
        <f t="shared" si="51"/>
        <v>#DIV/0!</v>
      </c>
      <c r="AO67" s="119" t="e">
        <f t="shared" si="51"/>
        <v>#DIV/0!</v>
      </c>
      <c r="AP67" s="119" t="e">
        <f t="shared" si="51"/>
        <v>#DIV/0!</v>
      </c>
      <c r="AQ67" s="119" t="e">
        <f t="shared" si="51"/>
        <v>#DIV/0!</v>
      </c>
    </row>
    <row r="68" spans="1:43" x14ac:dyDescent="0.2">
      <c r="B68" s="45"/>
      <c r="C68" s="46"/>
      <c r="F68" s="1"/>
      <c r="G68" s="1"/>
      <c r="H68" s="1"/>
      <c r="I68" s="1"/>
      <c r="J68" s="1"/>
      <c r="K68" s="1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</row>
    <row r="69" spans="1:43" x14ac:dyDescent="0.2">
      <c r="A69" s="5" t="s">
        <v>18</v>
      </c>
      <c r="B69" s="4" t="s">
        <v>23</v>
      </c>
      <c r="C69" s="25">
        <f>+C9-C38</f>
        <v>34716.580590950034</v>
      </c>
      <c r="D69" s="25">
        <f t="shared" ref="D69:T69" si="52">+D9-D38</f>
        <v>64793.462922060047</v>
      </c>
      <c r="E69" s="25">
        <f t="shared" si="52"/>
        <v>79024.767761990021</v>
      </c>
      <c r="F69" s="25">
        <f t="shared" si="52"/>
        <v>-34497.979676859977</v>
      </c>
      <c r="G69" s="25">
        <f t="shared" si="52"/>
        <v>-126345.25975424005</v>
      </c>
      <c r="H69" s="25">
        <f t="shared" si="52"/>
        <v>-172363.53315440001</v>
      </c>
      <c r="I69" s="25">
        <f t="shared" si="52"/>
        <v>-214738.25549200003</v>
      </c>
      <c r="J69" s="25">
        <f t="shared" si="52"/>
        <v>-226536.14159010985</v>
      </c>
      <c r="K69" s="25">
        <f t="shared" si="52"/>
        <v>-258148.98130368011</v>
      </c>
      <c r="L69" s="25">
        <f t="shared" si="52"/>
        <v>-216851.01081997005</v>
      </c>
      <c r="M69" s="25">
        <f t="shared" si="52"/>
        <v>-249962.41966823989</v>
      </c>
      <c r="N69" s="25">
        <f t="shared" si="52"/>
        <v>-260695.16708285024</v>
      </c>
      <c r="O69" s="25">
        <f t="shared" si="52"/>
        <v>-260726.39527629013</v>
      </c>
      <c r="P69" s="25">
        <f t="shared" si="52"/>
        <v>-264551.2984003803</v>
      </c>
      <c r="Q69" s="25">
        <f t="shared" si="52"/>
        <v>-96756.023210719926</v>
      </c>
      <c r="R69" s="25">
        <f t="shared" si="52"/>
        <v>-110588.43571900995</v>
      </c>
      <c r="S69" s="25">
        <f t="shared" si="52"/>
        <v>27090.59471367998</v>
      </c>
      <c r="T69" s="25">
        <f t="shared" si="52"/>
        <v>118844.18597969017</v>
      </c>
      <c r="U69" s="25">
        <f>+U9-U38</f>
        <v>127500.37943682959</v>
      </c>
      <c r="V69" s="25">
        <f>+V9-V38</f>
        <v>52940.708796020364</v>
      </c>
      <c r="W69" s="25">
        <f>+W9-W38</f>
        <v>86606.010675820056</v>
      </c>
      <c r="X69" s="116">
        <f t="shared" ref="X69:AF69" si="53">+D69/C69-1</f>
        <v>0.86635497560927699</v>
      </c>
      <c r="Y69" s="116">
        <f t="shared" si="53"/>
        <v>0.21964105942367662</v>
      </c>
      <c r="Z69" s="116">
        <f t="shared" si="53"/>
        <v>-1.4365464227716858</v>
      </c>
      <c r="AA69" s="116">
        <f t="shared" si="53"/>
        <v>2.6623959123898486</v>
      </c>
      <c r="AB69" s="116">
        <f t="shared" si="53"/>
        <v>0.36422635474945575</v>
      </c>
      <c r="AC69" s="116">
        <f t="shared" si="53"/>
        <v>0.24584505528580425</v>
      </c>
      <c r="AD69" s="116">
        <f t="shared" si="53"/>
        <v>5.4940774623873923E-2</v>
      </c>
      <c r="AE69" s="116">
        <f t="shared" si="53"/>
        <v>0.13954876909120273</v>
      </c>
      <c r="AF69" s="116">
        <f t="shared" si="53"/>
        <v>-0.15997727465415845</v>
      </c>
      <c r="AG69" s="116">
        <f t="shared" ref="AG69:AQ69" si="54">+M69/L69-1</f>
        <v>0.15269197373379528</v>
      </c>
      <c r="AH69" s="116">
        <f t="shared" si="54"/>
        <v>4.2937444072014053E-2</v>
      </c>
      <c r="AI69" s="116">
        <f t="shared" si="54"/>
        <v>1.1978815637170293E-4</v>
      </c>
      <c r="AJ69" s="116">
        <f t="shared" si="54"/>
        <v>1.4670179902717351E-2</v>
      </c>
      <c r="AK69" s="116">
        <f t="shared" si="54"/>
        <v>-0.63426366154405978</v>
      </c>
      <c r="AL69" s="116">
        <f t="shared" si="54"/>
        <v>0.14296177177688607</v>
      </c>
      <c r="AM69" s="116">
        <f t="shared" si="54"/>
        <v>-1.2449676997196475</v>
      </c>
      <c r="AN69" s="116">
        <f t="shared" si="54"/>
        <v>3.3869168335266275</v>
      </c>
      <c r="AO69" s="116">
        <f t="shared" si="54"/>
        <v>7.2836490786505337E-2</v>
      </c>
      <c r="AP69" s="116">
        <f t="shared" si="54"/>
        <v>-0.58477999022544103</v>
      </c>
      <c r="AQ69" s="116">
        <f t="shared" si="54"/>
        <v>0.63590576411644806</v>
      </c>
    </row>
    <row r="70" spans="1:43" ht="18.75" x14ac:dyDescent="0.25">
      <c r="A70" s="2"/>
      <c r="B70" s="53" t="s">
        <v>55</v>
      </c>
      <c r="C70" s="46"/>
      <c r="E70" s="20"/>
      <c r="F70" s="54">
        <f t="shared" ref="F70:T70" si="55">+F69/F78</f>
        <v>-1.9572047315171413E-3</v>
      </c>
      <c r="G70" s="54">
        <f t="shared" si="55"/>
        <v>-6.380425821721358E-3</v>
      </c>
      <c r="H70" s="54">
        <f t="shared" si="55"/>
        <v>-7.9711118489166188E-3</v>
      </c>
      <c r="I70" s="54">
        <f t="shared" si="55"/>
        <v>-9.0405188151463957E-3</v>
      </c>
      <c r="J70" s="54">
        <f t="shared" si="55"/>
        <v>-8.8966950280824769E-3</v>
      </c>
      <c r="K70" s="54">
        <f t="shared" si="55"/>
        <v>-9.2191693548015954E-3</v>
      </c>
      <c r="L70" s="54">
        <f t="shared" si="55"/>
        <v>-7.1328103833963284E-3</v>
      </c>
      <c r="M70" s="54">
        <f t="shared" si="55"/>
        <v>-7.7976095706626418E-3</v>
      </c>
      <c r="N70" s="54">
        <f t="shared" si="55"/>
        <v>-7.5907827519732796E-3</v>
      </c>
      <c r="O70" s="54">
        <f t="shared" si="55"/>
        <v>-7.2394400036307959E-3</v>
      </c>
      <c r="P70" s="54">
        <f t="shared" si="55"/>
        <v>-6.992764088485667E-3</v>
      </c>
      <c r="Q70" s="54">
        <f t="shared" si="55"/>
        <v>-2.6511952541424084E-3</v>
      </c>
      <c r="R70" s="54">
        <f t="shared" si="55"/>
        <v>-2.7423180876754976E-3</v>
      </c>
      <c r="S70" s="54">
        <f t="shared" si="55"/>
        <v>5.8959969612164113E-4</v>
      </c>
      <c r="T70" s="54">
        <f t="shared" si="55"/>
        <v>2.4961505566890837E-3</v>
      </c>
      <c r="U70" s="54">
        <f>+U69/U78</f>
        <v>2.5592632410109464E-3</v>
      </c>
      <c r="V70" s="54">
        <f>+V69/V78</f>
        <v>1.0217787469292028E-3</v>
      </c>
      <c r="W70" s="54">
        <f>+W69/W78</f>
        <v>1.5947653480530119E-3</v>
      </c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</row>
    <row r="71" spans="1:43" x14ac:dyDescent="0.2">
      <c r="A71" s="5" t="s">
        <v>19</v>
      </c>
      <c r="B71" s="4" t="s">
        <v>22</v>
      </c>
      <c r="C71" s="25">
        <f>+C9-C36</f>
        <v>-49496.419409049966</v>
      </c>
      <c r="D71" s="25">
        <v>-12886.037077939953</v>
      </c>
      <c r="E71" s="25">
        <v>13450.467761990032</v>
      </c>
      <c r="F71" s="25">
        <f t="shared" ref="F71:T71" si="56">+F9-F36</f>
        <v>-90068.179676859989</v>
      </c>
      <c r="G71" s="25">
        <f t="shared" si="56"/>
        <v>-190514.75975424005</v>
      </c>
      <c r="H71" s="25">
        <f t="shared" si="56"/>
        <v>-230927.10719557997</v>
      </c>
      <c r="I71" s="25">
        <f t="shared" si="56"/>
        <v>-272538.75549200003</v>
      </c>
      <c r="J71" s="25">
        <f t="shared" si="56"/>
        <v>-301683.98410765984</v>
      </c>
      <c r="K71" s="25">
        <f t="shared" si="56"/>
        <v>-325825.02986417012</v>
      </c>
      <c r="L71" s="25">
        <f t="shared" si="56"/>
        <v>-288870.69153655006</v>
      </c>
      <c r="M71" s="25">
        <f t="shared" si="56"/>
        <v>-309318.76388645987</v>
      </c>
      <c r="N71" s="25">
        <f t="shared" si="56"/>
        <v>-324338.52353467024</v>
      </c>
      <c r="O71" s="25">
        <f t="shared" si="56"/>
        <v>-347901.83050009015</v>
      </c>
      <c r="P71" s="25">
        <f t="shared" si="56"/>
        <v>-387022.25213405036</v>
      </c>
      <c r="Q71" s="25">
        <f t="shared" si="56"/>
        <v>-361455.34292481001</v>
      </c>
      <c r="R71" s="25">
        <f t="shared" si="56"/>
        <v>-451174.50338853989</v>
      </c>
      <c r="S71" s="25">
        <f t="shared" si="56"/>
        <v>-432071.78590616002</v>
      </c>
      <c r="T71" s="25">
        <f t="shared" si="56"/>
        <v>-346631.47474923986</v>
      </c>
      <c r="U71" s="25">
        <f>+U9-U36</f>
        <v>-389861.69365085033</v>
      </c>
      <c r="V71" s="25">
        <f>+V9-V36</f>
        <v>-394996.65768474969</v>
      </c>
      <c r="W71" s="25">
        <f>+W9-W36</f>
        <v>-328348.11078102002</v>
      </c>
      <c r="X71" s="116">
        <f t="shared" ref="X71:AF71" si="57">+D71/C71-1</f>
        <v>-0.73965718668563207</v>
      </c>
      <c r="Y71" s="116">
        <f t="shared" si="57"/>
        <v>-2.0438017274540012</v>
      </c>
      <c r="Z71" s="116">
        <f t="shared" si="57"/>
        <v>-7.6962860526966654</v>
      </c>
      <c r="AA71" s="116">
        <f t="shared" si="57"/>
        <v>1.115228268604461</v>
      </c>
      <c r="AB71" s="116">
        <f t="shared" si="57"/>
        <v>0.21212187178290542</v>
      </c>
      <c r="AC71" s="116">
        <f t="shared" si="57"/>
        <v>0.1801938663752356</v>
      </c>
      <c r="AD71" s="116">
        <f t="shared" si="57"/>
        <v>0.10693975821180168</v>
      </c>
      <c r="AE71" s="116">
        <f t="shared" si="57"/>
        <v>8.002097236920358E-2</v>
      </c>
      <c r="AF71" s="116">
        <f t="shared" si="57"/>
        <v>-0.11341773940149891</v>
      </c>
      <c r="AG71" s="116">
        <f t="shared" ref="AG71:AQ71" si="58">+M71/L71-1</f>
        <v>7.0786247788390044E-2</v>
      </c>
      <c r="AH71" s="116">
        <f t="shared" si="58"/>
        <v>4.8557544519748586E-2</v>
      </c>
      <c r="AI71" s="116">
        <f t="shared" si="58"/>
        <v>7.2650349112479473E-2</v>
      </c>
      <c r="AJ71" s="116">
        <f t="shared" si="58"/>
        <v>0.11244672549646184</v>
      </c>
      <c r="AK71" s="116">
        <f t="shared" si="58"/>
        <v>-6.6060566461653702E-2</v>
      </c>
      <c r="AL71" s="116">
        <f t="shared" si="58"/>
        <v>0.24821644559945888</v>
      </c>
      <c r="AM71" s="116">
        <f t="shared" si="58"/>
        <v>-4.23399756389361E-2</v>
      </c>
      <c r="AN71" s="116">
        <f t="shared" si="58"/>
        <v>-0.19774563844230408</v>
      </c>
      <c r="AO71" s="116">
        <f t="shared" si="58"/>
        <v>0.12471521500718907</v>
      </c>
      <c r="AP71" s="116">
        <f t="shared" si="58"/>
        <v>1.3171245386570662E-2</v>
      </c>
      <c r="AQ71" s="116">
        <f t="shared" si="58"/>
        <v>-0.16873192622536681</v>
      </c>
    </row>
    <row r="72" spans="1:43" ht="18.75" x14ac:dyDescent="0.25">
      <c r="B72" s="53" t="s">
        <v>55</v>
      </c>
      <c r="F72" s="54">
        <f t="shared" ref="F72:T72" si="59">+F71/F78</f>
        <v>-5.109918582882407E-3</v>
      </c>
      <c r="G72" s="54">
        <f t="shared" si="59"/>
        <v>-9.6209805964976112E-3</v>
      </c>
      <c r="H72" s="54">
        <f t="shared" si="59"/>
        <v>-1.0679438781019998E-2</v>
      </c>
      <c r="I72" s="54">
        <f t="shared" si="59"/>
        <v>-1.1473930163197215E-2</v>
      </c>
      <c r="J72" s="54">
        <f t="shared" si="59"/>
        <v>-1.1847956721709735E-2</v>
      </c>
      <c r="K72" s="54">
        <f t="shared" si="59"/>
        <v>-1.1636056494127446E-2</v>
      </c>
      <c r="L72" s="54">
        <f t="shared" si="59"/>
        <v>-9.5017305211520468E-3</v>
      </c>
      <c r="M72" s="54">
        <f t="shared" si="59"/>
        <v>-9.6492383009727199E-3</v>
      </c>
      <c r="N72" s="54">
        <f t="shared" si="59"/>
        <v>-9.4439160410864989E-3</v>
      </c>
      <c r="O72" s="54">
        <f t="shared" si="59"/>
        <v>-9.6599902222779307E-3</v>
      </c>
      <c r="P72" s="54">
        <f t="shared" si="59"/>
        <v>-1.0229983079016867E-2</v>
      </c>
      <c r="Q72" s="54">
        <f t="shared" si="59"/>
        <v>-9.9041760703585946E-3</v>
      </c>
      <c r="R72" s="54">
        <f t="shared" si="59"/>
        <v>-1.1188005267423451E-2</v>
      </c>
      <c r="S72" s="54">
        <f t="shared" si="59"/>
        <v>-9.4036102331989599E-3</v>
      </c>
      <c r="T72" s="54">
        <f t="shared" si="59"/>
        <v>-7.2804937113973645E-3</v>
      </c>
      <c r="U72" s="54">
        <f>+U71/U78</f>
        <v>-7.8255351556285688E-3</v>
      </c>
      <c r="V72" s="54">
        <f>+V71/V78</f>
        <v>-7.6236076000683623E-3</v>
      </c>
      <c r="W72" s="54">
        <f>+W71/W78</f>
        <v>-6.0462107085419575E-3</v>
      </c>
    </row>
    <row r="73" spans="1:43" x14ac:dyDescent="0.2">
      <c r="B73" s="3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43" x14ac:dyDescent="0.2">
      <c r="B74" s="30" t="s">
        <v>41</v>
      </c>
      <c r="C74" s="35"/>
      <c r="D74" s="35"/>
      <c r="E74" s="35"/>
      <c r="F74" s="25">
        <f t="shared" ref="F74:W74" si="60">+F75+F76</f>
        <v>97200.782776998967</v>
      </c>
      <c r="G74" s="25">
        <f t="shared" si="60"/>
        <v>188178.70723671696</v>
      </c>
      <c r="H74" s="25">
        <f t="shared" si="60"/>
        <v>204434.79883238568</v>
      </c>
      <c r="I74" s="25">
        <f t="shared" si="60"/>
        <v>183491.0190268094</v>
      </c>
      <c r="J74" s="25">
        <f t="shared" si="60"/>
        <v>299516.88333977701</v>
      </c>
      <c r="K74" s="25">
        <f t="shared" si="60"/>
        <v>325825.07154633116</v>
      </c>
      <c r="L74" s="25">
        <f t="shared" si="60"/>
        <v>288870.72910640895</v>
      </c>
      <c r="M74" s="25">
        <f t="shared" si="60"/>
        <v>309318.76907778042</v>
      </c>
      <c r="N74" s="25">
        <f t="shared" si="60"/>
        <v>324338.54440668359</v>
      </c>
      <c r="O74" s="25">
        <f t="shared" si="60"/>
        <v>347901.84062917804</v>
      </c>
      <c r="P74" s="25">
        <f t="shared" si="60"/>
        <v>387022.25045932696</v>
      </c>
      <c r="Q74" s="25">
        <f t="shared" si="60"/>
        <v>361455.26812834083</v>
      </c>
      <c r="R74" s="25">
        <f t="shared" si="60"/>
        <v>451174.48279380117</v>
      </c>
      <c r="S74" s="25">
        <f t="shared" si="60"/>
        <v>432071.79070565308</v>
      </c>
      <c r="T74" s="25">
        <f t="shared" si="60"/>
        <v>346631.48721367249</v>
      </c>
      <c r="U74" s="25">
        <f t="shared" si="60"/>
        <v>389861.73043969669</v>
      </c>
      <c r="V74" s="25">
        <f t="shared" si="60"/>
        <v>394996.67695166648</v>
      </c>
      <c r="W74" s="25">
        <f t="shared" si="60"/>
        <v>328348.07763595396</v>
      </c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</row>
    <row r="75" spans="1:43" x14ac:dyDescent="0.2">
      <c r="B75" s="34" t="s">
        <v>43</v>
      </c>
      <c r="C75" s="35"/>
      <c r="D75" s="35"/>
      <c r="E75" s="35"/>
      <c r="F75" s="35">
        <v>103694.78277699897</v>
      </c>
      <c r="G75" s="35">
        <v>193763.70427914697</v>
      </c>
      <c r="H75" s="35">
        <v>337402.9222042957</v>
      </c>
      <c r="I75" s="2">
        <v>317020.62462627958</v>
      </c>
      <c r="J75" s="2">
        <v>432641.48669368698</v>
      </c>
      <c r="K75" s="2">
        <f>325501.263179684+4439.2</f>
        <v>329940.46317968401</v>
      </c>
      <c r="L75" s="2">
        <v>287665.16804043599</v>
      </c>
      <c r="M75" s="2">
        <v>307026.159097408</v>
      </c>
      <c r="N75" s="2">
        <v>327583.77416907001</v>
      </c>
      <c r="O75" s="2">
        <v>339384.69203483302</v>
      </c>
      <c r="P75" s="2">
        <v>382495.27117233397</v>
      </c>
      <c r="Q75" s="2">
        <v>367994.57999174204</v>
      </c>
      <c r="R75" s="2">
        <v>430404.36023438099</v>
      </c>
      <c r="S75" s="47">
        <v>397125.35021512699</v>
      </c>
      <c r="T75" s="47">
        <v>882321.490909304</v>
      </c>
      <c r="U75" s="47">
        <v>-5495.8222878683009</v>
      </c>
      <c r="V75" s="47">
        <v>385205.19937966799</v>
      </c>
      <c r="W75" s="47">
        <v>355693.34139099298</v>
      </c>
      <c r="X75" s="35"/>
      <c r="Y75" s="35"/>
      <c r="Z75" s="35"/>
      <c r="AA75" s="35"/>
      <c r="AB75" s="35"/>
      <c r="AC75" s="35"/>
      <c r="AD75" s="35"/>
      <c r="AE75" s="35"/>
      <c r="AF75" s="35"/>
      <c r="AG75" s="35"/>
    </row>
    <row r="76" spans="1:43" x14ac:dyDescent="0.2">
      <c r="B76" s="34" t="s">
        <v>44</v>
      </c>
      <c r="C76" s="35"/>
      <c r="D76" s="35"/>
      <c r="E76" s="35"/>
      <c r="F76" s="35">
        <v>-6494</v>
      </c>
      <c r="G76" s="35">
        <v>-5584.99704243</v>
      </c>
      <c r="H76" s="35">
        <v>-132968.12337191001</v>
      </c>
      <c r="I76" s="2">
        <v>-133529.60559947017</v>
      </c>
      <c r="J76" s="2">
        <v>-133124.60335391</v>
      </c>
      <c r="K76" s="2">
        <v>-4115.3916333528414</v>
      </c>
      <c r="L76" s="2">
        <v>1205.5610659729464</v>
      </c>
      <c r="M76" s="2">
        <v>2292.6099803724001</v>
      </c>
      <c r="N76" s="2">
        <v>-3245.2297623863869</v>
      </c>
      <c r="O76" s="2">
        <v>8517.1485943449989</v>
      </c>
      <c r="P76" s="2">
        <v>4526.9792869929533</v>
      </c>
      <c r="Q76" s="2">
        <v>-6539.3118634011989</v>
      </c>
      <c r="R76" s="2">
        <v>20770.122559420201</v>
      </c>
      <c r="S76" s="2">
        <v>34946.440490526104</v>
      </c>
      <c r="T76" s="2">
        <v>-535690.00369563152</v>
      </c>
      <c r="U76" s="2">
        <v>395357.55272756499</v>
      </c>
      <c r="V76" s="2">
        <v>9791.4775719984991</v>
      </c>
      <c r="W76" s="2">
        <v>-27345.263755038999</v>
      </c>
      <c r="X76" s="35"/>
      <c r="Y76" s="35"/>
      <c r="Z76" s="35"/>
      <c r="AA76" s="35"/>
      <c r="AB76" s="35"/>
      <c r="AC76" s="35"/>
      <c r="AD76" s="35"/>
      <c r="AE76" s="35"/>
      <c r="AF76" s="35"/>
      <c r="AG76" s="35"/>
    </row>
    <row r="77" spans="1:43" ht="13.5" thickBot="1" x14ac:dyDescent="0.25">
      <c r="A77" s="9"/>
      <c r="B77" s="9"/>
      <c r="C77" s="36"/>
      <c r="D77" s="36"/>
      <c r="E77" s="36"/>
      <c r="F77" s="36"/>
      <c r="G77" s="36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9"/>
      <c r="AI77" s="12"/>
      <c r="AJ77" s="9"/>
      <c r="AK77" s="9"/>
      <c r="AL77" s="9"/>
      <c r="AM77" s="9"/>
      <c r="AN77" s="9"/>
      <c r="AO77" s="9"/>
      <c r="AP77" s="9"/>
      <c r="AQ77" s="9"/>
    </row>
    <row r="78" spans="1:43" ht="15" thickTop="1" x14ac:dyDescent="0.2">
      <c r="B78" s="57" t="s">
        <v>136</v>
      </c>
      <c r="C78" s="51">
        <v>11613320</v>
      </c>
      <c r="D78" s="51">
        <v>13889052.9</v>
      </c>
      <c r="E78" s="51">
        <v>16208974.699999999</v>
      </c>
      <c r="F78" s="51">
        <v>17626147.699999999</v>
      </c>
      <c r="G78" s="51">
        <v>19802010.600000001</v>
      </c>
      <c r="H78" s="51">
        <v>21623524.600000001</v>
      </c>
      <c r="I78" s="51">
        <v>23752868.600000001</v>
      </c>
      <c r="J78" s="51">
        <v>25462954.600000001</v>
      </c>
      <c r="K78" s="51">
        <v>28001327.600000001</v>
      </c>
      <c r="L78" s="51">
        <v>30401903.199999999</v>
      </c>
      <c r="M78" s="51">
        <v>32056288.199999999</v>
      </c>
      <c r="N78" s="51">
        <v>34343647.5</v>
      </c>
      <c r="O78" s="51">
        <v>36014718.700000003</v>
      </c>
      <c r="P78" s="51">
        <v>37832149.784087852</v>
      </c>
      <c r="Q78" s="51">
        <v>36495246.08175943</v>
      </c>
      <c r="R78" s="51">
        <v>40326625.935924627</v>
      </c>
      <c r="S78" s="51">
        <v>45947436.696254477</v>
      </c>
      <c r="T78" s="51">
        <v>47610984.706517927</v>
      </c>
      <c r="U78" s="51">
        <v>49819173.500286385</v>
      </c>
      <c r="V78" s="51">
        <v>51812301.787569404</v>
      </c>
      <c r="W78" s="51">
        <v>54306428.705360338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44"/>
    </row>
    <row r="79" spans="1:43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44"/>
    </row>
    <row r="80" spans="1:43" ht="14.25" x14ac:dyDescent="0.2">
      <c r="A80" s="61"/>
      <c r="B80" s="45" t="s">
        <v>148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45"/>
      <c r="AE80" s="45"/>
      <c r="AF80" s="45"/>
      <c r="AG80" s="45"/>
      <c r="AH80" s="45"/>
      <c r="AI80" s="45"/>
      <c r="AJ80" s="45"/>
      <c r="AK80" s="45"/>
    </row>
    <row r="81" spans="1:43" ht="14.25" x14ac:dyDescent="0.2">
      <c r="A81" s="61"/>
      <c r="B81" s="45" t="s">
        <v>149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45"/>
      <c r="AE81" s="45"/>
      <c r="AF81" s="45"/>
      <c r="AG81" s="45"/>
      <c r="AH81" s="45"/>
      <c r="AI81" s="45"/>
      <c r="AJ81" s="45"/>
      <c r="AK81" s="45"/>
    </row>
    <row r="82" spans="1:43" ht="14.25" x14ac:dyDescent="0.2">
      <c r="A82" s="61"/>
      <c r="B82" s="45" t="s">
        <v>140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45"/>
      <c r="AE82" s="45"/>
      <c r="AF82" s="45"/>
      <c r="AG82" s="45"/>
      <c r="AH82" s="45"/>
      <c r="AI82" s="45"/>
      <c r="AJ82" s="45"/>
      <c r="AK82" s="45"/>
    </row>
    <row r="83" spans="1:43" ht="14.25" x14ac:dyDescent="0.2">
      <c r="A83" s="61"/>
      <c r="B83" s="4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45"/>
      <c r="AE83" s="45"/>
      <c r="AF83" s="45"/>
      <c r="AG83" s="45"/>
      <c r="AH83" s="45"/>
      <c r="AI83" s="45"/>
      <c r="AJ83" s="45"/>
      <c r="AK83" s="45"/>
    </row>
    <row r="84" spans="1:43" x14ac:dyDescent="0.2">
      <c r="B84" s="45"/>
    </row>
    <row r="86" spans="1:43" x14ac:dyDescent="0.2">
      <c r="B86" s="209" t="s">
        <v>57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44"/>
    </row>
    <row r="87" spans="1:43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43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2"/>
      <c r="V88" s="2"/>
      <c r="W88" s="2"/>
      <c r="X88" s="1"/>
      <c r="Y88" s="1"/>
      <c r="Z88" s="1"/>
      <c r="AA88" s="1"/>
      <c r="AB88" s="1"/>
      <c r="AC88" s="1"/>
      <c r="AD88" s="1"/>
      <c r="AE88" s="1"/>
      <c r="AF88" s="1"/>
      <c r="AQ88" s="45"/>
    </row>
    <row r="89" spans="1:43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"/>
      <c r="T89" s="2"/>
      <c r="U89" s="2"/>
      <c r="V89" s="2"/>
      <c r="W89" s="2"/>
      <c r="X89" s="1"/>
      <c r="Y89" s="1"/>
      <c r="Z89" s="1"/>
      <c r="AA89" s="1"/>
      <c r="AB89" s="1"/>
      <c r="AC89" s="1"/>
      <c r="AD89" s="1"/>
      <c r="AE89" s="1"/>
      <c r="AF89" s="1"/>
    </row>
    <row r="90" spans="1:43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2"/>
      <c r="T90" s="2"/>
      <c r="U90" s="2"/>
      <c r="V90" s="2"/>
      <c r="W90" s="2"/>
      <c r="X90" s="1"/>
      <c r="Y90" s="1"/>
      <c r="Z90" s="1"/>
      <c r="AA90" s="1"/>
      <c r="AB90" s="1"/>
      <c r="AC90" s="1"/>
      <c r="AD90" s="1"/>
      <c r="AE90" s="1"/>
      <c r="AF90" s="1"/>
    </row>
    <row r="91" spans="1:43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</row>
  </sheetData>
  <mergeCells count="6">
    <mergeCell ref="B86:AH86"/>
    <mergeCell ref="B2:AN2"/>
    <mergeCell ref="B3:AN3"/>
    <mergeCell ref="B4:AN4"/>
    <mergeCell ref="X6:AQ6"/>
    <mergeCell ref="C6:W6"/>
  </mergeCells>
  <phoneticPr fontId="0" type="noConversion"/>
  <printOptions horizontalCentered="1"/>
  <pageMargins left="0.23622047244094491" right="0.27559055118110237" top="0.23622047244094491" bottom="0.19685039370078741" header="0" footer="0"/>
  <pageSetup scale="60" orientation="portrait" r:id="rId1"/>
  <headerFooter alignWithMargins="0">
    <oddFooter>&amp;R
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35BB-7E49-4699-90B3-B0586CBD8887}">
  <dimension ref="A1:P65"/>
  <sheetViews>
    <sheetView workbookViewId="0">
      <selection activeCell="P17" sqref="P17"/>
    </sheetView>
  </sheetViews>
  <sheetFormatPr baseColWidth="10" defaultRowHeight="11.25" x14ac:dyDescent="0.2"/>
  <cols>
    <col min="1" max="1" width="2.7109375" style="58" customWidth="1"/>
    <col min="2" max="2" width="36.85546875" style="58" customWidth="1"/>
    <col min="3" max="5" width="7.85546875" style="58" bestFit="1" customWidth="1"/>
    <col min="6" max="7" width="8" style="58" bestFit="1" customWidth="1"/>
    <col min="8" max="8" width="6.7109375" style="58" customWidth="1"/>
    <col min="9" max="9" width="38.7109375" style="58" customWidth="1"/>
    <col min="10" max="12" width="9.140625" style="58" bestFit="1" customWidth="1"/>
    <col min="13" max="13" width="7" style="58" customWidth="1"/>
    <col min="14" max="14" width="6.85546875" style="58" bestFit="1" customWidth="1"/>
    <col min="15" max="15" width="11.42578125" style="58"/>
    <col min="16" max="16" width="11.42578125" style="59"/>
    <col min="17" max="16384" width="11.42578125" style="58"/>
  </cols>
  <sheetData>
    <row r="1" spans="1:14" x14ac:dyDescent="0.2">
      <c r="B1" s="136"/>
      <c r="C1" s="137" t="s">
        <v>84</v>
      </c>
      <c r="D1" s="137" t="s">
        <v>84</v>
      </c>
      <c r="E1" s="137" t="s">
        <v>84</v>
      </c>
      <c r="F1" s="138" t="s">
        <v>84</v>
      </c>
      <c r="G1" s="138"/>
      <c r="J1" s="59" t="s">
        <v>84</v>
      </c>
      <c r="K1" s="59" t="s">
        <v>84</v>
      </c>
      <c r="L1" s="59" t="s">
        <v>84</v>
      </c>
      <c r="M1" s="138"/>
      <c r="N1" s="138"/>
    </row>
    <row r="2" spans="1:14" x14ac:dyDescent="0.2">
      <c r="B2" s="213" t="s">
        <v>85</v>
      </c>
      <c r="C2" s="213"/>
      <c r="D2" s="213"/>
      <c r="E2" s="213"/>
      <c r="F2" s="213"/>
      <c r="G2" s="213"/>
      <c r="I2" s="213" t="s">
        <v>85</v>
      </c>
      <c r="J2" s="213"/>
      <c r="K2" s="213"/>
      <c r="L2" s="213"/>
      <c r="M2" s="213"/>
      <c r="N2" s="213"/>
    </row>
    <row r="3" spans="1:14" x14ac:dyDescent="0.2">
      <c r="B3" s="213" t="s">
        <v>86</v>
      </c>
      <c r="C3" s="213"/>
      <c r="D3" s="213"/>
      <c r="E3" s="213"/>
      <c r="F3" s="213"/>
      <c r="G3" s="213"/>
      <c r="I3" s="213" t="s">
        <v>86</v>
      </c>
      <c r="J3" s="213"/>
      <c r="K3" s="213"/>
      <c r="L3" s="213"/>
      <c r="M3" s="213"/>
      <c r="N3" s="213"/>
    </row>
    <row r="4" spans="1:14" x14ac:dyDescent="0.2">
      <c r="B4" s="213" t="s">
        <v>87</v>
      </c>
      <c r="C4" s="213"/>
      <c r="D4" s="213"/>
      <c r="E4" s="213"/>
      <c r="F4" s="213"/>
      <c r="G4" s="213"/>
      <c r="I4" s="213" t="s">
        <v>88</v>
      </c>
      <c r="J4" s="213"/>
      <c r="K4" s="213"/>
      <c r="L4" s="213"/>
      <c r="M4" s="213"/>
      <c r="N4" s="213"/>
    </row>
    <row r="5" spans="1:14" x14ac:dyDescent="0.2">
      <c r="B5" s="213" t="s">
        <v>89</v>
      </c>
      <c r="C5" s="213"/>
      <c r="D5" s="213"/>
      <c r="E5" s="213"/>
      <c r="F5" s="213"/>
      <c r="G5" s="213"/>
      <c r="I5" s="213" t="s">
        <v>89</v>
      </c>
      <c r="J5" s="213"/>
      <c r="K5" s="213"/>
      <c r="L5" s="213"/>
      <c r="M5" s="213"/>
      <c r="N5" s="213"/>
    </row>
    <row r="6" spans="1:14" x14ac:dyDescent="0.2">
      <c r="B6" s="139"/>
      <c r="C6" s="139"/>
      <c r="D6" s="139"/>
      <c r="E6" s="139"/>
      <c r="F6" s="139"/>
      <c r="G6" s="139"/>
      <c r="I6" s="139"/>
      <c r="J6" s="139"/>
      <c r="K6" s="139"/>
      <c r="L6" s="139"/>
      <c r="M6" s="139"/>
      <c r="N6" s="139"/>
    </row>
    <row r="7" spans="1:14" ht="11.25" customHeight="1" x14ac:dyDescent="0.2">
      <c r="B7" s="140" t="s">
        <v>0</v>
      </c>
      <c r="C7" s="141">
        <v>2024</v>
      </c>
      <c r="D7" s="142">
        <v>2025</v>
      </c>
      <c r="E7" s="142">
        <v>2026</v>
      </c>
      <c r="F7" s="214" t="s">
        <v>90</v>
      </c>
      <c r="G7" s="215"/>
      <c r="I7" s="140" t="s">
        <v>0</v>
      </c>
      <c r="J7" s="141">
        <v>2024</v>
      </c>
      <c r="K7" s="142">
        <v>2025</v>
      </c>
      <c r="L7" s="142">
        <v>2026</v>
      </c>
      <c r="M7" s="214" t="s">
        <v>90</v>
      </c>
      <c r="N7" s="215"/>
    </row>
    <row r="8" spans="1:14" x14ac:dyDescent="0.2">
      <c r="B8" s="143"/>
      <c r="C8" s="143"/>
      <c r="D8" s="144"/>
      <c r="E8" s="145"/>
      <c r="F8" s="64" t="s">
        <v>83</v>
      </c>
      <c r="G8" s="64" t="s">
        <v>146</v>
      </c>
      <c r="I8" s="143"/>
      <c r="J8" s="141"/>
      <c r="K8" s="141"/>
      <c r="L8" s="142"/>
      <c r="M8" s="64" t="s">
        <v>83</v>
      </c>
      <c r="N8" s="64" t="s">
        <v>146</v>
      </c>
    </row>
    <row r="9" spans="1:14" x14ac:dyDescent="0.2">
      <c r="A9" s="59"/>
      <c r="B9" s="146" t="s">
        <v>91</v>
      </c>
      <c r="C9" s="147">
        <v>526244.11595977005</v>
      </c>
      <c r="D9" s="148">
        <v>501787.83571343002</v>
      </c>
      <c r="E9" s="149">
        <f>E10+E64</f>
        <v>548289.09268053004</v>
      </c>
      <c r="F9" s="65">
        <f>D9/C9-1</f>
        <v>-4.6473261181716796E-2</v>
      </c>
      <c r="G9" s="66">
        <f>E9/D9-1</f>
        <v>9.2671152342674201E-2</v>
      </c>
      <c r="I9" s="146" t="s">
        <v>91</v>
      </c>
      <c r="J9" s="150">
        <v>1197374.1734602097</v>
      </c>
      <c r="K9" s="151">
        <v>1199943.6815276402</v>
      </c>
      <c r="L9" s="149">
        <f>L10+L64</f>
        <v>1218390.7891190799</v>
      </c>
      <c r="M9" s="66">
        <f>K9/J9-1</f>
        <v>2.1459524719871226E-3</v>
      </c>
      <c r="N9" s="66">
        <f>L9/K9-1</f>
        <v>1.537331116069951E-2</v>
      </c>
    </row>
    <row r="10" spans="1:14" x14ac:dyDescent="0.2">
      <c r="A10" s="59"/>
      <c r="B10" s="152" t="s">
        <v>92</v>
      </c>
      <c r="C10" s="153">
        <v>526244.11595977005</v>
      </c>
      <c r="D10" s="154">
        <v>501787.83571343002</v>
      </c>
      <c r="E10" s="155">
        <f>E12++E61+E62+E63</f>
        <v>548289.09268053004</v>
      </c>
      <c r="F10" s="67">
        <f t="shared" ref="F10:G63" si="0">D10/C10-1</f>
        <v>-4.6473261181716796E-2</v>
      </c>
      <c r="G10" s="68">
        <f>E10/D10-1</f>
        <v>9.2671152342674201E-2</v>
      </c>
      <c r="I10" s="152" t="s">
        <v>92</v>
      </c>
      <c r="J10" s="153">
        <v>1197374.1734602097</v>
      </c>
      <c r="K10" s="154">
        <v>1199943.6815276402</v>
      </c>
      <c r="L10" s="155">
        <f>L12++L61+L62+L63</f>
        <v>1214872.63636308</v>
      </c>
      <c r="M10" s="68">
        <f t="shared" ref="M10" si="1">K10/J10-1</f>
        <v>2.1459524719871226E-3</v>
      </c>
      <c r="N10" s="68">
        <f>L10/K10-1</f>
        <v>1.244137959577718E-2</v>
      </c>
    </row>
    <row r="11" spans="1:14" x14ac:dyDescent="0.2">
      <c r="A11" s="59"/>
      <c r="B11" s="156"/>
      <c r="C11" s="147"/>
      <c r="D11" s="157"/>
      <c r="E11" s="149"/>
      <c r="F11" s="69"/>
      <c r="G11" s="70"/>
      <c r="I11" s="156"/>
      <c r="J11" s="158"/>
      <c r="K11" s="159"/>
      <c r="L11" s="149"/>
      <c r="M11" s="71"/>
      <c r="N11" s="71"/>
    </row>
    <row r="12" spans="1:14" x14ac:dyDescent="0.2">
      <c r="A12" s="59"/>
      <c r="B12" s="160" t="s">
        <v>93</v>
      </c>
      <c r="C12" s="129">
        <v>468224.58179446007</v>
      </c>
      <c r="D12" s="130">
        <v>439111.81596086005</v>
      </c>
      <c r="E12" s="75">
        <f>E14+E21+E26+E30+E35+E39+E43+E58+E59</f>
        <v>487165.32668016001</v>
      </c>
      <c r="F12" s="73">
        <f t="shared" si="0"/>
        <v>-6.2176927409547833E-2</v>
      </c>
      <c r="G12" s="74">
        <f>E12/D12-1</f>
        <v>0.10943342668689016</v>
      </c>
      <c r="I12" s="161" t="s">
        <v>93</v>
      </c>
      <c r="J12" s="72">
        <v>1058375.61867058</v>
      </c>
      <c r="K12" s="130">
        <v>1054841.9419628801</v>
      </c>
      <c r="L12" s="75">
        <f>L14+L21+L26+L30+L35+L39+L43+L58+L59</f>
        <v>1065471.98863575</v>
      </c>
      <c r="M12" s="73">
        <f t="shared" ref="M12" si="2">K12/J12-1</f>
        <v>-3.3387737258522288E-3</v>
      </c>
      <c r="N12" s="74">
        <f>L12/K12-1</f>
        <v>1.0077383397449236E-2</v>
      </c>
    </row>
    <row r="13" spans="1:14" x14ac:dyDescent="0.2">
      <c r="A13" s="59"/>
      <c r="B13" s="162"/>
      <c r="C13" s="131"/>
      <c r="D13" s="131"/>
      <c r="E13" s="79"/>
      <c r="F13" s="77"/>
      <c r="G13" s="78"/>
      <c r="I13" s="163"/>
      <c r="J13" s="76"/>
      <c r="K13" s="131"/>
      <c r="L13" s="79"/>
      <c r="M13" s="77"/>
      <c r="N13" s="78"/>
    </row>
    <row r="14" spans="1:14" x14ac:dyDescent="0.2">
      <c r="A14" s="59"/>
      <c r="B14" s="164" t="s">
        <v>94</v>
      </c>
      <c r="C14" s="165">
        <v>134954.13461802999</v>
      </c>
      <c r="D14" s="165">
        <v>129989.69859084999</v>
      </c>
      <c r="E14" s="166">
        <f>SUM(E15:E19)</f>
        <v>161121.11654364999</v>
      </c>
      <c r="F14" s="80">
        <f t="shared" si="0"/>
        <v>-3.6786098041613813E-2</v>
      </c>
      <c r="G14" s="81">
        <f>E14/D14-1</f>
        <v>0.23949142347647023</v>
      </c>
      <c r="H14" s="167"/>
      <c r="I14" s="168" t="s">
        <v>94</v>
      </c>
      <c r="J14" s="169">
        <v>309284.97188138001</v>
      </c>
      <c r="K14" s="165">
        <v>299895.09283137001</v>
      </c>
      <c r="L14" s="166">
        <f>SUM(L15:L19)</f>
        <v>322776.48837211001</v>
      </c>
      <c r="M14" s="80">
        <f t="shared" ref="M14:N18" si="3">K14/J14-1</f>
        <v>-3.0359958949480736E-2</v>
      </c>
      <c r="N14" s="81">
        <f t="shared" si="3"/>
        <v>7.629799915934643E-2</v>
      </c>
    </row>
    <row r="15" spans="1:14" x14ac:dyDescent="0.2">
      <c r="A15" s="59"/>
      <c r="B15" s="162" t="s">
        <v>95</v>
      </c>
      <c r="C15" s="123">
        <v>53758.531670459997</v>
      </c>
      <c r="D15" s="123">
        <v>57119.932845559997</v>
      </c>
      <c r="E15" s="86">
        <v>60857.003143139998</v>
      </c>
      <c r="F15" s="84">
        <f>D15/C15-1</f>
        <v>6.2527771325775916E-2</v>
      </c>
      <c r="G15" s="85">
        <f>E15/D15-1</f>
        <v>6.5424977086094183E-2</v>
      </c>
      <c r="I15" s="163" t="s">
        <v>95</v>
      </c>
      <c r="J15" s="82">
        <v>116270.59150203</v>
      </c>
      <c r="K15" s="123">
        <v>121031.16358259</v>
      </c>
      <c r="L15" s="86">
        <v>124778.50638345</v>
      </c>
      <c r="M15" s="87">
        <f t="shared" si="3"/>
        <v>4.0943905239158251E-2</v>
      </c>
      <c r="N15" s="88">
        <f t="shared" si="3"/>
        <v>3.0961800993533961E-2</v>
      </c>
    </row>
    <row r="16" spans="1:14" x14ac:dyDescent="0.2">
      <c r="A16" s="59"/>
      <c r="B16" s="162" t="s">
        <v>96</v>
      </c>
      <c r="C16" s="123">
        <v>57207.379675260003</v>
      </c>
      <c r="D16" s="123">
        <v>55847.00696115</v>
      </c>
      <c r="E16" s="86">
        <v>83000.998379740005</v>
      </c>
      <c r="F16" s="84">
        <f t="shared" ref="F16:G18" si="4">D16/C16-1</f>
        <v>-2.3779671815633119E-2</v>
      </c>
      <c r="G16" s="85">
        <f t="shared" si="4"/>
        <v>0.48622106888341743</v>
      </c>
      <c r="I16" s="163" t="s">
        <v>96</v>
      </c>
      <c r="J16" s="82">
        <v>137144.00253432</v>
      </c>
      <c r="K16" s="123">
        <v>132031.82179911001</v>
      </c>
      <c r="L16" s="86">
        <v>152379.91376210999</v>
      </c>
      <c r="M16" s="87">
        <f t="shared" si="3"/>
        <v>-3.7276006538679463E-2</v>
      </c>
      <c r="N16" s="88">
        <f t="shared" si="3"/>
        <v>0.15411505867093278</v>
      </c>
    </row>
    <row r="17" spans="1:14" x14ac:dyDescent="0.2">
      <c r="A17" s="59"/>
      <c r="B17" s="162" t="s">
        <v>97</v>
      </c>
      <c r="C17" s="123">
        <v>0</v>
      </c>
      <c r="D17" s="123">
        <v>0</v>
      </c>
      <c r="E17" s="86">
        <v>0</v>
      </c>
      <c r="F17" s="170" t="e">
        <f t="shared" si="4"/>
        <v>#DIV/0!</v>
      </c>
      <c r="G17" s="171" t="e">
        <f t="shared" si="4"/>
        <v>#DIV/0!</v>
      </c>
      <c r="I17" s="163" t="s">
        <v>97</v>
      </c>
      <c r="J17" s="82">
        <v>0</v>
      </c>
      <c r="K17" s="123">
        <v>0</v>
      </c>
      <c r="L17" s="86">
        <v>0</v>
      </c>
      <c r="M17" s="172" t="e">
        <f t="shared" si="3"/>
        <v>#DIV/0!</v>
      </c>
      <c r="N17" s="173" t="e">
        <f t="shared" si="3"/>
        <v>#DIV/0!</v>
      </c>
    </row>
    <row r="18" spans="1:14" x14ac:dyDescent="0.2">
      <c r="A18" s="59"/>
      <c r="B18" s="162" t="s">
        <v>98</v>
      </c>
      <c r="C18" s="123">
        <v>23988.223272310002</v>
      </c>
      <c r="D18" s="123">
        <v>17022.758784139998</v>
      </c>
      <c r="E18" s="86">
        <v>17263.115020770001</v>
      </c>
      <c r="F18" s="84">
        <f t="shared" si="4"/>
        <v>-0.2903701707750217</v>
      </c>
      <c r="G18" s="85">
        <f t="shared" si="4"/>
        <v>1.4119699378807082E-2</v>
      </c>
      <c r="I18" s="163" t="s">
        <v>98</v>
      </c>
      <c r="J18" s="82">
        <v>55870.377845030001</v>
      </c>
      <c r="K18" s="123">
        <v>46832.107449670002</v>
      </c>
      <c r="L18" s="86">
        <v>45618.06822655</v>
      </c>
      <c r="M18" s="87">
        <f t="shared" si="3"/>
        <v>-0.16177213657709322</v>
      </c>
      <c r="N18" s="88">
        <f t="shared" si="3"/>
        <v>-2.592322424150395E-2</v>
      </c>
    </row>
    <row r="19" spans="1:14" x14ac:dyDescent="0.2">
      <c r="A19" s="59"/>
      <c r="B19" s="162" t="s">
        <v>99</v>
      </c>
      <c r="C19" s="123">
        <v>0</v>
      </c>
      <c r="D19" s="123">
        <v>0</v>
      </c>
      <c r="E19" s="86">
        <v>0</v>
      </c>
      <c r="F19" s="84">
        <v>0</v>
      </c>
      <c r="G19" s="85">
        <v>0</v>
      </c>
      <c r="I19" s="163" t="s">
        <v>99</v>
      </c>
      <c r="J19" s="82">
        <v>0</v>
      </c>
      <c r="K19" s="123">
        <v>0</v>
      </c>
      <c r="L19" s="86">
        <v>0</v>
      </c>
      <c r="M19" s="87">
        <v>0</v>
      </c>
      <c r="N19" s="88">
        <v>0</v>
      </c>
    </row>
    <row r="20" spans="1:14" x14ac:dyDescent="0.2">
      <c r="A20" s="59"/>
      <c r="B20" s="174"/>
      <c r="C20" s="175"/>
      <c r="D20" s="175"/>
      <c r="E20" s="176"/>
      <c r="F20" s="84"/>
      <c r="G20" s="85"/>
      <c r="H20" s="59"/>
      <c r="I20" s="163"/>
      <c r="J20" s="177"/>
      <c r="K20" s="175"/>
      <c r="L20" s="176"/>
      <c r="M20" s="84"/>
      <c r="N20" s="85"/>
    </row>
    <row r="21" spans="1:14" x14ac:dyDescent="0.2">
      <c r="A21" s="59"/>
      <c r="B21" s="178" t="s">
        <v>100</v>
      </c>
      <c r="C21" s="179">
        <v>9389.0936368500006</v>
      </c>
      <c r="D21" s="180">
        <v>8456.1894209900001</v>
      </c>
      <c r="E21" s="181">
        <f t="shared" ref="E21" si="5">SUM(E22:E24)</f>
        <v>9869.8649433200007</v>
      </c>
      <c r="F21" s="89">
        <f t="shared" si="0"/>
        <v>-9.9360412404299492E-2</v>
      </c>
      <c r="G21" s="90">
        <f>E21/D21-1</f>
        <v>0.16717642568660618</v>
      </c>
      <c r="I21" s="178" t="s">
        <v>100</v>
      </c>
      <c r="J21" s="179">
        <v>67905.973768000011</v>
      </c>
      <c r="K21" s="180">
        <v>83082.66882264</v>
      </c>
      <c r="L21" s="181">
        <f>SUM(L22:L24)</f>
        <v>61363.085431660002</v>
      </c>
      <c r="M21" s="91">
        <f t="shared" ref="M21:N28" si="6">K21/J21-1</f>
        <v>0.22349572817394536</v>
      </c>
      <c r="N21" s="89">
        <f>L21/K21-1</f>
        <v>-0.26142134934718686</v>
      </c>
    </row>
    <row r="22" spans="1:14" x14ac:dyDescent="0.2">
      <c r="A22" s="59"/>
      <c r="B22" s="163" t="s">
        <v>101</v>
      </c>
      <c r="C22" s="82">
        <v>2817.1260443400001</v>
      </c>
      <c r="D22" s="123">
        <v>2518.8861862399999</v>
      </c>
      <c r="E22" s="86">
        <v>2611.9613423800001</v>
      </c>
      <c r="F22" s="85">
        <f t="shared" si="0"/>
        <v>-0.10586670720651847</v>
      </c>
      <c r="G22" s="92">
        <f>E22/D22-1</f>
        <v>3.6950917690701912E-2</v>
      </c>
      <c r="I22" s="163" t="s">
        <v>101</v>
      </c>
      <c r="J22" s="82">
        <v>46917.890313600008</v>
      </c>
      <c r="K22" s="123">
        <v>62645.91825024</v>
      </c>
      <c r="L22" s="86">
        <v>39685.363525759996</v>
      </c>
      <c r="M22" s="43">
        <f t="shared" si="6"/>
        <v>0.33522453442628342</v>
      </c>
      <c r="N22" s="85">
        <f t="shared" si="6"/>
        <v>-0.36651318020056378</v>
      </c>
    </row>
    <row r="23" spans="1:14" x14ac:dyDescent="0.2">
      <c r="A23" s="59"/>
      <c r="B23" s="163" t="s">
        <v>102</v>
      </c>
      <c r="C23" s="82">
        <v>575.26700400000004</v>
      </c>
      <c r="D23" s="123">
        <v>495.80995000000001</v>
      </c>
      <c r="E23" s="86">
        <v>529.51522554999997</v>
      </c>
      <c r="F23" s="85">
        <f t="shared" si="0"/>
        <v>-0.13812204323820387</v>
      </c>
      <c r="G23" s="92">
        <f>E23/D23-1</f>
        <v>6.7980232244229777E-2</v>
      </c>
      <c r="I23" s="163" t="s">
        <v>102</v>
      </c>
      <c r="J23" s="82">
        <v>4460.1111199999996</v>
      </c>
      <c r="K23" s="123">
        <v>4570.9715669999996</v>
      </c>
      <c r="L23" s="86">
        <v>4898.5026281100008</v>
      </c>
      <c r="M23" s="43">
        <f>K23/J23-1</f>
        <v>2.4855983184562502E-2</v>
      </c>
      <c r="N23" s="85">
        <f t="shared" si="6"/>
        <v>7.1654582906313102E-2</v>
      </c>
    </row>
    <row r="24" spans="1:14" x14ac:dyDescent="0.2">
      <c r="A24" s="59"/>
      <c r="B24" s="182" t="s">
        <v>103</v>
      </c>
      <c r="C24" s="82">
        <v>5996.7005885100007</v>
      </c>
      <c r="D24" s="123">
        <v>5441.4932847500004</v>
      </c>
      <c r="E24" s="86">
        <v>6728.38837539</v>
      </c>
      <c r="F24" s="85">
        <f t="shared" si="0"/>
        <v>-9.2585463550374225E-2</v>
      </c>
      <c r="G24" s="92">
        <f t="shared" si="0"/>
        <v>0.23649667899923243</v>
      </c>
      <c r="I24" s="182" t="s">
        <v>103</v>
      </c>
      <c r="J24" s="82">
        <v>16527.972334400001</v>
      </c>
      <c r="K24" s="123">
        <v>15865.7790054</v>
      </c>
      <c r="L24" s="86">
        <v>16779.219277790002</v>
      </c>
      <c r="M24" s="43">
        <f>K24/J24-1</f>
        <v>-4.0065007104456818E-2</v>
      </c>
      <c r="N24" s="85">
        <f t="shared" si="6"/>
        <v>5.7572985989475134E-2</v>
      </c>
    </row>
    <row r="25" spans="1:14" x14ac:dyDescent="0.2">
      <c r="A25" s="59"/>
      <c r="B25" s="183"/>
      <c r="C25" s="93"/>
      <c r="D25" s="124"/>
      <c r="E25" s="96"/>
      <c r="F25" s="94"/>
      <c r="G25" s="95"/>
      <c r="I25" s="183"/>
      <c r="J25" s="93"/>
      <c r="K25" s="124"/>
      <c r="L25" s="96"/>
      <c r="M25" s="97"/>
      <c r="N25" s="94"/>
    </row>
    <row r="26" spans="1:14" x14ac:dyDescent="0.2">
      <c r="A26" s="59"/>
      <c r="B26" s="168" t="s">
        <v>104</v>
      </c>
      <c r="C26" s="169">
        <v>14347.22204506</v>
      </c>
      <c r="D26" s="165">
        <v>15699.299457069999</v>
      </c>
      <c r="E26" s="166">
        <f t="shared" ref="E26" si="7">SUM(E27:E28)</f>
        <v>14669.28137434</v>
      </c>
      <c r="F26" s="98">
        <f t="shared" si="0"/>
        <v>9.4239665892362989E-2</v>
      </c>
      <c r="G26" s="99">
        <f>E26/D26-1</f>
        <v>-6.5609174826341876E-2</v>
      </c>
      <c r="I26" s="168" t="s">
        <v>104</v>
      </c>
      <c r="J26" s="169">
        <v>28588.132505690002</v>
      </c>
      <c r="K26" s="165">
        <v>32758.25260113</v>
      </c>
      <c r="L26" s="166">
        <f>SUM(L27:L28)</f>
        <v>30729.162316440004</v>
      </c>
      <c r="M26" s="99">
        <f t="shared" ref="M26:M28" si="8">K26/J26-1</f>
        <v>0.14586892286895625</v>
      </c>
      <c r="N26" s="99">
        <f>L26/K26-1</f>
        <v>-6.1941346792716345E-2</v>
      </c>
    </row>
    <row r="27" spans="1:14" x14ac:dyDescent="0.2">
      <c r="A27" s="59"/>
      <c r="B27" s="163" t="s">
        <v>105</v>
      </c>
      <c r="C27" s="82">
        <v>11710.62426801</v>
      </c>
      <c r="D27" s="123">
        <v>12893.68530358</v>
      </c>
      <c r="E27" s="86">
        <v>11812.53379177</v>
      </c>
      <c r="F27" s="84">
        <f t="shared" si="0"/>
        <v>0.1010245917292194</v>
      </c>
      <c r="G27" s="85">
        <f>E27/D27-1</f>
        <v>-8.3851240848092701E-2</v>
      </c>
      <c r="I27" s="163" t="s">
        <v>105</v>
      </c>
      <c r="J27" s="82">
        <v>23222.471942030003</v>
      </c>
      <c r="K27" s="123">
        <v>27063.931748200001</v>
      </c>
      <c r="L27" s="86">
        <v>25171.480939890003</v>
      </c>
      <c r="M27" s="85">
        <f t="shared" si="8"/>
        <v>0.16541993530057408</v>
      </c>
      <c r="N27" s="85">
        <f t="shared" si="6"/>
        <v>-6.9925198818751144E-2</v>
      </c>
    </row>
    <row r="28" spans="1:14" x14ac:dyDescent="0.2">
      <c r="A28" s="59"/>
      <c r="B28" s="163" t="s">
        <v>106</v>
      </c>
      <c r="C28" s="82">
        <v>2636.5977770500003</v>
      </c>
      <c r="D28" s="123">
        <v>2805.6141534899998</v>
      </c>
      <c r="E28" s="86">
        <v>2856.7475825700003</v>
      </c>
      <c r="F28" s="84">
        <f t="shared" si="0"/>
        <v>6.4103966828457981E-2</v>
      </c>
      <c r="G28" s="85">
        <f>E28/D28-1</f>
        <v>1.8225396039007746E-2</v>
      </c>
      <c r="I28" s="163" t="s">
        <v>106</v>
      </c>
      <c r="J28" s="82">
        <v>5365.6605636600007</v>
      </c>
      <c r="K28" s="123">
        <v>5694.32085293</v>
      </c>
      <c r="L28" s="86">
        <v>5557.681376550001</v>
      </c>
      <c r="M28" s="85">
        <f t="shared" si="8"/>
        <v>6.1252530861887866E-2</v>
      </c>
      <c r="N28" s="85">
        <f t="shared" si="6"/>
        <v>-2.3995745921077005E-2</v>
      </c>
    </row>
    <row r="29" spans="1:14" x14ac:dyDescent="0.2">
      <c r="A29" s="59"/>
      <c r="B29" s="163"/>
      <c r="C29" s="177"/>
      <c r="D29" s="175"/>
      <c r="E29" s="176"/>
      <c r="F29" s="84"/>
      <c r="G29" s="85"/>
      <c r="I29" s="163"/>
      <c r="J29" s="177"/>
      <c r="K29" s="175"/>
      <c r="L29" s="176"/>
      <c r="M29" s="85"/>
      <c r="N29" s="85"/>
    </row>
    <row r="30" spans="1:14" x14ac:dyDescent="0.2">
      <c r="A30" s="59"/>
      <c r="B30" s="178" t="s">
        <v>107</v>
      </c>
      <c r="C30" s="179">
        <v>396.80223713999999</v>
      </c>
      <c r="D30" s="180">
        <v>406.26221637999998</v>
      </c>
      <c r="E30" s="181">
        <f>SUM(E31:E33)</f>
        <v>370.00186938000002</v>
      </c>
      <c r="F30" s="89">
        <f t="shared" si="0"/>
        <v>2.3840539076049438E-2</v>
      </c>
      <c r="G30" s="90">
        <f>E30/D30-1</f>
        <v>-8.9253554817619651E-2</v>
      </c>
      <c r="I30" s="178" t="s">
        <v>107</v>
      </c>
      <c r="J30" s="179">
        <v>842.8279358499999</v>
      </c>
      <c r="K30" s="180">
        <v>848.63516123999989</v>
      </c>
      <c r="L30" s="181">
        <f>SUM(L31:L33)</f>
        <v>791.64540795999994</v>
      </c>
      <c r="M30" s="91">
        <f t="shared" ref="M30:N37" si="9">K30/J30-1</f>
        <v>6.8901671895145178E-3</v>
      </c>
      <c r="N30" s="89">
        <f t="shared" si="9"/>
        <v>-6.7154598210057981E-2</v>
      </c>
    </row>
    <row r="31" spans="1:14" x14ac:dyDescent="0.2">
      <c r="A31" s="59"/>
      <c r="B31" s="163" t="s">
        <v>108</v>
      </c>
      <c r="C31" s="82">
        <v>14.694680999999999</v>
      </c>
      <c r="D31" s="123">
        <v>15.3902445</v>
      </c>
      <c r="E31" s="86">
        <v>13.240893</v>
      </c>
      <c r="F31" s="85">
        <f t="shared" si="0"/>
        <v>4.7334372212639364E-2</v>
      </c>
      <c r="G31" s="92">
        <f>E31/D31-1</f>
        <v>-0.13965674814328</v>
      </c>
      <c r="I31" s="163" t="s">
        <v>108</v>
      </c>
      <c r="J31" s="82">
        <v>32.117252999999998</v>
      </c>
      <c r="K31" s="123">
        <v>32.852470500000003</v>
      </c>
      <c r="L31" s="86">
        <v>29.3557065</v>
      </c>
      <c r="M31" s="43">
        <f t="shared" si="9"/>
        <v>2.2891668225797579E-2</v>
      </c>
      <c r="N31" s="85">
        <f t="shared" si="9"/>
        <v>-0.10643838794406657</v>
      </c>
    </row>
    <row r="32" spans="1:14" x14ac:dyDescent="0.2">
      <c r="A32" s="59"/>
      <c r="B32" s="163" t="s">
        <v>109</v>
      </c>
      <c r="C32" s="82">
        <v>248.49132488999999</v>
      </c>
      <c r="D32" s="123">
        <v>255.06200412999999</v>
      </c>
      <c r="E32" s="86">
        <v>216.30651262999999</v>
      </c>
      <c r="F32" s="85">
        <f t="shared" si="0"/>
        <v>2.6442288248528012E-2</v>
      </c>
      <c r="G32" s="92">
        <f>E32/D32-1</f>
        <v>-0.1519453735659001</v>
      </c>
      <c r="I32" s="163" t="s">
        <v>109</v>
      </c>
      <c r="J32" s="82">
        <v>545.72957784999994</v>
      </c>
      <c r="K32" s="123">
        <v>546.03108673999998</v>
      </c>
      <c r="L32" s="86">
        <v>481.17786770999999</v>
      </c>
      <c r="M32" s="43">
        <f t="shared" si="9"/>
        <v>5.5248771962834731E-4</v>
      </c>
      <c r="N32" s="85">
        <f t="shared" si="9"/>
        <v>-0.11877202709683954</v>
      </c>
    </row>
    <row r="33" spans="1:14" x14ac:dyDescent="0.2">
      <c r="A33" s="59"/>
      <c r="B33" s="184" t="s">
        <v>110</v>
      </c>
      <c r="C33" s="82">
        <v>133.61623125</v>
      </c>
      <c r="D33" s="123">
        <v>135.80996775</v>
      </c>
      <c r="E33" s="86">
        <v>140.45446375</v>
      </c>
      <c r="F33" s="85">
        <f t="shared" si="0"/>
        <v>1.6418188714628856E-2</v>
      </c>
      <c r="G33" s="92">
        <f t="shared" si="0"/>
        <v>3.4198491295938105E-2</v>
      </c>
      <c r="I33" s="184" t="s">
        <v>110</v>
      </c>
      <c r="J33" s="82">
        <v>264.98110499999996</v>
      </c>
      <c r="K33" s="123">
        <v>269.75160399999999</v>
      </c>
      <c r="L33" s="86">
        <v>281.11183374999996</v>
      </c>
      <c r="M33" s="43">
        <f t="shared" si="9"/>
        <v>1.8003166678620453E-2</v>
      </c>
      <c r="N33" s="85">
        <f t="shared" si="9"/>
        <v>4.2113668951529126E-2</v>
      </c>
    </row>
    <row r="34" spans="1:14" x14ac:dyDescent="0.2">
      <c r="A34" s="59"/>
      <c r="B34" s="185"/>
      <c r="C34" s="93"/>
      <c r="D34" s="124"/>
      <c r="E34" s="96"/>
      <c r="F34" s="94"/>
      <c r="G34" s="95"/>
      <c r="I34" s="185"/>
      <c r="J34" s="93"/>
      <c r="K34" s="124"/>
      <c r="L34" s="96"/>
      <c r="M34" s="97"/>
      <c r="N34" s="94"/>
    </row>
    <row r="35" spans="1:14" x14ac:dyDescent="0.2">
      <c r="A35" s="59"/>
      <c r="B35" s="168" t="s">
        <v>111</v>
      </c>
      <c r="C35" s="169">
        <v>192869.74866037001</v>
      </c>
      <c r="D35" s="165">
        <v>201536.87386336998</v>
      </c>
      <c r="E35" s="186">
        <f t="shared" ref="E35" si="10">SUM(E36:E37)</f>
        <v>190665.84188277001</v>
      </c>
      <c r="F35" s="42">
        <f t="shared" si="0"/>
        <v>4.4937711918016543E-2</v>
      </c>
      <c r="G35" s="99">
        <f>E35/D35-1</f>
        <v>-5.3940659950743708E-2</v>
      </c>
      <c r="I35" s="168" t="s">
        <v>111</v>
      </c>
      <c r="J35" s="169">
        <v>422697.54197538999</v>
      </c>
      <c r="K35" s="165">
        <v>435941.31476913998</v>
      </c>
      <c r="L35" s="186">
        <f>SUM(L36:L37)</f>
        <v>426749.01782885997</v>
      </c>
      <c r="M35" s="99">
        <f t="shared" ref="M35:M37" si="11">K35/J35-1</f>
        <v>3.1331558569888784E-2</v>
      </c>
      <c r="N35" s="99">
        <f t="shared" si="9"/>
        <v>-2.1086088032624128E-2</v>
      </c>
    </row>
    <row r="36" spans="1:14" x14ac:dyDescent="0.2">
      <c r="A36" s="59"/>
      <c r="B36" s="163" t="s">
        <v>112</v>
      </c>
      <c r="C36" s="82">
        <v>122051.08385066</v>
      </c>
      <c r="D36" s="123">
        <v>128891.11219758001</v>
      </c>
      <c r="E36" s="83">
        <v>122076.79109699999</v>
      </c>
      <c r="F36" s="43">
        <f t="shared" si="0"/>
        <v>5.6042340068764629E-2</v>
      </c>
      <c r="G36" s="85">
        <f>E36/D36-1</f>
        <v>-5.286882069986476E-2</v>
      </c>
      <c r="I36" s="163" t="s">
        <v>112</v>
      </c>
      <c r="J36" s="82">
        <v>275868.82727995998</v>
      </c>
      <c r="K36" s="123">
        <v>285180.43408335</v>
      </c>
      <c r="L36" s="83">
        <v>281932.53683202999</v>
      </c>
      <c r="M36" s="85">
        <f t="shared" si="11"/>
        <v>3.3753747732941042E-2</v>
      </c>
      <c r="N36" s="85">
        <f t="shared" si="9"/>
        <v>-1.138892035759631E-2</v>
      </c>
    </row>
    <row r="37" spans="1:14" x14ac:dyDescent="0.2">
      <c r="A37" s="59"/>
      <c r="B37" s="163" t="s">
        <v>113</v>
      </c>
      <c r="C37" s="82">
        <v>70818.664809710011</v>
      </c>
      <c r="D37" s="123">
        <v>72645.761665789993</v>
      </c>
      <c r="E37" s="83">
        <v>68589.050785769999</v>
      </c>
      <c r="F37" s="43">
        <f t="shared" si="0"/>
        <v>2.5799651278224367E-2</v>
      </c>
      <c r="G37" s="85">
        <f>E37/D37-1</f>
        <v>-5.5842361439929156E-2</v>
      </c>
      <c r="I37" s="163" t="s">
        <v>113</v>
      </c>
      <c r="J37" s="82">
        <v>146828.71469543001</v>
      </c>
      <c r="K37" s="123">
        <v>150760.88068578998</v>
      </c>
      <c r="L37" s="83">
        <v>144816.48099682998</v>
      </c>
      <c r="M37" s="85">
        <f t="shared" si="11"/>
        <v>2.6780633464758896E-2</v>
      </c>
      <c r="N37" s="85">
        <f t="shared" si="9"/>
        <v>-3.9429324516544129E-2</v>
      </c>
    </row>
    <row r="38" spans="1:14" x14ac:dyDescent="0.2">
      <c r="A38" s="59"/>
      <c r="B38" s="187" t="s">
        <v>84</v>
      </c>
      <c r="C38" s="188"/>
      <c r="D38" s="189"/>
      <c r="E38" s="83"/>
      <c r="F38" s="43"/>
      <c r="G38" s="94"/>
      <c r="I38" s="187" t="s">
        <v>84</v>
      </c>
      <c r="J38" s="188"/>
      <c r="K38" s="189"/>
      <c r="L38" s="190"/>
      <c r="M38" s="85"/>
      <c r="N38" s="85"/>
    </row>
    <row r="39" spans="1:14" x14ac:dyDescent="0.2">
      <c r="A39" s="59"/>
      <c r="B39" s="178" t="s">
        <v>114</v>
      </c>
      <c r="C39" s="179">
        <v>27202.063636310002</v>
      </c>
      <c r="D39" s="180">
        <v>23555.302439669998</v>
      </c>
      <c r="E39" s="191">
        <f t="shared" ref="E39" si="12">SUM(E40:E41)</f>
        <v>20772.965780869999</v>
      </c>
      <c r="F39" s="100">
        <f t="shared" si="0"/>
        <v>-0.13406193167536795</v>
      </c>
      <c r="G39" s="89">
        <f>E39/D39-1</f>
        <v>-0.1181193349533991</v>
      </c>
      <c r="I39" s="178" t="s">
        <v>114</v>
      </c>
      <c r="J39" s="179">
        <v>51205.434026310002</v>
      </c>
      <c r="K39" s="180">
        <v>47486.425873660002</v>
      </c>
      <c r="L39" s="191">
        <f>SUM(L40:L41)</f>
        <v>42504.846435619998</v>
      </c>
      <c r="M39" s="89">
        <f t="shared" ref="M39:M41" si="13">K39/J39-1</f>
        <v>-7.2629169606083677E-2</v>
      </c>
      <c r="N39" s="89">
        <f>L39/K39-1</f>
        <v>-0.10490533550142822</v>
      </c>
    </row>
    <row r="40" spans="1:14" x14ac:dyDescent="0.2">
      <c r="A40" s="59"/>
      <c r="B40" s="163" t="s">
        <v>115</v>
      </c>
      <c r="C40" s="82">
        <v>1009.0098840000001</v>
      </c>
      <c r="D40" s="123">
        <v>860.74934099999996</v>
      </c>
      <c r="E40" s="83">
        <v>533.83584099999996</v>
      </c>
      <c r="F40" s="84">
        <f t="shared" si="0"/>
        <v>-0.14693666073146228</v>
      </c>
      <c r="G40" s="85">
        <f>E40/D40-1</f>
        <v>-0.37980104593539277</v>
      </c>
      <c r="I40" s="163" t="s">
        <v>115</v>
      </c>
      <c r="J40" s="82">
        <v>2731.2602919999999</v>
      </c>
      <c r="K40" s="123">
        <v>2482.2844420000001</v>
      </c>
      <c r="L40" s="83">
        <v>1887.3708499999998</v>
      </c>
      <c r="M40" s="85">
        <f t="shared" si="13"/>
        <v>-9.1157862445136684E-2</v>
      </c>
      <c r="N40" s="85">
        <f>L40/K40-1</f>
        <v>-0.2396637476085024</v>
      </c>
    </row>
    <row r="41" spans="1:14" x14ac:dyDescent="0.2">
      <c r="A41" s="59"/>
      <c r="B41" s="163" t="s">
        <v>116</v>
      </c>
      <c r="C41" s="82">
        <v>26193.053752310003</v>
      </c>
      <c r="D41" s="123">
        <v>22694.55309867</v>
      </c>
      <c r="E41" s="83">
        <v>20239.129939869999</v>
      </c>
      <c r="F41" s="84">
        <f t="shared" si="0"/>
        <v>-0.13356597083803046</v>
      </c>
      <c r="G41" s="85">
        <f>E41/D41-1</f>
        <v>-0.10819438250775248</v>
      </c>
      <c r="I41" s="163" t="s">
        <v>116</v>
      </c>
      <c r="J41" s="82">
        <v>48474.173734310003</v>
      </c>
      <c r="K41" s="123">
        <v>45004.141431659998</v>
      </c>
      <c r="L41" s="83">
        <v>40617.475585619999</v>
      </c>
      <c r="M41" s="85">
        <f t="shared" si="13"/>
        <v>-7.1585176916464266E-2</v>
      </c>
      <c r="N41" s="85">
        <f>L41/K41-1</f>
        <v>-9.7472492674952393E-2</v>
      </c>
    </row>
    <row r="42" spans="1:14" x14ac:dyDescent="0.2">
      <c r="A42" s="59"/>
      <c r="B42" s="192" t="s">
        <v>84</v>
      </c>
      <c r="C42" s="188"/>
      <c r="D42" s="189"/>
      <c r="E42" s="83"/>
      <c r="F42" s="101"/>
      <c r="G42" s="94"/>
      <c r="I42" s="192" t="s">
        <v>84</v>
      </c>
      <c r="J42" s="188"/>
      <c r="K42" s="189"/>
      <c r="L42" s="190"/>
      <c r="M42" s="94"/>
      <c r="N42" s="94"/>
    </row>
    <row r="43" spans="1:14" x14ac:dyDescent="0.2">
      <c r="A43" s="59"/>
      <c r="B43" s="178" t="s">
        <v>117</v>
      </c>
      <c r="C43" s="179">
        <v>89065.516960700072</v>
      </c>
      <c r="D43" s="180">
        <v>59468.189972529995</v>
      </c>
      <c r="E43" s="191">
        <f>SUM(E44:E57)-E45-E46</f>
        <v>89696.254285829986</v>
      </c>
      <c r="F43" s="42">
        <f t="shared" si="0"/>
        <v>-0.33230960755810601</v>
      </c>
      <c r="G43" s="99">
        <f>E43/D43-1</f>
        <v>0.508306446307903</v>
      </c>
      <c r="I43" s="178" t="s">
        <v>117</v>
      </c>
      <c r="J43" s="179">
        <v>177850.73657796002</v>
      </c>
      <c r="K43" s="180">
        <v>154829.55190369999</v>
      </c>
      <c r="L43" s="191">
        <f>SUM(L44:L57)-L45-L46</f>
        <v>180557.74284310004</v>
      </c>
      <c r="M43" s="89">
        <f t="shared" ref="M43:M59" si="14">K43/J43-1</f>
        <v>-0.12944104206264451</v>
      </c>
      <c r="N43" s="90">
        <f>L43/K43-1</f>
        <v>0.16617106116410074</v>
      </c>
    </row>
    <row r="44" spans="1:14" x14ac:dyDescent="0.2">
      <c r="A44" s="59"/>
      <c r="B44" s="163" t="s">
        <v>118</v>
      </c>
      <c r="C44" s="82">
        <v>55937.368178260003</v>
      </c>
      <c r="D44" s="123">
        <v>27602.686447650001</v>
      </c>
      <c r="E44" s="83">
        <v>58039.42708275</v>
      </c>
      <c r="F44" s="43">
        <f>D44/C44-1</f>
        <v>-0.50654299001543379</v>
      </c>
      <c r="G44" s="85">
        <f>E44/D44-1</f>
        <v>1.1026731290385423</v>
      </c>
      <c r="I44" s="163" t="s">
        <v>118</v>
      </c>
      <c r="J44" s="82">
        <v>108118.16820743</v>
      </c>
      <c r="K44" s="123">
        <v>88895.322428429994</v>
      </c>
      <c r="L44" s="86">
        <v>114737.54809416999</v>
      </c>
      <c r="M44" s="85">
        <f>K44/J44-1</f>
        <v>-0.17779477859928261</v>
      </c>
      <c r="N44" s="92">
        <f>L44/K44-1</f>
        <v>0.29070399836330751</v>
      </c>
    </row>
    <row r="45" spans="1:14" x14ac:dyDescent="0.2">
      <c r="A45" s="59"/>
      <c r="B45" s="163" t="s">
        <v>119</v>
      </c>
      <c r="C45" s="82">
        <v>23643.487582999998</v>
      </c>
      <c r="D45" s="123">
        <v>17276.438245000001</v>
      </c>
      <c r="E45" s="83">
        <v>39072.300827999999</v>
      </c>
      <c r="F45" s="43">
        <f t="shared" ref="F45:G59" si="15">D45/C45-1</f>
        <v>-0.26929399969647438</v>
      </c>
      <c r="G45" s="85">
        <f t="shared" si="15"/>
        <v>1.2615946802176063</v>
      </c>
      <c r="I45" s="163" t="s">
        <v>119</v>
      </c>
      <c r="J45" s="82">
        <v>62906.422829999996</v>
      </c>
      <c r="K45" s="123">
        <v>55157.792386999994</v>
      </c>
      <c r="L45" s="86">
        <v>71013.014781000005</v>
      </c>
      <c r="M45" s="85">
        <f t="shared" ref="M45:N56" si="16">K45/J45-1</f>
        <v>-0.12317709534907284</v>
      </c>
      <c r="N45" s="92">
        <f t="shared" si="16"/>
        <v>0.28745208442636816</v>
      </c>
    </row>
    <row r="46" spans="1:14" x14ac:dyDescent="0.2">
      <c r="A46" s="59"/>
      <c r="B46" s="163" t="s">
        <v>120</v>
      </c>
      <c r="C46" s="82">
        <v>32293.880595259998</v>
      </c>
      <c r="D46" s="123">
        <v>10326.24820265</v>
      </c>
      <c r="E46" s="83">
        <v>18967.126254750001</v>
      </c>
      <c r="F46" s="43">
        <f t="shared" si="15"/>
        <v>-0.68024133327087188</v>
      </c>
      <c r="G46" s="85">
        <f t="shared" si="15"/>
        <v>0.83678775509991254</v>
      </c>
      <c r="I46" s="163" t="s">
        <v>120</v>
      </c>
      <c r="J46" s="82">
        <v>45211.745377429994</v>
      </c>
      <c r="K46" s="123">
        <v>33737.53004143</v>
      </c>
      <c r="L46" s="86">
        <v>43724.533313170003</v>
      </c>
      <c r="M46" s="85">
        <f t="shared" si="16"/>
        <v>-0.25378837380005237</v>
      </c>
      <c r="N46" s="92">
        <f t="shared" si="16"/>
        <v>0.29602058181129065</v>
      </c>
    </row>
    <row r="47" spans="1:14" x14ac:dyDescent="0.2">
      <c r="A47" s="59"/>
      <c r="B47" s="163" t="s">
        <v>121</v>
      </c>
      <c r="C47" s="82">
        <v>4821.8166523899999</v>
      </c>
      <c r="D47" s="123">
        <v>4694.8296233700003</v>
      </c>
      <c r="E47" s="83">
        <v>4677.8914658599997</v>
      </c>
      <c r="F47" s="43">
        <f t="shared" si="0"/>
        <v>-2.6335930661539497E-2</v>
      </c>
      <c r="G47" s="85">
        <f t="shared" si="15"/>
        <v>-3.6078322045353106E-3</v>
      </c>
      <c r="I47" s="163" t="s">
        <v>121</v>
      </c>
      <c r="J47" s="82">
        <v>10972.038255629999</v>
      </c>
      <c r="K47" s="123">
        <v>10579.014131349999</v>
      </c>
      <c r="L47" s="86">
        <v>10921.60766969</v>
      </c>
      <c r="M47" s="85">
        <f>K47/J47-1</f>
        <v>-3.5820520775010078E-2</v>
      </c>
      <c r="N47" s="92">
        <f t="shared" si="16"/>
        <v>3.2384259448595909E-2</v>
      </c>
    </row>
    <row r="48" spans="1:14" x14ac:dyDescent="0.2">
      <c r="A48" s="59"/>
      <c r="B48" s="163" t="s">
        <v>122</v>
      </c>
      <c r="C48" s="82">
        <v>233.72510002999999</v>
      </c>
      <c r="D48" s="123">
        <v>240.92541958000001</v>
      </c>
      <c r="E48" s="83">
        <v>182.18002263999998</v>
      </c>
      <c r="F48" s="43">
        <f t="shared" si="0"/>
        <v>3.0806787756538778E-2</v>
      </c>
      <c r="G48" s="85">
        <f t="shared" si="15"/>
        <v>-0.24383229068318979</v>
      </c>
      <c r="I48" s="163" t="s">
        <v>122</v>
      </c>
      <c r="J48" s="82">
        <v>509.99674225000001</v>
      </c>
      <c r="K48" s="123">
        <v>496.73432904000003</v>
      </c>
      <c r="L48" s="86">
        <v>393.74747387999997</v>
      </c>
      <c r="M48" s="85">
        <f t="shared" si="14"/>
        <v>-2.6004897896972801E-2</v>
      </c>
      <c r="N48" s="92">
        <f>L48/K48-1</f>
        <v>-0.20732783932818732</v>
      </c>
    </row>
    <row r="49" spans="1:14" x14ac:dyDescent="0.2">
      <c r="A49" s="59"/>
      <c r="B49" s="163" t="s">
        <v>123</v>
      </c>
      <c r="C49" s="82">
        <v>3918.10046887</v>
      </c>
      <c r="D49" s="123">
        <v>3778.0456063000001</v>
      </c>
      <c r="E49" s="83">
        <v>3583.2295035799998</v>
      </c>
      <c r="F49" s="43">
        <f t="shared" si="0"/>
        <v>-3.5745602667098586E-2</v>
      </c>
      <c r="G49" s="85">
        <f t="shared" si="15"/>
        <v>-5.1565312603727986E-2</v>
      </c>
      <c r="I49" s="163" t="s">
        <v>123</v>
      </c>
      <c r="J49" s="82">
        <v>10693.453967269999</v>
      </c>
      <c r="K49" s="123">
        <v>10306.99460342</v>
      </c>
      <c r="L49" s="86">
        <v>9915.0289800299997</v>
      </c>
      <c r="M49" s="85">
        <f t="shared" si="14"/>
        <v>-3.6139807122455903E-2</v>
      </c>
      <c r="N49" s="92">
        <f t="shared" si="16"/>
        <v>-3.8029089804698324E-2</v>
      </c>
    </row>
    <row r="50" spans="1:14" x14ac:dyDescent="0.2">
      <c r="A50" s="59"/>
      <c r="B50" s="182" t="s">
        <v>124</v>
      </c>
      <c r="C50" s="82">
        <v>2743.5479890799998</v>
      </c>
      <c r="D50" s="123">
        <v>1661.6366152600001</v>
      </c>
      <c r="E50" s="83">
        <v>2158.1936992199999</v>
      </c>
      <c r="F50" s="43">
        <f>D50/C50-1</f>
        <v>-0.39434753032433723</v>
      </c>
      <c r="G50" s="85">
        <f t="shared" si="15"/>
        <v>0.29883614708520501</v>
      </c>
      <c r="I50" s="182" t="s">
        <v>124</v>
      </c>
      <c r="J50" s="82">
        <v>4693.9257805399993</v>
      </c>
      <c r="K50" s="123">
        <v>3047.3879496</v>
      </c>
      <c r="L50" s="86">
        <v>2845.08932929</v>
      </c>
      <c r="M50" s="85">
        <f t="shared" si="14"/>
        <v>-0.35078054232689171</v>
      </c>
      <c r="N50" s="92">
        <f t="shared" si="16"/>
        <v>-6.6384268644415156E-2</v>
      </c>
    </row>
    <row r="51" spans="1:14" x14ac:dyDescent="0.2">
      <c r="A51" s="59"/>
      <c r="B51" s="163" t="s">
        <v>125</v>
      </c>
      <c r="C51" s="82">
        <v>2879.5025540000001</v>
      </c>
      <c r="D51" s="123">
        <v>2773.0385919999999</v>
      </c>
      <c r="E51" s="83">
        <v>2583.9315849999998</v>
      </c>
      <c r="F51" s="43">
        <f t="shared" si="0"/>
        <v>-3.6973039614814018E-2</v>
      </c>
      <c r="G51" s="85">
        <f t="shared" si="15"/>
        <v>-6.8194870257326734E-2</v>
      </c>
      <c r="I51" s="163" t="s">
        <v>125</v>
      </c>
      <c r="J51" s="82">
        <v>5724.0193570000001</v>
      </c>
      <c r="K51" s="123">
        <v>5798.598704</v>
      </c>
      <c r="L51" s="86">
        <v>5195.5996999999998</v>
      </c>
      <c r="M51" s="85">
        <f t="shared" si="14"/>
        <v>1.302919196260155E-2</v>
      </c>
      <c r="N51" s="92">
        <f t="shared" si="16"/>
        <v>-0.10399046990163996</v>
      </c>
    </row>
    <row r="52" spans="1:14" x14ac:dyDescent="0.2">
      <c r="A52" s="59"/>
      <c r="B52" s="163" t="s">
        <v>126</v>
      </c>
      <c r="C52" s="82">
        <v>5284.0846510000001</v>
      </c>
      <c r="D52" s="123">
        <v>5188.1832709999999</v>
      </c>
      <c r="E52" s="83">
        <v>5978.2462180000002</v>
      </c>
      <c r="F52" s="43">
        <f t="shared" si="0"/>
        <v>-1.8149099860058304E-2</v>
      </c>
      <c r="G52" s="85">
        <f t="shared" si="15"/>
        <v>0.15228123328182264</v>
      </c>
      <c r="I52" s="163" t="s">
        <v>126</v>
      </c>
      <c r="J52" s="82">
        <v>9544.3817510000008</v>
      </c>
      <c r="K52" s="123">
        <v>9839.9486260000012</v>
      </c>
      <c r="L52" s="86">
        <v>10244.607230000001</v>
      </c>
      <c r="M52" s="85">
        <f t="shared" si="14"/>
        <v>3.0967629199139424E-2</v>
      </c>
      <c r="N52" s="92">
        <f t="shared" si="16"/>
        <v>4.1124056575943424E-2</v>
      </c>
    </row>
    <row r="53" spans="1:14" x14ac:dyDescent="0.2">
      <c r="A53" s="59"/>
      <c r="B53" s="163" t="s">
        <v>127</v>
      </c>
      <c r="C53" s="82">
        <v>544.76076346000002</v>
      </c>
      <c r="D53" s="123">
        <v>252.41150146000001</v>
      </c>
      <c r="E53" s="83">
        <v>42.551303109999999</v>
      </c>
      <c r="F53" s="43">
        <f t="shared" si="0"/>
        <v>-0.53665623813133934</v>
      </c>
      <c r="G53" s="85">
        <f t="shared" si="15"/>
        <v>-0.83142090251880552</v>
      </c>
      <c r="I53" s="163" t="s">
        <v>127</v>
      </c>
      <c r="J53" s="82">
        <v>1261.3240164600002</v>
      </c>
      <c r="K53" s="123">
        <v>866.2195594100001</v>
      </c>
      <c r="L53" s="86">
        <v>56.257051619999999</v>
      </c>
      <c r="M53" s="85">
        <f t="shared" si="14"/>
        <v>-0.31324580511745914</v>
      </c>
      <c r="N53" s="92">
        <f t="shared" si="16"/>
        <v>-0.93505451243987403</v>
      </c>
    </row>
    <row r="54" spans="1:14" x14ac:dyDescent="0.2">
      <c r="A54" s="59"/>
      <c r="B54" s="163" t="s">
        <v>128</v>
      </c>
      <c r="C54" s="82">
        <v>5344.4136208899999</v>
      </c>
      <c r="D54" s="123">
        <v>5203.5314919100001</v>
      </c>
      <c r="E54" s="83">
        <v>5336.3849925799996</v>
      </c>
      <c r="F54" s="43">
        <f t="shared" si="0"/>
        <v>-2.6360633546274603E-2</v>
      </c>
      <c r="G54" s="85">
        <f t="shared" si="15"/>
        <v>2.5531410903642859E-2</v>
      </c>
      <c r="I54" s="163" t="s">
        <v>128</v>
      </c>
      <c r="J54" s="82">
        <v>12287.608777539999</v>
      </c>
      <c r="K54" s="123">
        <v>12316.647430109999</v>
      </c>
      <c r="L54" s="86">
        <v>11999.555978410001</v>
      </c>
      <c r="M54" s="85">
        <f t="shared" si="14"/>
        <v>2.3632468363639081E-3</v>
      </c>
      <c r="N54" s="92">
        <f t="shared" si="16"/>
        <v>-2.5744948331054562E-2</v>
      </c>
    </row>
    <row r="55" spans="1:14" x14ac:dyDescent="0.2">
      <c r="A55" s="59"/>
      <c r="B55" s="163" t="s">
        <v>129</v>
      </c>
      <c r="C55" s="82">
        <v>165.13495800000001</v>
      </c>
      <c r="D55" s="123">
        <v>0</v>
      </c>
      <c r="E55" s="83">
        <v>0</v>
      </c>
      <c r="F55" s="43">
        <f t="shared" si="0"/>
        <v>-1</v>
      </c>
      <c r="G55" s="85" t="e">
        <f t="shared" si="15"/>
        <v>#DIV/0!</v>
      </c>
      <c r="I55" s="163" t="s">
        <v>129</v>
      </c>
      <c r="J55" s="82">
        <v>336.10697091999998</v>
      </c>
      <c r="K55" s="123">
        <v>0</v>
      </c>
      <c r="L55" s="86">
        <v>157.97330840000001</v>
      </c>
      <c r="M55" s="85">
        <f t="shared" si="14"/>
        <v>-1</v>
      </c>
      <c r="N55" s="92" t="e">
        <f t="shared" si="16"/>
        <v>#DIV/0!</v>
      </c>
    </row>
    <row r="56" spans="1:14" x14ac:dyDescent="0.2">
      <c r="A56" s="59"/>
      <c r="B56" s="163" t="s">
        <v>130</v>
      </c>
      <c r="C56" s="82">
        <v>2308.5528275400002</v>
      </c>
      <c r="D56" s="123">
        <v>3779.9328395300004</v>
      </c>
      <c r="E56" s="83">
        <v>1070.56326883</v>
      </c>
      <c r="F56" s="43">
        <f t="shared" si="0"/>
        <v>0.63736033866632646</v>
      </c>
      <c r="G56" s="85">
        <f t="shared" si="15"/>
        <v>-0.7167771719025795</v>
      </c>
      <c r="I56" s="163" t="s">
        <v>130</v>
      </c>
      <c r="J56" s="82">
        <v>4178.3042968099999</v>
      </c>
      <c r="K56" s="123">
        <v>3780.1876795300004</v>
      </c>
      <c r="L56" s="86">
        <v>2777.3775033299999</v>
      </c>
      <c r="M56" s="85">
        <f t="shared" si="14"/>
        <v>-9.5281862927970251E-2</v>
      </c>
      <c r="N56" s="92">
        <f t="shared" si="16"/>
        <v>-0.26528052605173358</v>
      </c>
    </row>
    <row r="57" spans="1:14" x14ac:dyDescent="0.2">
      <c r="A57" s="59"/>
      <c r="B57" s="163" t="s">
        <v>131</v>
      </c>
      <c r="C57" s="82">
        <v>4884.5091971800002</v>
      </c>
      <c r="D57" s="123">
        <v>4292.9685644699994</v>
      </c>
      <c r="E57" s="83">
        <v>6043.6551442600003</v>
      </c>
      <c r="F57" s="43">
        <f t="shared" si="0"/>
        <v>-0.1211054394270602</v>
      </c>
      <c r="G57" s="85">
        <f t="shared" si="15"/>
        <v>0.40780326096008501</v>
      </c>
      <c r="I57" s="163" t="s">
        <v>131</v>
      </c>
      <c r="J57" s="82">
        <v>9531.4084551099986</v>
      </c>
      <c r="K57" s="123">
        <v>8902.4964628099988</v>
      </c>
      <c r="L57" s="86">
        <v>11313.35052428</v>
      </c>
      <c r="M57" s="85">
        <f t="shared" si="14"/>
        <v>-6.5983112072258931E-2</v>
      </c>
      <c r="N57" s="92">
        <f>L57/K57-1</f>
        <v>0.27080651719900106</v>
      </c>
    </row>
    <row r="58" spans="1:14" x14ac:dyDescent="0.2">
      <c r="A58" s="59"/>
      <c r="B58" s="163" t="s">
        <v>132</v>
      </c>
      <c r="C58" s="82">
        <v>0</v>
      </c>
      <c r="D58" s="123">
        <v>0</v>
      </c>
      <c r="E58" s="83">
        <v>0</v>
      </c>
      <c r="F58" s="193" t="e">
        <f t="shared" si="0"/>
        <v>#DIV/0!</v>
      </c>
      <c r="G58" s="171" t="e">
        <f t="shared" si="15"/>
        <v>#DIV/0!</v>
      </c>
      <c r="I58" s="163" t="s">
        <v>132</v>
      </c>
      <c r="J58" s="82">
        <v>0</v>
      </c>
      <c r="K58" s="123">
        <v>0</v>
      </c>
      <c r="L58" s="86">
        <v>0</v>
      </c>
      <c r="M58" s="171" t="e">
        <f t="shared" si="14"/>
        <v>#DIV/0!</v>
      </c>
      <c r="N58" s="194" t="e">
        <f>L58/K58-1</f>
        <v>#DIV/0!</v>
      </c>
    </row>
    <row r="59" spans="1:14" x14ac:dyDescent="0.2">
      <c r="A59" s="59"/>
      <c r="B59" s="163" t="s">
        <v>133</v>
      </c>
      <c r="C59" s="82">
        <v>0</v>
      </c>
      <c r="D59" s="123">
        <v>0</v>
      </c>
      <c r="E59" s="83">
        <v>0</v>
      </c>
      <c r="F59" s="193" t="e">
        <f t="shared" si="0"/>
        <v>#DIV/0!</v>
      </c>
      <c r="G59" s="171" t="e">
        <f t="shared" si="15"/>
        <v>#DIV/0!</v>
      </c>
      <c r="I59" s="163" t="s">
        <v>133</v>
      </c>
      <c r="J59" s="82">
        <v>0</v>
      </c>
      <c r="K59" s="123">
        <v>0</v>
      </c>
      <c r="L59" s="86">
        <v>0</v>
      </c>
      <c r="M59" s="171" t="e">
        <f t="shared" si="14"/>
        <v>#DIV/0!</v>
      </c>
      <c r="N59" s="194" t="e">
        <f>L59/K59-1</f>
        <v>#DIV/0!</v>
      </c>
    </row>
    <row r="60" spans="1:14" x14ac:dyDescent="0.2">
      <c r="A60" s="59"/>
      <c r="B60" s="195"/>
      <c r="C60" s="196"/>
      <c r="D60" s="197"/>
      <c r="E60" s="198"/>
      <c r="F60" s="97"/>
      <c r="G60" s="94"/>
      <c r="I60" s="195"/>
      <c r="J60" s="199"/>
      <c r="K60" s="200"/>
      <c r="L60" s="201"/>
      <c r="M60" s="94"/>
      <c r="N60" s="95"/>
    </row>
    <row r="61" spans="1:14" x14ac:dyDescent="0.2">
      <c r="A61" s="59"/>
      <c r="B61" s="202" t="s">
        <v>34</v>
      </c>
      <c r="C61" s="102">
        <v>46509.077333699999</v>
      </c>
      <c r="D61" s="125">
        <v>49039.384100699994</v>
      </c>
      <c r="E61" s="125">
        <v>50807.164366789999</v>
      </c>
      <c r="F61" s="132">
        <f t="shared" si="0"/>
        <v>5.4404578892098598E-2</v>
      </c>
      <c r="G61" s="104">
        <f>E61/D61-1</f>
        <v>3.6048174309448067E-2</v>
      </c>
      <c r="I61" s="202" t="s">
        <v>34</v>
      </c>
      <c r="J61" s="102">
        <v>92471.886632259993</v>
      </c>
      <c r="K61" s="125">
        <v>97271.858030399992</v>
      </c>
      <c r="L61" s="103">
        <v>101672.15646966</v>
      </c>
      <c r="M61" s="104">
        <f t="shared" ref="M61:M63" si="17">K61/J61-1</f>
        <v>5.1907358797905978E-2</v>
      </c>
      <c r="N61" s="104">
        <f>L61/K61-1</f>
        <v>4.5237117172006736E-2</v>
      </c>
    </row>
    <row r="62" spans="1:14" x14ac:dyDescent="0.2">
      <c r="A62" s="59"/>
      <c r="B62" s="202" t="s">
        <v>12</v>
      </c>
      <c r="C62" s="105">
        <v>10643.623589620001</v>
      </c>
      <c r="D62" s="203">
        <v>12025.03937558</v>
      </c>
      <c r="E62" s="105">
        <v>8748.24210666</v>
      </c>
      <c r="F62" s="133">
        <f t="shared" si="0"/>
        <v>0.12978810969106402</v>
      </c>
      <c r="G62" s="107">
        <f t="shared" si="0"/>
        <v>-0.27249784109434161</v>
      </c>
      <c r="I62" s="202" t="s">
        <v>12</v>
      </c>
      <c r="J62" s="105">
        <v>44687.040127280001</v>
      </c>
      <c r="K62" s="126">
        <v>45128.359401640002</v>
      </c>
      <c r="L62" s="106">
        <v>44923.396262390001</v>
      </c>
      <c r="M62" s="107">
        <f t="shared" si="17"/>
        <v>9.8757776998210645E-3</v>
      </c>
      <c r="N62" s="107">
        <f>L62/K62-1</f>
        <v>-4.5417813093057147E-3</v>
      </c>
    </row>
    <row r="63" spans="1:14" x14ac:dyDescent="0.2">
      <c r="A63" s="59"/>
      <c r="B63" s="204" t="s">
        <v>134</v>
      </c>
      <c r="C63" s="108">
        <v>866.83324199000003</v>
      </c>
      <c r="D63" s="127">
        <v>1611.5962762899999</v>
      </c>
      <c r="E63" s="127">
        <v>1568.35952692</v>
      </c>
      <c r="F63" s="110">
        <f t="shared" si="0"/>
        <v>0.85917682689491448</v>
      </c>
      <c r="G63" s="111">
        <f t="shared" si="0"/>
        <v>-2.6828523995807263E-2</v>
      </c>
      <c r="I63" s="202" t="s">
        <v>134</v>
      </c>
      <c r="J63" s="108">
        <v>1839.62803009</v>
      </c>
      <c r="K63" s="127">
        <v>2701.5221327199997</v>
      </c>
      <c r="L63" s="109">
        <v>2805.0949952800001</v>
      </c>
      <c r="M63" s="111">
        <f t="shared" si="17"/>
        <v>0.46851542188549566</v>
      </c>
      <c r="N63" s="111">
        <f>L63/K63-1</f>
        <v>3.8338705911588944E-2</v>
      </c>
    </row>
    <row r="64" spans="1:14" x14ac:dyDescent="0.2">
      <c r="A64" s="59"/>
      <c r="B64" s="204" t="s">
        <v>135</v>
      </c>
      <c r="C64" s="108">
        <v>0</v>
      </c>
      <c r="D64" s="127">
        <v>0</v>
      </c>
      <c r="E64" s="127">
        <v>0</v>
      </c>
      <c r="F64" s="110">
        <v>0</v>
      </c>
      <c r="G64" s="111">
        <v>0</v>
      </c>
      <c r="H64" s="205"/>
      <c r="I64" s="206" t="s">
        <v>135</v>
      </c>
      <c r="J64" s="108">
        <v>0</v>
      </c>
      <c r="K64" s="127">
        <v>0</v>
      </c>
      <c r="L64" s="109">
        <v>3518.152756</v>
      </c>
      <c r="M64" s="112">
        <v>0</v>
      </c>
      <c r="N64" s="111">
        <v>0</v>
      </c>
    </row>
    <row r="65" spans="2:14" x14ac:dyDescent="0.2">
      <c r="B65" s="207"/>
      <c r="E65" s="59"/>
      <c r="F65" s="59"/>
      <c r="G65" s="59"/>
      <c r="I65" s="207"/>
      <c r="J65" s="207"/>
      <c r="K65" s="207"/>
      <c r="L65" s="59"/>
      <c r="M65" s="59"/>
      <c r="N65" s="59"/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F6921-BA91-4DE2-BD22-DDB7F3DDD444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026CD2D8-0DAE-495B-BD68-02CE74CC37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D3E9B-FFC3-449D-B5C2-298505763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2022-03-15T20:23:25Z</cp:lastPrinted>
  <dcterms:created xsi:type="dcterms:W3CDTF">1996-11-27T10:00:04Z</dcterms:created>
  <dcterms:modified xsi:type="dcterms:W3CDTF">2026-04-17T15:51:44Z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0x010100055897E2559D2945A60BBF43CA6D3644</vt:lpwstr>
  </property>
  <property fmtid="{D5CDD505-2E9C-101B-9397-08002B2CF9AE}" pid="3" name="MediaServiceImageTags">
    <vt:lpwstr/>
  </property>
</Properties>
</file>