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mhaciendacr.sharepoint.com/sites/SecretariaTecnica/UASF/Documentos compartidos/INGRESOS Y GASTOS RECONOCIDO/2026/01 Enero 2026/"/>
    </mc:Choice>
  </mc:AlternateContent>
  <xr:revisionPtr revIDLastSave="286" documentId="8_{E3A83F48-7A7E-4E83-B930-9F45EA34A00F}" xr6:coauthVersionLast="47" xr6:coauthVersionMax="47" xr10:uidLastSave="{48AEE972-C6CB-4459-B3A5-5DA42B515A6E}"/>
  <bookViews>
    <workbookView xWindow="-120" yWindow="-120" windowWidth="29040" windowHeight="15720" xr2:uid="{1B200E3D-D2E8-4001-BB4A-D67A9FABF547}"/>
  </bookViews>
  <sheets>
    <sheet name="ENERO 2020-2026" sheetId="1" r:id="rId1"/>
    <sheet name="ingresos 2024-2026" sheetId="2" r:id="rId2"/>
  </sheets>
  <definedNames>
    <definedName name="_xlnm.Print_Area" localSheetId="0">'ENERO 2020-2026'!$A$1:$AM$88</definedName>
    <definedName name="_xlnm.Print_Area" localSheetId="1">'ingresos 2024-2026'!$A$1:$G$61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2" i="1" l="1"/>
  <c r="M63" i="2"/>
  <c r="N63" i="2"/>
  <c r="F63" i="2"/>
  <c r="G63" i="2"/>
  <c r="M62" i="2"/>
  <c r="N62" i="2"/>
  <c r="F62" i="2"/>
  <c r="G62" i="2"/>
  <c r="M61" i="2"/>
  <c r="N61" i="2"/>
  <c r="F61" i="2"/>
  <c r="G61" i="2"/>
  <c r="M59" i="2"/>
  <c r="N59" i="2"/>
  <c r="F59" i="2"/>
  <c r="G59" i="2"/>
  <c r="M58" i="2"/>
  <c r="N58" i="2"/>
  <c r="F58" i="2"/>
  <c r="G58" i="2"/>
  <c r="M57" i="2"/>
  <c r="N57" i="2"/>
  <c r="F57" i="2"/>
  <c r="G57" i="2"/>
  <c r="M56" i="2"/>
  <c r="N56" i="2"/>
  <c r="F56" i="2"/>
  <c r="G56" i="2"/>
  <c r="M55" i="2"/>
  <c r="N55" i="2"/>
  <c r="F55" i="2"/>
  <c r="G55" i="2"/>
  <c r="M54" i="2"/>
  <c r="N54" i="2"/>
  <c r="F54" i="2"/>
  <c r="G54" i="2"/>
  <c r="M53" i="2"/>
  <c r="N53" i="2"/>
  <c r="F53" i="2"/>
  <c r="G53" i="2"/>
  <c r="M52" i="2"/>
  <c r="N52" i="2"/>
  <c r="F52" i="2"/>
  <c r="G52" i="2"/>
  <c r="M51" i="2"/>
  <c r="N51" i="2"/>
  <c r="F51" i="2"/>
  <c r="G51" i="2"/>
  <c r="M50" i="2"/>
  <c r="N50" i="2"/>
  <c r="F50" i="2"/>
  <c r="G50" i="2"/>
  <c r="M49" i="2"/>
  <c r="N49" i="2"/>
  <c r="F49" i="2"/>
  <c r="G49" i="2"/>
  <c r="M48" i="2"/>
  <c r="N48" i="2"/>
  <c r="F48" i="2"/>
  <c r="G48" i="2"/>
  <c r="M47" i="2"/>
  <c r="N47" i="2"/>
  <c r="F47" i="2"/>
  <c r="G47" i="2"/>
  <c r="M46" i="2"/>
  <c r="N46" i="2"/>
  <c r="F46" i="2"/>
  <c r="G46" i="2"/>
  <c r="M45" i="2"/>
  <c r="N45" i="2"/>
  <c r="F45" i="2"/>
  <c r="G45" i="2"/>
  <c r="M44" i="2"/>
  <c r="N44" i="2"/>
  <c r="F44" i="2"/>
  <c r="G44" i="2"/>
  <c r="M43" i="2"/>
  <c r="F43" i="2"/>
  <c r="E43" i="2"/>
  <c r="G43" i="2" s="1"/>
  <c r="M41" i="2"/>
  <c r="N41" i="2"/>
  <c r="F41" i="2"/>
  <c r="G41" i="2"/>
  <c r="M40" i="2"/>
  <c r="N40" i="2"/>
  <c r="F40" i="2"/>
  <c r="E39" i="2"/>
  <c r="G39" i="2" s="1"/>
  <c r="M39" i="2"/>
  <c r="F39" i="2"/>
  <c r="M37" i="2"/>
  <c r="N37" i="2"/>
  <c r="F37" i="2"/>
  <c r="G37" i="2"/>
  <c r="M36" i="2"/>
  <c r="N36" i="2"/>
  <c r="F36" i="2"/>
  <c r="E35" i="2"/>
  <c r="G35" i="2" s="1"/>
  <c r="M35" i="2"/>
  <c r="L35" i="2"/>
  <c r="N35" i="2" s="1"/>
  <c r="F35" i="2"/>
  <c r="M33" i="2"/>
  <c r="N33" i="2"/>
  <c r="F33" i="2"/>
  <c r="G33" i="2"/>
  <c r="M32" i="2"/>
  <c r="N32" i="2"/>
  <c r="F32" i="2"/>
  <c r="G32" i="2"/>
  <c r="M31" i="2"/>
  <c r="N31" i="2"/>
  <c r="F31" i="2"/>
  <c r="E30" i="2"/>
  <c r="G30" i="2" s="1"/>
  <c r="M30" i="2"/>
  <c r="L30" i="2"/>
  <c r="N30" i="2" s="1"/>
  <c r="F30" i="2"/>
  <c r="M28" i="2"/>
  <c r="N28" i="2"/>
  <c r="F28" i="2"/>
  <c r="G28" i="2"/>
  <c r="M27" i="2"/>
  <c r="L26" i="2"/>
  <c r="N26" i="2" s="1"/>
  <c r="F27" i="2"/>
  <c r="G27" i="2"/>
  <c r="M26" i="2"/>
  <c r="F26" i="2"/>
  <c r="E26" i="2"/>
  <c r="G26" i="2" s="1"/>
  <c r="M24" i="2"/>
  <c r="N24" i="2"/>
  <c r="F24" i="2"/>
  <c r="G24" i="2"/>
  <c r="M23" i="2"/>
  <c r="N23" i="2"/>
  <c r="F23" i="2"/>
  <c r="G23" i="2"/>
  <c r="M22" i="2"/>
  <c r="L21" i="2"/>
  <c r="N21" i="2" s="1"/>
  <c r="F22" i="2"/>
  <c r="G22" i="2"/>
  <c r="M21" i="2"/>
  <c r="F21" i="2"/>
  <c r="E21" i="2"/>
  <c r="G21" i="2" s="1"/>
  <c r="M18" i="2"/>
  <c r="N18" i="2"/>
  <c r="F18" i="2"/>
  <c r="G18" i="2"/>
  <c r="M17" i="2"/>
  <c r="N17" i="2"/>
  <c r="G17" i="2"/>
  <c r="F17" i="2"/>
  <c r="N16" i="2"/>
  <c r="M16" i="2"/>
  <c r="G16" i="2"/>
  <c r="F16" i="2"/>
  <c r="M15" i="2"/>
  <c r="L14" i="2"/>
  <c r="G15" i="2"/>
  <c r="F15" i="2"/>
  <c r="E14" i="2"/>
  <c r="M14" i="2"/>
  <c r="F14" i="2"/>
  <c r="M12" i="2"/>
  <c r="F12" i="2"/>
  <c r="M10" i="2"/>
  <c r="F10" i="2"/>
  <c r="M9" i="2"/>
  <c r="F9" i="2"/>
  <c r="E12" i="2" l="1"/>
  <c r="G14" i="2"/>
  <c r="N14" i="2"/>
  <c r="G40" i="2"/>
  <c r="L43" i="2"/>
  <c r="N43" i="2" s="1"/>
  <c r="N22" i="2"/>
  <c r="N27" i="2"/>
  <c r="G31" i="2"/>
  <c r="G36" i="2"/>
  <c r="N15" i="2"/>
  <c r="L39" i="2"/>
  <c r="N39" i="2" s="1"/>
  <c r="E10" i="2" l="1"/>
  <c r="G12" i="2"/>
  <c r="L12" i="2"/>
  <c r="L10" i="2" l="1"/>
  <c r="N12" i="2"/>
  <c r="G10" i="2"/>
  <c r="E9" i="2"/>
  <c r="G9" i="2" s="1"/>
  <c r="L9" i="2" l="1"/>
  <c r="N9" i="2" s="1"/>
  <c r="N10" i="2"/>
  <c r="W74" i="1" l="1"/>
  <c r="AQ67" i="1" l="1"/>
  <c r="AQ66" i="1"/>
  <c r="AQ65" i="1"/>
  <c r="AQ63" i="1"/>
  <c r="AQ62" i="1"/>
  <c r="AQ61" i="1"/>
  <c r="AQ60" i="1"/>
  <c r="AQ58" i="1"/>
  <c r="AQ54" i="1"/>
  <c r="AQ53" i="1"/>
  <c r="AQ52" i="1"/>
  <c r="AQ51" i="1"/>
  <c r="AQ48" i="1"/>
  <c r="AQ47" i="1"/>
  <c r="AQ45" i="1"/>
  <c r="AQ44" i="1"/>
  <c r="AQ43" i="1"/>
  <c r="AQ34" i="1"/>
  <c r="AQ32" i="1"/>
  <c r="AQ31" i="1"/>
  <c r="AQ30" i="1"/>
  <c r="AQ29" i="1"/>
  <c r="AQ28" i="1"/>
  <c r="AQ27" i="1"/>
  <c r="AQ26" i="1"/>
  <c r="AQ25" i="1"/>
  <c r="AQ23" i="1"/>
  <c r="AQ22" i="1"/>
  <c r="AQ20" i="1"/>
  <c r="AQ19" i="1"/>
  <c r="AQ18" i="1"/>
  <c r="AQ16" i="1"/>
  <c r="AQ15" i="1"/>
  <c r="AQ13" i="1"/>
  <c r="W65" i="1" l="1"/>
  <c r="W59" i="1"/>
  <c r="AQ59" i="1" s="1"/>
  <c r="W56" i="1"/>
  <c r="AQ56" i="1" s="1"/>
  <c r="W50" i="1"/>
  <c r="AQ50" i="1" s="1"/>
  <c r="W46" i="1"/>
  <c r="AQ46" i="1" s="1"/>
  <c r="W42" i="1"/>
  <c r="AQ42" i="1" s="1"/>
  <c r="W24" i="1"/>
  <c r="AQ24" i="1" s="1"/>
  <c r="W21" i="1"/>
  <c r="AQ21" i="1" s="1"/>
  <c r="W17" i="1"/>
  <c r="AQ17" i="1" s="1"/>
  <c r="W14" i="1"/>
  <c r="AQ14" i="1" s="1"/>
  <c r="AP67" i="1"/>
  <c r="AP66" i="1"/>
  <c r="AP63" i="1"/>
  <c r="AP62" i="1"/>
  <c r="AP61" i="1"/>
  <c r="AP60" i="1"/>
  <c r="AP58" i="1"/>
  <c r="AP54" i="1"/>
  <c r="AP53" i="1"/>
  <c r="AP52" i="1"/>
  <c r="AP51" i="1"/>
  <c r="AP48" i="1"/>
  <c r="AP47" i="1"/>
  <c r="AP45" i="1"/>
  <c r="AP44" i="1"/>
  <c r="AP43" i="1"/>
  <c r="AP34" i="1"/>
  <c r="AP32" i="1"/>
  <c r="AP31" i="1"/>
  <c r="AP30" i="1"/>
  <c r="AP29" i="1"/>
  <c r="AP28" i="1"/>
  <c r="AP27" i="1"/>
  <c r="AP26" i="1"/>
  <c r="AP25" i="1"/>
  <c r="AP23" i="1"/>
  <c r="AP22" i="1"/>
  <c r="AP20" i="1"/>
  <c r="AP19" i="1"/>
  <c r="AP18" i="1"/>
  <c r="AP16" i="1"/>
  <c r="AP15" i="1"/>
  <c r="AP13" i="1"/>
  <c r="V74" i="1"/>
  <c r="V65" i="1"/>
  <c r="V59" i="1"/>
  <c r="V56" i="1" s="1"/>
  <c r="V50" i="1"/>
  <c r="V46" i="1"/>
  <c r="V42" i="1"/>
  <c r="AO29" i="1"/>
  <c r="V24" i="1"/>
  <c r="V21" i="1"/>
  <c r="V17" i="1"/>
  <c r="V14" i="1"/>
  <c r="U75" i="1"/>
  <c r="U74" i="1" s="1"/>
  <c r="AO28" i="1"/>
  <c r="AO67" i="1"/>
  <c r="AO66" i="1"/>
  <c r="AO63" i="1"/>
  <c r="AO62" i="1"/>
  <c r="AO61" i="1"/>
  <c r="AO60" i="1"/>
  <c r="AO58" i="1"/>
  <c r="AO54" i="1"/>
  <c r="AO53" i="1"/>
  <c r="AO52" i="1"/>
  <c r="AO51" i="1"/>
  <c r="AO48" i="1"/>
  <c r="AO47" i="1"/>
  <c r="AO45" i="1"/>
  <c r="AO44" i="1"/>
  <c r="AO43" i="1"/>
  <c r="AO34" i="1"/>
  <c r="AO32" i="1"/>
  <c r="AO31" i="1"/>
  <c r="AO30" i="1"/>
  <c r="AO27" i="1"/>
  <c r="AO26" i="1"/>
  <c r="AO25" i="1"/>
  <c r="AO23" i="1"/>
  <c r="AO22" i="1"/>
  <c r="AO20" i="1"/>
  <c r="AO19" i="1"/>
  <c r="AO18" i="1"/>
  <c r="AO16" i="1"/>
  <c r="AO15" i="1"/>
  <c r="AO13" i="1"/>
  <c r="U65" i="1"/>
  <c r="AP65" i="1" s="1"/>
  <c r="U59" i="1"/>
  <c r="U50" i="1"/>
  <c r="U46" i="1"/>
  <c r="AP46" i="1" s="1"/>
  <c r="U42" i="1"/>
  <c r="AO42" i="1" s="1"/>
  <c r="U24" i="1"/>
  <c r="U12" i="1" s="1"/>
  <c r="U21" i="1"/>
  <c r="U17" i="1"/>
  <c r="U14" i="1"/>
  <c r="T74" i="1"/>
  <c r="T65" i="1"/>
  <c r="T59" i="1"/>
  <c r="T56" i="1" s="1"/>
  <c r="T50" i="1"/>
  <c r="T46" i="1"/>
  <c r="T42" i="1"/>
  <c r="T24" i="1"/>
  <c r="T21" i="1"/>
  <c r="T17" i="1"/>
  <c r="T14" i="1"/>
  <c r="AN63" i="1"/>
  <c r="AN62" i="1"/>
  <c r="AN61" i="1"/>
  <c r="AN60" i="1"/>
  <c r="AN58" i="1"/>
  <c r="AN54" i="1"/>
  <c r="AN53" i="1"/>
  <c r="AN52" i="1"/>
  <c r="AN51" i="1"/>
  <c r="AN48" i="1"/>
  <c r="AN47" i="1"/>
  <c r="AN45" i="1"/>
  <c r="AN44" i="1"/>
  <c r="AN43" i="1"/>
  <c r="AN34" i="1"/>
  <c r="AN32" i="1"/>
  <c r="AN31" i="1"/>
  <c r="AN30" i="1"/>
  <c r="AN27" i="1"/>
  <c r="AN26" i="1"/>
  <c r="AN25" i="1"/>
  <c r="AN23" i="1"/>
  <c r="AN22" i="1"/>
  <c r="AN20" i="1"/>
  <c r="AN19" i="1"/>
  <c r="AN18" i="1"/>
  <c r="AN16" i="1"/>
  <c r="AN15" i="1"/>
  <c r="AN13" i="1"/>
  <c r="S74" i="1"/>
  <c r="AM13" i="1"/>
  <c r="S14" i="1"/>
  <c r="AM62" i="1"/>
  <c r="AL62" i="1"/>
  <c r="AM63" i="1"/>
  <c r="AM61" i="1"/>
  <c r="AM60" i="1"/>
  <c r="AM58" i="1"/>
  <c r="AM54" i="1"/>
  <c r="AM53" i="1"/>
  <c r="AM52" i="1"/>
  <c r="AM51" i="1"/>
  <c r="AM48" i="1"/>
  <c r="AM47" i="1"/>
  <c r="AM45" i="1"/>
  <c r="AM44" i="1"/>
  <c r="AM43" i="1"/>
  <c r="AM34" i="1"/>
  <c r="AM32" i="1"/>
  <c r="AM31" i="1"/>
  <c r="AM30" i="1"/>
  <c r="AM27" i="1"/>
  <c r="AM26" i="1"/>
  <c r="AM25" i="1"/>
  <c r="AM23" i="1"/>
  <c r="AM22" i="1"/>
  <c r="AM20" i="1"/>
  <c r="AM19" i="1"/>
  <c r="AM18" i="1"/>
  <c r="AM16" i="1"/>
  <c r="AM15" i="1"/>
  <c r="S65" i="1"/>
  <c r="S59" i="1"/>
  <c r="AN59" i="1" s="1"/>
  <c r="S50" i="1"/>
  <c r="S46" i="1"/>
  <c r="S42" i="1"/>
  <c r="S24" i="1"/>
  <c r="S21" i="1"/>
  <c r="AM21" i="1" s="1"/>
  <c r="S17" i="1"/>
  <c r="R46" i="1"/>
  <c r="Q46" i="1"/>
  <c r="Q40" i="1" s="1"/>
  <c r="P46" i="1"/>
  <c r="O46" i="1"/>
  <c r="AI46" i="1" s="1"/>
  <c r="N46" i="1"/>
  <c r="M46" i="1"/>
  <c r="L46" i="1"/>
  <c r="R24" i="1"/>
  <c r="AM24" i="1"/>
  <c r="AL63" i="1"/>
  <c r="X9" i="1"/>
  <c r="AL61" i="1"/>
  <c r="AL60" i="1"/>
  <c r="AL58" i="1"/>
  <c r="AL54" i="1"/>
  <c r="AL53" i="1"/>
  <c r="AL52" i="1"/>
  <c r="AL51" i="1"/>
  <c r="AL48" i="1"/>
  <c r="AL47" i="1"/>
  <c r="AL45" i="1"/>
  <c r="AL44" i="1"/>
  <c r="AL43" i="1"/>
  <c r="AL34" i="1"/>
  <c r="AL32" i="1"/>
  <c r="AL31" i="1"/>
  <c r="AL30" i="1"/>
  <c r="AL27" i="1"/>
  <c r="AL26" i="1"/>
  <c r="AL25" i="1"/>
  <c r="AL23" i="1"/>
  <c r="AL22" i="1"/>
  <c r="AL20" i="1"/>
  <c r="AL19" i="1"/>
  <c r="AL18" i="1"/>
  <c r="AL16" i="1"/>
  <c r="AL15" i="1"/>
  <c r="AL13" i="1"/>
  <c r="R74" i="1"/>
  <c r="X71" i="1"/>
  <c r="R65" i="1"/>
  <c r="R59" i="1"/>
  <c r="R50" i="1"/>
  <c r="R42" i="1"/>
  <c r="R21" i="1"/>
  <c r="R14" i="1"/>
  <c r="R17" i="1"/>
  <c r="Q59" i="1"/>
  <c r="Q56" i="1" s="1"/>
  <c r="P59" i="1"/>
  <c r="P56" i="1" s="1"/>
  <c r="O59" i="1"/>
  <c r="O56" i="1" s="1"/>
  <c r="N59" i="1"/>
  <c r="M59" i="1"/>
  <c r="L59" i="1"/>
  <c r="L56" i="1" s="1"/>
  <c r="K59" i="1"/>
  <c r="K56" i="1" s="1"/>
  <c r="J59" i="1"/>
  <c r="I59" i="1"/>
  <c r="I56" i="1" s="1"/>
  <c r="AC56" i="1" s="1"/>
  <c r="H59" i="1"/>
  <c r="G59" i="1"/>
  <c r="F59" i="1"/>
  <c r="E59" i="1"/>
  <c r="D59" i="1"/>
  <c r="AK60" i="1"/>
  <c r="AJ60" i="1"/>
  <c r="AI60" i="1"/>
  <c r="AH60" i="1"/>
  <c r="AG60" i="1"/>
  <c r="AF60" i="1"/>
  <c r="AE60" i="1"/>
  <c r="C50" i="1"/>
  <c r="AK20" i="1"/>
  <c r="AJ20" i="1"/>
  <c r="AK19" i="1"/>
  <c r="AJ19" i="1"/>
  <c r="AI20" i="1"/>
  <c r="AI19" i="1"/>
  <c r="AH20" i="1"/>
  <c r="AH19" i="1"/>
  <c r="AE20" i="1"/>
  <c r="AF20" i="1"/>
  <c r="AG20" i="1"/>
  <c r="AG19" i="1"/>
  <c r="AF19" i="1"/>
  <c r="Y19" i="1"/>
  <c r="Z19" i="1"/>
  <c r="AA19" i="1"/>
  <c r="AB19" i="1"/>
  <c r="AC19" i="1"/>
  <c r="AD19" i="1"/>
  <c r="AE19" i="1"/>
  <c r="AK54" i="1"/>
  <c r="AJ54" i="1"/>
  <c r="AI54" i="1"/>
  <c r="AH54" i="1"/>
  <c r="AG54" i="1"/>
  <c r="AF54" i="1"/>
  <c r="AE54" i="1"/>
  <c r="AK53" i="1"/>
  <c r="AJ53" i="1"/>
  <c r="AI53" i="1"/>
  <c r="AH53" i="1"/>
  <c r="AG53" i="1"/>
  <c r="AF53" i="1"/>
  <c r="AE53" i="1"/>
  <c r="AK34" i="1"/>
  <c r="AJ34" i="1"/>
  <c r="AI34" i="1"/>
  <c r="AH34" i="1"/>
  <c r="AG34" i="1"/>
  <c r="AF34" i="1"/>
  <c r="AE34" i="1"/>
  <c r="AK63" i="1"/>
  <c r="AK61" i="1"/>
  <c r="AK58" i="1"/>
  <c r="AK51" i="1"/>
  <c r="AK52" i="1"/>
  <c r="AK48" i="1"/>
  <c r="AK47" i="1"/>
  <c r="AK45" i="1"/>
  <c r="AK44" i="1"/>
  <c r="AK43" i="1"/>
  <c r="AK32" i="1"/>
  <c r="AK31" i="1"/>
  <c r="AK30" i="1"/>
  <c r="AK27" i="1"/>
  <c r="AK26" i="1"/>
  <c r="AK25" i="1"/>
  <c r="AK23" i="1"/>
  <c r="AK22" i="1"/>
  <c r="AK18" i="1"/>
  <c r="AK16" i="1"/>
  <c r="AK15" i="1"/>
  <c r="AK13" i="1"/>
  <c r="Q74" i="1"/>
  <c r="Q65" i="1"/>
  <c r="Q50" i="1"/>
  <c r="AL50" i="1" s="1"/>
  <c r="Q42" i="1"/>
  <c r="Q24" i="1"/>
  <c r="Q21" i="1"/>
  <c r="Q17" i="1"/>
  <c r="Q14" i="1"/>
  <c r="AL14" i="1" s="1"/>
  <c r="AB71" i="1"/>
  <c r="AA71" i="1"/>
  <c r="Z71" i="1"/>
  <c r="Y71" i="1"/>
  <c r="AB69" i="1"/>
  <c r="AA69" i="1"/>
  <c r="Z69" i="1"/>
  <c r="Y69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AB56" i="1"/>
  <c r="AA56" i="1"/>
  <c r="Z56" i="1"/>
  <c r="Y56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AB46" i="1"/>
  <c r="AA46" i="1"/>
  <c r="Z46" i="1"/>
  <c r="Y46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AA38" i="1"/>
  <c r="Z38" i="1"/>
  <c r="Y38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AJ27" i="1"/>
  <c r="AI27" i="1"/>
  <c r="AH27" i="1"/>
  <c r="AG27" i="1"/>
  <c r="AF27" i="1"/>
  <c r="AE27" i="1"/>
  <c r="AB27" i="1"/>
  <c r="AA27" i="1"/>
  <c r="Z27" i="1"/>
  <c r="Y27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Y24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Y21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Y17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Y14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AB12" i="1"/>
  <c r="AA12" i="1"/>
  <c r="Z12" i="1"/>
  <c r="Y12" i="1"/>
  <c r="Y11" i="1"/>
  <c r="Y9" i="1"/>
  <c r="X69" i="1"/>
  <c r="X11" i="1"/>
  <c r="X12" i="1"/>
  <c r="X13" i="1"/>
  <c r="X14" i="1"/>
  <c r="X15" i="1"/>
  <c r="X16" i="1"/>
  <c r="X17" i="1"/>
  <c r="X18" i="1"/>
  <c r="X21" i="1"/>
  <c r="X22" i="1"/>
  <c r="X23" i="1"/>
  <c r="X24" i="1"/>
  <c r="X25" i="1"/>
  <c r="X26" i="1"/>
  <c r="X27" i="1"/>
  <c r="X30" i="1"/>
  <c r="X31" i="1"/>
  <c r="X32" i="1"/>
  <c r="X43" i="1"/>
  <c r="X44" i="1"/>
  <c r="X45" i="1"/>
  <c r="X47" i="1"/>
  <c r="X48" i="1"/>
  <c r="X52" i="1"/>
  <c r="X51" i="1"/>
  <c r="X58" i="1"/>
  <c r="X63" i="1"/>
  <c r="F11" i="1"/>
  <c r="F9" i="1" s="1"/>
  <c r="G11" i="1"/>
  <c r="H11" i="1"/>
  <c r="H9" i="1" s="1"/>
  <c r="F14" i="1"/>
  <c r="Z14" i="1" s="1"/>
  <c r="G14" i="1"/>
  <c r="H14" i="1"/>
  <c r="I14" i="1"/>
  <c r="J14" i="1"/>
  <c r="K14" i="1"/>
  <c r="L14" i="1"/>
  <c r="M14" i="1"/>
  <c r="N14" i="1"/>
  <c r="O14" i="1"/>
  <c r="P14" i="1"/>
  <c r="F17" i="1"/>
  <c r="Z17" i="1" s="1"/>
  <c r="G17" i="1"/>
  <c r="H17" i="1"/>
  <c r="I17" i="1"/>
  <c r="J17" i="1"/>
  <c r="K17" i="1"/>
  <c r="L17" i="1"/>
  <c r="M17" i="1"/>
  <c r="AG17" i="1" s="1"/>
  <c r="N17" i="1"/>
  <c r="O17" i="1"/>
  <c r="P17" i="1"/>
  <c r="F21" i="1"/>
  <c r="Z21" i="1" s="1"/>
  <c r="G21" i="1"/>
  <c r="AA21" i="1" s="1"/>
  <c r="H21" i="1"/>
  <c r="I21" i="1"/>
  <c r="J21" i="1"/>
  <c r="AD21" i="1" s="1"/>
  <c r="K21" i="1"/>
  <c r="L21" i="1"/>
  <c r="M21" i="1"/>
  <c r="N21" i="1"/>
  <c r="O21" i="1"/>
  <c r="P21" i="1"/>
  <c r="F24" i="1"/>
  <c r="Z24" i="1" s="1"/>
  <c r="G24" i="1"/>
  <c r="H24" i="1"/>
  <c r="I24" i="1"/>
  <c r="J24" i="1"/>
  <c r="AD24" i="1" s="1"/>
  <c r="K24" i="1"/>
  <c r="L24" i="1"/>
  <c r="AG24" i="1" s="1"/>
  <c r="M24" i="1"/>
  <c r="N24" i="1"/>
  <c r="O24" i="1"/>
  <c r="P24" i="1"/>
  <c r="AK24" i="1" s="1"/>
  <c r="I27" i="1"/>
  <c r="AD27" i="1" s="1"/>
  <c r="C42" i="1"/>
  <c r="D42" i="1"/>
  <c r="X42" i="1" s="1"/>
  <c r="E42" i="1"/>
  <c r="Y42" i="1" s="1"/>
  <c r="F42" i="1"/>
  <c r="G42" i="1"/>
  <c r="AA42" i="1" s="1"/>
  <c r="I42" i="1"/>
  <c r="AC42" i="1" s="1"/>
  <c r="J42" i="1"/>
  <c r="K42" i="1"/>
  <c r="AE42" i="1" s="1"/>
  <c r="L42" i="1"/>
  <c r="AF42" i="1" s="1"/>
  <c r="M42" i="1"/>
  <c r="AG42" i="1" s="1"/>
  <c r="N42" i="1"/>
  <c r="O42" i="1"/>
  <c r="P42" i="1"/>
  <c r="AJ42" i="1" s="1"/>
  <c r="C46" i="1"/>
  <c r="I46" i="1"/>
  <c r="AC46" i="1" s="1"/>
  <c r="J46" i="1"/>
  <c r="K46" i="1"/>
  <c r="D50" i="1"/>
  <c r="X50" i="1" s="1"/>
  <c r="E50" i="1"/>
  <c r="Y50" i="1" s="1"/>
  <c r="F50" i="1"/>
  <c r="G50" i="1"/>
  <c r="G40" i="1" s="1"/>
  <c r="G36" i="1" s="1"/>
  <c r="H50" i="1"/>
  <c r="H40" i="1" s="1"/>
  <c r="H36" i="1" s="1"/>
  <c r="H38" i="1" s="1"/>
  <c r="AB38" i="1" s="1"/>
  <c r="I50" i="1"/>
  <c r="AC50" i="1" s="1"/>
  <c r="J50" i="1"/>
  <c r="K50" i="1"/>
  <c r="L50" i="1"/>
  <c r="M50" i="1"/>
  <c r="M40" i="1" s="1"/>
  <c r="N50" i="1"/>
  <c r="O50" i="1"/>
  <c r="P50" i="1"/>
  <c r="AJ50" i="1" s="1"/>
  <c r="C61" i="1"/>
  <c r="C59" i="1" s="1"/>
  <c r="H65" i="1"/>
  <c r="I65" i="1"/>
  <c r="J65" i="1"/>
  <c r="K65" i="1"/>
  <c r="L65" i="1"/>
  <c r="M65" i="1"/>
  <c r="N65" i="1"/>
  <c r="O65" i="1"/>
  <c r="P65" i="1"/>
  <c r="C70" i="1"/>
  <c r="D70" i="1"/>
  <c r="E70" i="1"/>
  <c r="F70" i="1"/>
  <c r="G70" i="1"/>
  <c r="H70" i="1"/>
  <c r="C72" i="1"/>
  <c r="D72" i="1"/>
  <c r="E72" i="1"/>
  <c r="F72" i="1"/>
  <c r="G72" i="1"/>
  <c r="H72" i="1"/>
  <c r="I74" i="1"/>
  <c r="J74" i="1"/>
  <c r="K74" i="1"/>
  <c r="M74" i="1"/>
  <c r="N74" i="1"/>
  <c r="P74" i="1"/>
  <c r="L75" i="1"/>
  <c r="L74" i="1" s="1"/>
  <c r="O75" i="1"/>
  <c r="O74" i="1" s="1"/>
  <c r="G9" i="1"/>
  <c r="AL42" i="1"/>
  <c r="AL24" i="1"/>
  <c r="N56" i="1"/>
  <c r="AK17" i="1"/>
  <c r="AM42" i="1"/>
  <c r="S56" i="1"/>
  <c r="AH21" i="1"/>
  <c r="J56" i="1"/>
  <c r="AO59" i="1"/>
  <c r="AH59" i="1"/>
  <c r="U56" i="1"/>
  <c r="Z11" i="1"/>
  <c r="AA11" i="1"/>
  <c r="AD46" i="1"/>
  <c r="O40" i="1"/>
  <c r="AM14" i="1"/>
  <c r="AB50" i="1"/>
  <c r="V12" i="1"/>
  <c r="W40" i="1" l="1"/>
  <c r="AQ40" i="1" s="1"/>
  <c r="W12" i="1"/>
  <c r="AQ12" i="1" s="1"/>
  <c r="Y59" i="1"/>
  <c r="AN17" i="1"/>
  <c r="AO24" i="1"/>
  <c r="V40" i="1"/>
  <c r="AF24" i="1"/>
  <c r="AF21" i="1"/>
  <c r="AN42" i="1"/>
  <c r="AJ56" i="1"/>
  <c r="AK50" i="1"/>
  <c r="AF50" i="1"/>
  <c r="Z42" i="1"/>
  <c r="AB17" i="1"/>
  <c r="AB24" i="1"/>
  <c r="AA17" i="1"/>
  <c r="AG14" i="1"/>
  <c r="AE46" i="1"/>
  <c r="AE50" i="1"/>
  <c r="AC24" i="1"/>
  <c r="AC14" i="1"/>
  <c r="AM17" i="1"/>
  <c r="O12" i="1"/>
  <c r="O11" i="1" s="1"/>
  <c r="AH46" i="1"/>
  <c r="AB42" i="1"/>
  <c r="AI21" i="1"/>
  <c r="AO46" i="1"/>
  <c r="AI50" i="1"/>
  <c r="AN21" i="1"/>
  <c r="AF46" i="1"/>
  <c r="AP24" i="1"/>
  <c r="O36" i="1"/>
  <c r="O38" i="1" s="1"/>
  <c r="AH17" i="1"/>
  <c r="C40" i="1"/>
  <c r="AO50" i="1"/>
  <c r="AK42" i="1"/>
  <c r="AF17" i="1"/>
  <c r="S40" i="1"/>
  <c r="AP56" i="1"/>
  <c r="AB11" i="1"/>
  <c r="R40" i="1"/>
  <c r="AL40" i="1" s="1"/>
  <c r="AM50" i="1"/>
  <c r="AN56" i="1"/>
  <c r="AJ21" i="1"/>
  <c r="AI56" i="1"/>
  <c r="AA50" i="1"/>
  <c r="K12" i="1"/>
  <c r="K11" i="1" s="1"/>
  <c r="AL59" i="1"/>
  <c r="AO65" i="1"/>
  <c r="AN24" i="1"/>
  <c r="AI59" i="1"/>
  <c r="E40" i="1"/>
  <c r="AH42" i="1"/>
  <c r="AC27" i="1"/>
  <c r="AC17" i="1"/>
  <c r="AD14" i="1"/>
  <c r="AP14" i="1"/>
  <c r="AJ24" i="1"/>
  <c r="AB21" i="1"/>
  <c r="AA59" i="1"/>
  <c r="AK46" i="1"/>
  <c r="AP17" i="1"/>
  <c r="AB9" i="1"/>
  <c r="AC59" i="1"/>
  <c r="AJ59" i="1"/>
  <c r="AO14" i="1"/>
  <c r="AP21" i="1"/>
  <c r="AA24" i="1"/>
  <c r="AH24" i="1"/>
  <c r="AJ14" i="1"/>
  <c r="AL17" i="1"/>
  <c r="Z9" i="1"/>
  <c r="AA9" i="1"/>
  <c r="S36" i="1"/>
  <c r="S38" i="1" s="1"/>
  <c r="I40" i="1"/>
  <c r="V36" i="1"/>
  <c r="V38" i="1" s="1"/>
  <c r="P40" i="1"/>
  <c r="Z50" i="1"/>
  <c r="AC21" i="1"/>
  <c r="M12" i="1"/>
  <c r="M11" i="1" s="1"/>
  <c r="AL46" i="1"/>
  <c r="AP50" i="1"/>
  <c r="AO56" i="1"/>
  <c r="AP12" i="1"/>
  <c r="AB59" i="1"/>
  <c r="AD42" i="1"/>
  <c r="AP59" i="1"/>
  <c r="AF59" i="1"/>
  <c r="AM46" i="1"/>
  <c r="X61" i="1"/>
  <c r="X46" i="1"/>
  <c r="AI24" i="1"/>
  <c r="AD17" i="1"/>
  <c r="AE59" i="1"/>
  <c r="R12" i="1"/>
  <c r="R11" i="1" s="1"/>
  <c r="AO17" i="1"/>
  <c r="S12" i="1"/>
  <c r="AO21" i="1"/>
  <c r="AF56" i="1"/>
  <c r="AD50" i="1"/>
  <c r="AG59" i="1"/>
  <c r="AF14" i="1"/>
  <c r="AE56" i="1"/>
  <c r="D40" i="1"/>
  <c r="AI42" i="1"/>
  <c r="L12" i="1"/>
  <c r="L11" i="1" s="1"/>
  <c r="L9" i="1" s="1"/>
  <c r="AB14" i="1"/>
  <c r="Z59" i="1"/>
  <c r="R56" i="1"/>
  <c r="R36" i="1" s="1"/>
  <c r="R38" i="1" s="1"/>
  <c r="L40" i="1"/>
  <c r="L36" i="1" s="1"/>
  <c r="AA14" i="1"/>
  <c r="AN46" i="1"/>
  <c r="AE24" i="1"/>
  <c r="AG21" i="1"/>
  <c r="T40" i="1"/>
  <c r="T36" i="1" s="1"/>
  <c r="U40" i="1"/>
  <c r="AP40" i="1" s="1"/>
  <c r="AP42" i="1"/>
  <c r="J40" i="1"/>
  <c r="J36" i="1" s="1"/>
  <c r="N12" i="1"/>
  <c r="N11" i="1" s="1"/>
  <c r="AJ46" i="1"/>
  <c r="AN50" i="1"/>
  <c r="F40" i="1"/>
  <c r="AA40" i="1" s="1"/>
  <c r="J12" i="1"/>
  <c r="AK21" i="1"/>
  <c r="C56" i="1"/>
  <c r="X59" i="1"/>
  <c r="Q36" i="1"/>
  <c r="AK56" i="1"/>
  <c r="AJ17" i="1"/>
  <c r="N40" i="1"/>
  <c r="AE17" i="1"/>
  <c r="AK14" i="1"/>
  <c r="AL21" i="1"/>
  <c r="AE21" i="1"/>
  <c r="AB40" i="1"/>
  <c r="AG50" i="1"/>
  <c r="P12" i="1"/>
  <c r="AI14" i="1"/>
  <c r="AN14" i="1"/>
  <c r="T12" i="1"/>
  <c r="AO12" i="1" s="1"/>
  <c r="AD56" i="1"/>
  <c r="AH50" i="1"/>
  <c r="K40" i="1"/>
  <c r="AI17" i="1"/>
  <c r="AH14" i="1"/>
  <c r="AG46" i="1"/>
  <c r="AB36" i="1"/>
  <c r="Q12" i="1"/>
  <c r="V11" i="1"/>
  <c r="I12" i="1"/>
  <c r="AK59" i="1"/>
  <c r="AE14" i="1"/>
  <c r="U11" i="1"/>
  <c r="AM59" i="1"/>
  <c r="AD59" i="1"/>
  <c r="M56" i="1"/>
  <c r="AG56" i="1" s="1"/>
  <c r="W36" i="1" l="1"/>
  <c r="W38" i="1" s="1"/>
  <c r="AQ38" i="1" s="1"/>
  <c r="W11" i="1"/>
  <c r="W9" i="1" s="1"/>
  <c r="Y40" i="1"/>
  <c r="AM12" i="1"/>
  <c r="AF12" i="1"/>
  <c r="AM40" i="1"/>
  <c r="AO40" i="1"/>
  <c r="AM36" i="1"/>
  <c r="E36" i="1"/>
  <c r="AL36" i="1"/>
  <c r="AD40" i="1"/>
  <c r="S11" i="1"/>
  <c r="AM11" i="1" s="1"/>
  <c r="AE12" i="1"/>
  <c r="AH56" i="1"/>
  <c r="AI12" i="1"/>
  <c r="AF40" i="1"/>
  <c r="AG40" i="1"/>
  <c r="AL56" i="1"/>
  <c r="AG12" i="1"/>
  <c r="U36" i="1"/>
  <c r="AP36" i="1" s="1"/>
  <c r="AD12" i="1"/>
  <c r="AN40" i="1"/>
  <c r="D36" i="1"/>
  <c r="X40" i="1"/>
  <c r="J11" i="1"/>
  <c r="AE11" i="1" s="1"/>
  <c r="Y36" i="1"/>
  <c r="Z40" i="1"/>
  <c r="F36" i="1"/>
  <c r="AH12" i="1"/>
  <c r="AC40" i="1"/>
  <c r="I36" i="1"/>
  <c r="AD36" i="1" s="1"/>
  <c r="AM56" i="1"/>
  <c r="AF11" i="1"/>
  <c r="K9" i="1"/>
  <c r="AF9" i="1" s="1"/>
  <c r="AK40" i="1"/>
  <c r="AJ40" i="1"/>
  <c r="P36" i="1"/>
  <c r="AK36" i="1" s="1"/>
  <c r="AK12" i="1"/>
  <c r="Q11" i="1"/>
  <c r="J38" i="1"/>
  <c r="L38" i="1"/>
  <c r="L71" i="1"/>
  <c r="N9" i="1"/>
  <c r="AH11" i="1"/>
  <c r="U9" i="1"/>
  <c r="AE40" i="1"/>
  <c r="K36" i="1"/>
  <c r="AF36" i="1" s="1"/>
  <c r="T38" i="1"/>
  <c r="AN38" i="1" s="1"/>
  <c r="AN36" i="1"/>
  <c r="M36" i="1"/>
  <c r="AH40" i="1"/>
  <c r="N36" i="1"/>
  <c r="AI40" i="1"/>
  <c r="I11" i="1"/>
  <c r="AC12" i="1"/>
  <c r="AN12" i="1"/>
  <c r="T11" i="1"/>
  <c r="AO11" i="1" s="1"/>
  <c r="AL12" i="1"/>
  <c r="AG11" i="1"/>
  <c r="M9" i="1"/>
  <c r="AJ12" i="1"/>
  <c r="P11" i="1"/>
  <c r="AM38" i="1"/>
  <c r="X56" i="1"/>
  <c r="C36" i="1"/>
  <c r="AP11" i="1"/>
  <c r="V9" i="1"/>
  <c r="Q38" i="1"/>
  <c r="AI11" i="1"/>
  <c r="O9" i="1"/>
  <c r="R9" i="1"/>
  <c r="AQ36" i="1" l="1"/>
  <c r="AQ11" i="1"/>
  <c r="AQ9" i="1"/>
  <c r="W71" i="1"/>
  <c r="W69" i="1"/>
  <c r="S9" i="1"/>
  <c r="S69" i="1" s="1"/>
  <c r="J9" i="1"/>
  <c r="J69" i="1" s="1"/>
  <c r="U38" i="1"/>
  <c r="AP38" i="1" s="1"/>
  <c r="Z36" i="1"/>
  <c r="AA36" i="1"/>
  <c r="AO36" i="1"/>
  <c r="AC36" i="1"/>
  <c r="I38" i="1"/>
  <c r="AC38" i="1" s="1"/>
  <c r="P38" i="1"/>
  <c r="AJ38" i="1" s="1"/>
  <c r="AJ36" i="1"/>
  <c r="AK38" i="1"/>
  <c r="I9" i="1"/>
  <c r="AC11" i="1"/>
  <c r="C38" i="1"/>
  <c r="X38" i="1" s="1"/>
  <c r="X36" i="1"/>
  <c r="U69" i="1"/>
  <c r="U71" i="1"/>
  <c r="AG36" i="1"/>
  <c r="M38" i="1"/>
  <c r="AG38" i="1" s="1"/>
  <c r="AH9" i="1"/>
  <c r="N71" i="1"/>
  <c r="AE36" i="1"/>
  <c r="K38" i="1"/>
  <c r="K71" i="1"/>
  <c r="AF71" i="1" s="1"/>
  <c r="L69" i="1"/>
  <c r="R69" i="1"/>
  <c r="R71" i="1"/>
  <c r="AI9" i="1"/>
  <c r="O69" i="1"/>
  <c r="O71" i="1"/>
  <c r="N38" i="1"/>
  <c r="AI36" i="1"/>
  <c r="AH36" i="1"/>
  <c r="V71" i="1"/>
  <c r="AP9" i="1"/>
  <c r="V69" i="1"/>
  <c r="L72" i="1"/>
  <c r="AD11" i="1"/>
  <c r="AN11" i="1"/>
  <c r="T9" i="1"/>
  <c r="AK11" i="1"/>
  <c r="Q9" i="1"/>
  <c r="AL9" i="1" s="1"/>
  <c r="AL38" i="1"/>
  <c r="AJ11" i="1"/>
  <c r="P9" i="1"/>
  <c r="S71" i="1"/>
  <c r="M71" i="1"/>
  <c r="AG9" i="1"/>
  <c r="AL11" i="1"/>
  <c r="AQ69" i="1" l="1"/>
  <c r="W70" i="1"/>
  <c r="AQ71" i="1"/>
  <c r="W72" i="1"/>
  <c r="AM9" i="1"/>
  <c r="M69" i="1"/>
  <c r="AE9" i="1"/>
  <c r="J71" i="1"/>
  <c r="AO38" i="1"/>
  <c r="AD38" i="1"/>
  <c r="I71" i="1"/>
  <c r="AC9" i="1"/>
  <c r="I69" i="1"/>
  <c r="AH38" i="1"/>
  <c r="AI38" i="1"/>
  <c r="N72" i="1"/>
  <c r="AH71" i="1"/>
  <c r="AG71" i="1"/>
  <c r="M72" i="1"/>
  <c r="U72" i="1"/>
  <c r="R70" i="1"/>
  <c r="L70" i="1"/>
  <c r="AE38" i="1"/>
  <c r="K69" i="1"/>
  <c r="AF69" i="1" s="1"/>
  <c r="J72" i="1"/>
  <c r="N69" i="1"/>
  <c r="AI69" i="1" s="1"/>
  <c r="AD69" i="1"/>
  <c r="J70" i="1"/>
  <c r="O70" i="1"/>
  <c r="M70" i="1"/>
  <c r="AG69" i="1"/>
  <c r="AM71" i="1"/>
  <c r="S72" i="1"/>
  <c r="U70" i="1"/>
  <c r="AP69" i="1"/>
  <c r="V70" i="1"/>
  <c r="AF38" i="1"/>
  <c r="AK9" i="1"/>
  <c r="Q71" i="1"/>
  <c r="Q69" i="1"/>
  <c r="AL69" i="1" s="1"/>
  <c r="AD9" i="1"/>
  <c r="AI71" i="1"/>
  <c r="O72" i="1"/>
  <c r="T69" i="1"/>
  <c r="AO69" i="1" s="1"/>
  <c r="T71" i="1"/>
  <c r="AO71" i="1" s="1"/>
  <c r="AN9" i="1"/>
  <c r="R72" i="1"/>
  <c r="AO9" i="1"/>
  <c r="AM69" i="1"/>
  <c r="S70" i="1"/>
  <c r="AJ9" i="1"/>
  <c r="P71" i="1"/>
  <c r="P69" i="1"/>
  <c r="V72" i="1"/>
  <c r="AP71" i="1"/>
  <c r="K72" i="1"/>
  <c r="AE71" i="1"/>
  <c r="P72" i="1" l="1"/>
  <c r="AJ71" i="1"/>
  <c r="AC71" i="1"/>
  <c r="I72" i="1"/>
  <c r="AK71" i="1"/>
  <c r="Q72" i="1"/>
  <c r="AE69" i="1"/>
  <c r="K70" i="1"/>
  <c r="AJ69" i="1"/>
  <c r="P70" i="1"/>
  <c r="AH69" i="1"/>
  <c r="N70" i="1"/>
  <c r="AN71" i="1"/>
  <c r="AN69" i="1"/>
  <c r="T70" i="1"/>
  <c r="AK69" i="1"/>
  <c r="Q70" i="1"/>
  <c r="AL71" i="1"/>
  <c r="AD71" i="1"/>
  <c r="AC69" i="1"/>
  <c r="I70" i="1"/>
</calcChain>
</file>

<file path=xl/sharedStrings.xml><?xml version="1.0" encoding="utf-8"?>
<sst xmlns="http://schemas.openxmlformats.org/spreadsheetml/2006/main" count="212" uniqueCount="137">
  <si>
    <t>CONCEPTO</t>
  </si>
  <si>
    <t>GASTOS CORRIENTES</t>
  </si>
  <si>
    <t xml:space="preserve">    Sueldos y Salarios</t>
  </si>
  <si>
    <t xml:space="preserve">         Deuda Interna</t>
  </si>
  <si>
    <t xml:space="preserve">         Deuda externa</t>
  </si>
  <si>
    <t xml:space="preserve">    Transferencias</t>
  </si>
  <si>
    <t xml:space="preserve">         Sector Privado </t>
  </si>
  <si>
    <t xml:space="preserve">         Sector Publico</t>
  </si>
  <si>
    <t xml:space="preserve">         Sector Externo</t>
  </si>
  <si>
    <t>GASTOS DE CAPITAL</t>
  </si>
  <si>
    <t xml:space="preserve">INGRESOS TOTALES </t>
  </si>
  <si>
    <t xml:space="preserve"> II- Ingresos de Capital:</t>
  </si>
  <si>
    <t>I-3  Ingresos no Tributarios</t>
  </si>
  <si>
    <t xml:space="preserve">    Inversion </t>
  </si>
  <si>
    <t>Transferencias ctes con recurso externo</t>
  </si>
  <si>
    <t>Transferencias capital con recurso externo</t>
  </si>
  <si>
    <t>Gasto Total sin Intereses</t>
  </si>
  <si>
    <t xml:space="preserve">    Intereses    </t>
  </si>
  <si>
    <t>1 - 3</t>
  </si>
  <si>
    <t>1 - 2</t>
  </si>
  <si>
    <t>DEF/SUPERÁVIT PRIMARIO</t>
  </si>
  <si>
    <t>Impuesto a los ingresos y utilidades</t>
  </si>
  <si>
    <t>Sobre importaciones</t>
  </si>
  <si>
    <t>Sobre exportaciones</t>
  </si>
  <si>
    <t>Ventas</t>
  </si>
  <si>
    <t>Interno</t>
  </si>
  <si>
    <t>Aduanas</t>
  </si>
  <si>
    <t>Consumo</t>
  </si>
  <si>
    <t>I-1  Ingresos Tributarios</t>
  </si>
  <si>
    <t>I-   Ingresos Corrientes</t>
  </si>
  <si>
    <t>Otros ingresos tributarios</t>
  </si>
  <si>
    <t>I-2 Contribuciones Sociales</t>
  </si>
  <si>
    <t>I-4  Transferencias</t>
  </si>
  <si>
    <t>Arancel:</t>
  </si>
  <si>
    <t>1% Valor Aduanero:</t>
  </si>
  <si>
    <t xml:space="preserve"> Por Caja Banano Exportada</t>
  </si>
  <si>
    <t>Remuneraciones</t>
  </si>
  <si>
    <t>(millones de colones)</t>
  </si>
  <si>
    <t xml:space="preserve">INGRESO, GASTO Y FINANCIAMIENTO DEL GOBIERNO CENTRAL </t>
  </si>
  <si>
    <t>FINANCIAMIENTO</t>
  </si>
  <si>
    <t xml:space="preserve">   Interno Neto</t>
  </si>
  <si>
    <t xml:space="preserve">   Externo Neto</t>
  </si>
  <si>
    <t>Mes Enero</t>
  </si>
  <si>
    <t xml:space="preserve"> Impuesto Exportaciones Vía Terrestre</t>
  </si>
  <si>
    <t>% PIB</t>
  </si>
  <si>
    <t>2013 */</t>
  </si>
  <si>
    <r>
      <t xml:space="preserve">    Transferencias  </t>
    </r>
    <r>
      <rPr>
        <b/>
        <vertAlign val="superscript"/>
        <sz val="10"/>
        <rFont val="Arial"/>
        <family val="2"/>
      </rPr>
      <t>1/</t>
    </r>
  </si>
  <si>
    <t>GASTOS TOTALES Y CONCESIÓN NETA</t>
  </si>
  <si>
    <t>Concesión Neta de Préstamos</t>
  </si>
  <si>
    <t xml:space="preserve">Concesión </t>
  </si>
  <si>
    <t xml:space="preserve">Recuperación </t>
  </si>
  <si>
    <t xml:space="preserve"> </t>
  </si>
  <si>
    <t>VARIACION</t>
  </si>
  <si>
    <t>GOBIERNO CENTRAL DE COSTA RICA</t>
  </si>
  <si>
    <t>PRINCIPALES INGRESOS</t>
  </si>
  <si>
    <t>(en millones de colones)</t>
  </si>
  <si>
    <t>Variacion</t>
  </si>
  <si>
    <t>INGRESOS TOTALES:</t>
  </si>
  <si>
    <t>Ingresos Corrientes:</t>
  </si>
  <si>
    <t>I-1 Ingresos Tributarios :</t>
  </si>
  <si>
    <t>I-1.1   Impuesto a los ingresos y utilidades</t>
  </si>
  <si>
    <t xml:space="preserve">       - Ingresos y Utilidades a Personas Físicas</t>
  </si>
  <si>
    <t xml:space="preserve">       - Ingresos y Utilidades a Personas Jurídicas</t>
  </si>
  <si>
    <t xml:space="preserve">       - Dividendos e Intereses s/ Títulos valores</t>
  </si>
  <si>
    <t xml:space="preserve">       - Remesas al Exterior</t>
  </si>
  <si>
    <t xml:space="preserve">       - Bancos y Entidades Financ no domiciliadas</t>
  </si>
  <si>
    <t xml:space="preserve">I-1.2   Impuestos a la propiedad </t>
  </si>
  <si>
    <t xml:space="preserve">            Propiedad de vehículos</t>
  </si>
  <si>
    <t xml:space="preserve">            Imp Solidario Vivienda</t>
  </si>
  <si>
    <t xml:space="preserve">            Imp. Sociedades Anónimas</t>
  </si>
  <si>
    <t>I-1.3  Sobre Importaciones :</t>
  </si>
  <si>
    <t xml:space="preserve">           I-1.3.1  Arancel:</t>
  </si>
  <si>
    <t xml:space="preserve">           I-1.3.2 1% Valor Aduanero:</t>
  </si>
  <si>
    <t>I-1.4  Sobre Exportaciones :</t>
  </si>
  <si>
    <t xml:space="preserve">           I-1.4.1  Por Caja Banano Exportada</t>
  </si>
  <si>
    <t xml:space="preserve">           I-1.4.2  Der.de Exp.ad/valorem</t>
  </si>
  <si>
    <t xml:space="preserve">           I-1.4.3  Imp Exp vía terrestre</t>
  </si>
  <si>
    <t xml:space="preserve">I-1.5  Ventas: </t>
  </si>
  <si>
    <t xml:space="preserve">           I-1.5.1  Interno</t>
  </si>
  <si>
    <t xml:space="preserve">           I-1.5.2  Aduanas:</t>
  </si>
  <si>
    <t xml:space="preserve">I-1.6  Consumo: </t>
  </si>
  <si>
    <t xml:space="preserve">           I-1.6.1  Interno</t>
  </si>
  <si>
    <t xml:space="preserve">           I-1.6.2  Aduanas:</t>
  </si>
  <si>
    <t>I-1.7  Otros Indirectos :</t>
  </si>
  <si>
    <t xml:space="preserve">    Impuesto unico combustibles</t>
  </si>
  <si>
    <t xml:space="preserve">    Impuesto bebidas no alcohólicas</t>
  </si>
  <si>
    <t xml:space="preserve">    Impuesto jabón de tocador</t>
  </si>
  <si>
    <t xml:space="preserve">    Impuesto bebidas alcohólicas</t>
  </si>
  <si>
    <t xml:space="preserve">    Imp.Prod.Tabaco </t>
  </si>
  <si>
    <t xml:space="preserve">    Traspaso vehículos usados</t>
  </si>
  <si>
    <t xml:space="preserve">    Traspaso bienes inmuebles</t>
  </si>
  <si>
    <t xml:space="preserve">    Timbre Fiscal</t>
  </si>
  <si>
    <t xml:space="preserve">    Derechos de Salida del Territorio Nacional</t>
  </si>
  <si>
    <t xml:space="preserve">    Derechos Consulares</t>
  </si>
  <si>
    <t xml:space="preserve">    Impuestos Ley de Migración y Extranjeria </t>
  </si>
  <si>
    <t xml:space="preserve">    Otros Ingresos Tributarios</t>
  </si>
  <si>
    <t>I-4 Transferencias</t>
  </si>
  <si>
    <t>II- Ingresos de Capital:</t>
  </si>
  <si>
    <t>17/18</t>
  </si>
  <si>
    <t>16/17</t>
  </si>
  <si>
    <t>15/16</t>
  </si>
  <si>
    <t>14/15</t>
  </si>
  <si>
    <t>13/14</t>
  </si>
  <si>
    <t>12/13</t>
  </si>
  <si>
    <t>11/12</t>
  </si>
  <si>
    <t>10/11</t>
  </si>
  <si>
    <t>09/10</t>
  </si>
  <si>
    <t>08/09</t>
  </si>
  <si>
    <t>07/08</t>
  </si>
  <si>
    <t>06/07</t>
  </si>
  <si>
    <t>Derde Expad/valorem</t>
  </si>
  <si>
    <t>SUP/ DÉFICIT  FINANCIERO</t>
  </si>
  <si>
    <t>*/  Se realiza un ajuste por ¢2,166,7 millones en el impuesto solidario a la vivienda por cuanto erroneamente se habia registrado en el mes de enero 2013 un monto de ¢5,659,1 millones, siendo lo correcto ¢3,492,4 millones</t>
  </si>
  <si>
    <r>
      <rPr>
        <b/>
        <sz val="10"/>
        <rFont val="Arial"/>
        <family val="2"/>
      </rPr>
      <t xml:space="preserve">Fuente: </t>
    </r>
    <r>
      <rPr>
        <sz val="10"/>
        <rFont val="Arial"/>
        <family val="2"/>
      </rPr>
      <t xml:space="preserve"> Cuadro elaborado en la Secretaría Técnica de la Autoridad Presupuestaria, con información suministrada por la Contabilidad Nacional y la Dirección de Crédito Público</t>
    </r>
  </si>
  <si>
    <t>22/23</t>
  </si>
  <si>
    <t>COMPARATIVOS ACUMULADO AL MES DE ENERO</t>
  </si>
  <si>
    <t xml:space="preserve">    Otros Ingresos tributarios diversos internos</t>
  </si>
  <si>
    <t xml:space="preserve">    Otros Ingresos tributarios diversos aduanas</t>
  </si>
  <si>
    <t>Otros Ingresos tributarios diversos internos</t>
  </si>
  <si>
    <t>Otros Ingresos tributarios diversos aduanas</t>
  </si>
  <si>
    <t>23/24</t>
  </si>
  <si>
    <t xml:space="preserve">        -Interno</t>
  </si>
  <si>
    <t xml:space="preserve">       - Importaciones</t>
  </si>
  <si>
    <t>24/25</t>
  </si>
  <si>
    <t>18/19</t>
  </si>
  <si>
    <t>19/20</t>
  </si>
  <si>
    <t>20/21</t>
  </si>
  <si>
    <t>21/22</t>
  </si>
  <si>
    <r>
      <t>PIB</t>
    </r>
    <r>
      <rPr>
        <b/>
        <vertAlign val="superscript"/>
        <sz val="10"/>
        <rFont val="Arial"/>
        <family val="2"/>
      </rPr>
      <t xml:space="preserve"> 1/</t>
    </r>
  </si>
  <si>
    <r>
      <rPr>
        <vertAlign val="superscript"/>
        <sz val="10"/>
        <rFont val="Arial"/>
        <family val="2"/>
      </rPr>
      <t xml:space="preserve">2/ </t>
    </r>
    <r>
      <rPr>
        <sz val="10"/>
        <rFont val="Arial"/>
        <family val="2"/>
      </rPr>
      <t xml:space="preserve"> A partir de enero 2020 los egresos de las cargas sociales de los programas 327-328- 329 del Ministerio de Obras Públicas y Transportes (MOPT), se capitalizan, por lo que se incluyen en el rubro de inversión</t>
    </r>
  </si>
  <si>
    <r>
      <rPr>
        <vertAlign val="superscript"/>
        <sz val="10"/>
        <rFont val="Arial"/>
        <family val="2"/>
      </rPr>
      <t>3/</t>
    </r>
    <r>
      <rPr>
        <sz val="10"/>
        <rFont val="Arial"/>
        <family val="2"/>
      </rPr>
      <t xml:space="preserve"> Los egresos de bienes y servicios del programa 797 de Ministerio de Comercio Exterior a partir de enero 2020 se capitalizan y se incluyen en el rubro de inversión</t>
    </r>
  </si>
  <si>
    <r>
      <t xml:space="preserve">    Cargas Sociales</t>
    </r>
    <r>
      <rPr>
        <vertAlign val="superscript"/>
        <sz val="10"/>
        <rFont val="Arial"/>
        <family val="2"/>
      </rPr>
      <t>2/</t>
    </r>
  </si>
  <si>
    <r>
      <t xml:space="preserve">    Bienes y Servicios</t>
    </r>
    <r>
      <rPr>
        <vertAlign val="superscript"/>
        <sz val="10"/>
        <rFont val="Arial"/>
        <family val="2"/>
      </rPr>
      <t>3/</t>
    </r>
  </si>
  <si>
    <t>CIFRAS COMPARATIVAS ENERO 2020-2026</t>
  </si>
  <si>
    <t>25/26</t>
  </si>
  <si>
    <t>COMPARATIVOS MES ENERO</t>
  </si>
  <si>
    <r>
      <rPr>
        <vertAlign val="superscript"/>
        <sz val="10"/>
        <rFont val="Arial"/>
        <family val="2"/>
      </rPr>
      <t>1/</t>
    </r>
    <r>
      <rPr>
        <sz val="10"/>
        <rFont val="Arial"/>
        <family val="2"/>
      </rPr>
      <t xml:space="preserve"> Según el PIB publicado por el Banco Central  cifras preliminares 2023-2025, proyección 2026-2027 utilizada en el informe de Política Monetaria  de enero 2026, aprobado por la Junta Directiva en el artículo 5 del acta de la sesión 6304-2026, el 27 de enero de 2026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</si>
</sst>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* #,##0_);_(* \(#,##0\);_(* &quot;-&quot;_);_(@_)"/>
    <numFmt numFmtId="165" formatCode="_(* #,##0.00_);_(* \(#,##0.00\);_(* &quot;-&quot;??_);_(@_)"/>
    <numFmt numFmtId="166" formatCode="_-* #,##0.00\ _P_t_s_-;\-* #,##0.00\ _P_t_s_-;_-* &quot;-&quot;??\ _P_t_s_-;_-@_-"/>
    <numFmt numFmtId="167" formatCode="#,##0.0\ _p_t_a"/>
    <numFmt numFmtId="168" formatCode="#,##0.0"/>
    <numFmt numFmtId="169" formatCode="#,##0.0_);\(#,##0.0\)"/>
    <numFmt numFmtId="170" formatCode="0.0%"/>
    <numFmt numFmtId="171" formatCode="0.0"/>
    <numFmt numFmtId="172" formatCode="_-* #,##0.00\ _€_-;\-* #,##0.00\ _€_-;_-* &quot;-&quot;??\ _€_-;_-@_-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[Black][&gt;0.05]#,##0.0;[Black][&lt;-0.05]\-#,##0.0;;"/>
    <numFmt numFmtId="181" formatCode="[Black][&gt;0.5]#,##0;[Black][&lt;-0.5]\-#,##0;;"/>
    <numFmt numFmtId="182" formatCode="_([$€-2]* #,##0.00_);_([$€-2]* \(#,##0.00\);_([$€-2]* &quot;-&quot;??_)"/>
    <numFmt numFmtId="183" formatCode="#,##0.0____"/>
    <numFmt numFmtId="184" formatCode="\$#,##0.00\ ;\(\$#,##0.00\)"/>
    <numFmt numFmtId="185" formatCode="[&gt;=0.05]#,##0.0;[&lt;=-0.05]\-#,##0.0;?0.0"/>
    <numFmt numFmtId="186" formatCode="[Black]#,##0.0;[Black]\-#,##0.0;;"/>
  </numFmts>
  <fonts count="6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b/>
      <u val="double"/>
      <sz val="10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u val="double"/>
      <sz val="9"/>
      <name val="Arial"/>
      <family val="2"/>
    </font>
    <font>
      <sz val="10"/>
      <color indexed="49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12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sz val="8"/>
      <color indexed="8"/>
      <name val="Helv"/>
    </font>
    <font>
      <sz val="10"/>
      <name val="Courier"/>
      <family val="3"/>
    </font>
    <font>
      <sz val="10"/>
      <name val="Helv"/>
    </font>
    <font>
      <sz val="12"/>
      <name val="Tms Rmn"/>
    </font>
    <font>
      <sz val="10"/>
      <name val="Tms Rmn"/>
    </font>
    <font>
      <sz val="10"/>
      <name val="MS Sans Serif"/>
      <family val="2"/>
    </font>
    <font>
      <sz val="10"/>
      <color indexed="10"/>
      <name val="MS Sans Serif"/>
      <family val="2"/>
    </font>
    <font>
      <sz val="12"/>
      <name val="Helv"/>
    </font>
    <font>
      <sz val="8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vertAlign val="superscript"/>
      <sz val="10"/>
      <name val="Arial"/>
      <family val="2"/>
    </font>
    <font>
      <u/>
      <sz val="9"/>
      <name val="Arial"/>
      <family val="2"/>
    </font>
    <font>
      <b/>
      <sz val="8"/>
      <color indexed="12"/>
      <name val="Arial"/>
      <family val="2"/>
    </font>
    <font>
      <sz val="8"/>
      <name val="Tahoma"/>
      <family val="2"/>
    </font>
    <font>
      <u/>
      <sz val="8"/>
      <name val="Arial"/>
      <family val="2"/>
    </font>
    <font>
      <sz val="11"/>
      <color theme="1"/>
      <name val="Calibri"/>
      <family val="2"/>
      <scheme val="minor"/>
    </font>
    <font>
      <sz val="9"/>
      <color theme="0"/>
      <name val="Arial"/>
      <family val="2"/>
    </font>
    <font>
      <sz val="8"/>
      <color rgb="FF000000"/>
      <name val="Arial"/>
      <family val="2"/>
    </font>
    <font>
      <b/>
      <sz val="8"/>
      <color rgb="FF0070C0"/>
      <name val="Arial"/>
      <family val="2"/>
    </font>
    <font>
      <b/>
      <sz val="8"/>
      <color rgb="FF0000FF"/>
      <name val="Arial"/>
      <family val="2"/>
    </font>
    <font>
      <sz val="8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63">
    <xf numFmtId="0" fontId="0" fillId="0" borderId="0"/>
    <xf numFmtId="175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177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179" fontId="35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36" fillId="0" borderId="1">
      <protection hidden="1"/>
    </xf>
    <xf numFmtId="0" fontId="37" fillId="20" borderId="1" applyNumberFormat="0" applyFont="0" applyBorder="0" applyAlignment="0" applyProtection="0">
      <protection hidden="1"/>
    </xf>
    <xf numFmtId="0" fontId="25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20" borderId="2" applyNumberFormat="0" applyAlignment="0" applyProtection="0"/>
    <xf numFmtId="0" fontId="20" fillId="20" borderId="2" applyNumberFormat="0" applyAlignment="0" applyProtection="0"/>
    <xf numFmtId="0" fontId="21" fillId="21" borderId="3" applyNumberFormat="0" applyAlignment="0" applyProtection="0"/>
    <xf numFmtId="0" fontId="22" fillId="0" borderId="4" applyNumberFormat="0" applyFill="0" applyAlignment="0" applyProtection="0"/>
    <xf numFmtId="0" fontId="21" fillId="21" borderId="3" applyNumberFormat="0" applyAlignment="0" applyProtection="0"/>
    <xf numFmtId="0" fontId="23" fillId="0" borderId="0" applyNumberFormat="0" applyFill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24" fillId="7" borderId="2" applyNumberFormat="0" applyAlignment="0" applyProtection="0"/>
    <xf numFmtId="0" fontId="34" fillId="0" borderId="0"/>
    <xf numFmtId="0" fontId="9" fillId="0" borderId="0">
      <alignment vertical="top"/>
    </xf>
    <xf numFmtId="0" fontId="2" fillId="0" borderId="0"/>
    <xf numFmtId="182" fontId="2" fillId="0" borderId="0" applyFont="0" applyFill="0" applyBorder="0" applyAlignment="0" applyProtection="0"/>
    <xf numFmtId="0" fontId="2" fillId="0" borderId="0"/>
    <xf numFmtId="0" fontId="29" fillId="0" borderId="0" applyNumberFormat="0" applyFill="0" applyBorder="0" applyAlignment="0" applyProtection="0"/>
    <xf numFmtId="0" fontId="19" fillId="4" borderId="0" applyNumberFormat="0" applyBorder="0" applyAlignment="0" applyProtection="0"/>
    <xf numFmtId="38" fontId="15" fillId="22" borderId="0" applyNumberFormat="0" applyBorder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168" fontId="35" fillId="0" borderId="0" applyFont="0" applyFill="0" applyBorder="0" applyAlignment="0" applyProtection="0"/>
    <xf numFmtId="3" fontId="35" fillId="0" borderId="0" applyFont="0" applyFill="0" applyBorder="0" applyAlignment="0" applyProtection="0"/>
    <xf numFmtId="0" fontId="25" fillId="3" borderId="0" applyNumberFormat="0" applyBorder="0" applyAlignment="0" applyProtection="0"/>
    <xf numFmtId="0" fontId="24" fillId="7" borderId="2" applyNumberFormat="0" applyAlignment="0" applyProtection="0"/>
    <xf numFmtId="10" fontId="15" fillId="23" borderId="8" applyNumberFormat="0" applyBorder="0" applyAlignment="0" applyProtection="0"/>
    <xf numFmtId="0" fontId="22" fillId="0" borderId="4" applyNumberFormat="0" applyFill="0" applyAlignment="0" applyProtection="0"/>
    <xf numFmtId="0" fontId="38" fillId="0" borderId="1">
      <alignment horizontal="left"/>
      <protection locked="0"/>
    </xf>
    <xf numFmtId="165" fontId="2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26" fillId="24" borderId="0" applyNumberFormat="0" applyBorder="0" applyAlignment="0" applyProtection="0"/>
    <xf numFmtId="0" fontId="39" fillId="0" borderId="0"/>
    <xf numFmtId="0" fontId="40" fillId="0" borderId="0"/>
    <xf numFmtId="0" fontId="41" fillId="0" borderId="0"/>
    <xf numFmtId="0" fontId="41" fillId="0" borderId="0"/>
    <xf numFmtId="0" fontId="4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55" fillId="0" borderId="0"/>
    <xf numFmtId="0" fontId="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4" fillId="0" borderId="0"/>
    <xf numFmtId="0" fontId="34" fillId="0" borderId="0"/>
    <xf numFmtId="0" fontId="2" fillId="0" borderId="0"/>
    <xf numFmtId="185" fontId="34" fillId="0" borderId="0" applyFill="0" applyBorder="0" applyAlignment="0" applyProtection="0">
      <alignment horizontal="right"/>
    </xf>
    <xf numFmtId="0" fontId="3" fillId="0" borderId="0"/>
    <xf numFmtId="0" fontId="2" fillId="0" borderId="0"/>
    <xf numFmtId="0" fontId="3" fillId="0" borderId="0"/>
    <xf numFmtId="0" fontId="2" fillId="0" borderId="0"/>
    <xf numFmtId="0" fontId="2" fillId="25" borderId="9" applyNumberFormat="0" applyFont="0" applyAlignment="0" applyProtection="0"/>
    <xf numFmtId="0" fontId="1" fillId="25" borderId="9" applyNumberFormat="0" applyFont="0" applyAlignment="0" applyProtection="0"/>
    <xf numFmtId="0" fontId="27" fillId="20" borderId="10" applyNumberFormat="0" applyAlignment="0" applyProtection="0"/>
    <xf numFmtId="10" fontId="2" fillId="0" borderId="0" applyFont="0" applyFill="0" applyBorder="0" applyAlignment="0" applyProtection="0"/>
    <xf numFmtId="186" fontId="34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3" fontId="34" fillId="0" borderId="0" applyFill="0" applyBorder="0" applyAlignment="0">
      <alignment horizontal="centerContinuous"/>
    </xf>
    <xf numFmtId="0" fontId="35" fillId="0" borderId="0"/>
    <xf numFmtId="0" fontId="44" fillId="0" borderId="1" applyNumberFormat="0" applyFill="0" applyBorder="0" applyAlignment="0" applyProtection="0">
      <protection hidden="1"/>
    </xf>
    <xf numFmtId="0" fontId="27" fillId="20" borderId="10" applyNumberFormat="0" applyAlignment="0" applyProtection="0"/>
    <xf numFmtId="0" fontId="45" fillId="0" borderId="0"/>
    <xf numFmtId="0" fontId="2" fillId="0" borderId="0" applyNumberFormat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23" fillId="0" borderId="7" applyNumberFormat="0" applyFill="0" applyAlignment="0" applyProtection="0"/>
    <xf numFmtId="0" fontId="30" fillId="0" borderId="0" applyNumberFormat="0" applyFill="0" applyBorder="0" applyAlignment="0" applyProtection="0"/>
    <xf numFmtId="0" fontId="46" fillId="20" borderId="1"/>
    <xf numFmtId="0" fontId="33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47" fillId="0" borderId="0" applyProtection="0"/>
    <xf numFmtId="184" fontId="47" fillId="0" borderId="0" applyProtection="0"/>
    <xf numFmtId="0" fontId="48" fillId="0" borderId="0" applyProtection="0"/>
    <xf numFmtId="0" fontId="49" fillId="0" borderId="0" applyProtection="0"/>
    <xf numFmtId="0" fontId="47" fillId="0" borderId="12" applyProtection="0"/>
    <xf numFmtId="0" fontId="47" fillId="0" borderId="0"/>
    <xf numFmtId="10" fontId="47" fillId="0" borderId="0" applyProtection="0"/>
    <xf numFmtId="0" fontId="47" fillId="0" borderId="0"/>
    <xf numFmtId="2" fontId="47" fillId="0" borderId="0" applyProtection="0"/>
    <xf numFmtId="4" fontId="47" fillId="0" borderId="0" applyProtection="0"/>
  </cellStyleXfs>
  <cellXfs count="192">
    <xf numFmtId="0" fontId="0" fillId="0" borderId="0" xfId="0"/>
    <xf numFmtId="0" fontId="3" fillId="0" borderId="0" xfId="0" applyFont="1"/>
    <xf numFmtId="168" fontId="3" fillId="0" borderId="0" xfId="0" applyNumberFormat="1" applyFont="1"/>
    <xf numFmtId="168" fontId="4" fillId="0" borderId="0" xfId="0" applyNumberFormat="1" applyFont="1" applyAlignment="1">
      <alignment horizontal="left" wrapText="1"/>
    </xf>
    <xf numFmtId="168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168" fontId="4" fillId="0" borderId="0" xfId="0" applyNumberFormat="1" applyFont="1"/>
    <xf numFmtId="0" fontId="3" fillId="0" borderId="13" xfId="0" applyFont="1" applyBorder="1"/>
    <xf numFmtId="168" fontId="7" fillId="0" borderId="0" xfId="0" applyNumberFormat="1" applyFont="1"/>
    <xf numFmtId="168" fontId="8" fillId="0" borderId="0" xfId="0" applyNumberFormat="1" applyFont="1"/>
    <xf numFmtId="168" fontId="3" fillId="0" borderId="0" xfId="0" applyNumberFormat="1" applyFont="1" applyAlignment="1">
      <alignment horizontal="left" indent="1"/>
    </xf>
    <xf numFmtId="168" fontId="3" fillId="0" borderId="0" xfId="0" applyNumberFormat="1" applyFont="1" applyAlignment="1">
      <alignment horizontal="left" indent="2"/>
    </xf>
    <xf numFmtId="168" fontId="3" fillId="0" borderId="0" xfId="0" applyNumberFormat="1" applyFont="1" applyAlignment="1">
      <alignment horizontal="left" indent="3"/>
    </xf>
    <xf numFmtId="0" fontId="3" fillId="0" borderId="0" xfId="0" applyFont="1" applyAlignment="1">
      <alignment horizontal="left" indent="1"/>
    </xf>
    <xf numFmtId="168" fontId="3" fillId="0" borderId="0" xfId="0" applyNumberFormat="1" applyFont="1" applyAlignment="1">
      <alignment horizontal="right"/>
    </xf>
    <xf numFmtId="167" fontId="3" fillId="0" borderId="0" xfId="0" applyNumberFormat="1" applyFont="1"/>
    <xf numFmtId="167" fontId="3" fillId="0" borderId="13" xfId="0" applyNumberFormat="1" applyFont="1" applyBorder="1"/>
    <xf numFmtId="0" fontId="5" fillId="0" borderId="14" xfId="0" applyFont="1" applyBorder="1"/>
    <xf numFmtId="0" fontId="5" fillId="0" borderId="14" xfId="0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168" fontId="9" fillId="0" borderId="0" xfId="0" applyNumberFormat="1" applyFont="1"/>
    <xf numFmtId="0" fontId="3" fillId="0" borderId="0" xfId="0" applyFont="1" applyAlignment="1">
      <alignment horizontal="left" indent="2"/>
    </xf>
    <xf numFmtId="170" fontId="3" fillId="0" borderId="0" xfId="131" applyNumberFormat="1" applyFont="1" applyFill="1" applyBorder="1"/>
    <xf numFmtId="0" fontId="7" fillId="0" borderId="0" xfId="0" applyFont="1"/>
    <xf numFmtId="170" fontId="11" fillId="0" borderId="0" xfId="131" applyNumberFormat="1" applyFont="1" applyFill="1" applyBorder="1"/>
    <xf numFmtId="170" fontId="10" fillId="0" borderId="0" xfId="131" applyNumberFormat="1" applyFont="1" applyFill="1" applyBorder="1"/>
    <xf numFmtId="170" fontId="12" fillId="0" borderId="0" xfId="131" applyNumberFormat="1" applyFont="1" applyFill="1" applyBorder="1"/>
    <xf numFmtId="170" fontId="13" fillId="0" borderId="0" xfId="131" applyNumberFormat="1" applyFont="1" applyFill="1" applyBorder="1"/>
    <xf numFmtId="168" fontId="3" fillId="0" borderId="0" xfId="120" applyNumberFormat="1"/>
    <xf numFmtId="168" fontId="8" fillId="0" borderId="0" xfId="122" applyNumberFormat="1" applyFont="1" applyAlignment="1">
      <alignment horizontal="left" wrapText="1"/>
    </xf>
    <xf numFmtId="0" fontId="4" fillId="0" borderId="0" xfId="122" applyFont="1" applyAlignment="1">
      <alignment horizontal="left" vertical="center" wrapText="1"/>
    </xf>
    <xf numFmtId="168" fontId="2" fillId="0" borderId="0" xfId="0" applyNumberFormat="1" applyFont="1"/>
    <xf numFmtId="4" fontId="3" fillId="0" borderId="0" xfId="0" applyNumberFormat="1" applyFont="1"/>
    <xf numFmtId="168" fontId="14" fillId="0" borderId="0" xfId="0" applyNumberFormat="1" applyFont="1"/>
    <xf numFmtId="170" fontId="56" fillId="26" borderId="0" xfId="131" applyNumberFormat="1" applyFont="1" applyFill="1" applyBorder="1"/>
    <xf numFmtId="0" fontId="2" fillId="0" borderId="0" xfId="0" applyFont="1"/>
    <xf numFmtId="168" fontId="2" fillId="0" borderId="0" xfId="0" applyNumberFormat="1" applyFont="1" applyAlignment="1">
      <alignment horizontal="right"/>
    </xf>
    <xf numFmtId="49" fontId="4" fillId="0" borderId="13" xfId="0" applyNumberFormat="1" applyFont="1" applyBorder="1" applyAlignment="1">
      <alignment horizontal="center"/>
    </xf>
    <xf numFmtId="168" fontId="4" fillId="0" borderId="13" xfId="0" applyNumberFormat="1" applyFont="1" applyBorder="1" applyAlignment="1">
      <alignment horizontal="left"/>
    </xf>
    <xf numFmtId="168" fontId="3" fillId="0" borderId="13" xfId="0" applyNumberFormat="1" applyFont="1" applyBorder="1"/>
    <xf numFmtId="168" fontId="8" fillId="0" borderId="13" xfId="0" applyNumberFormat="1" applyFont="1" applyBorder="1"/>
    <xf numFmtId="168" fontId="15" fillId="0" borderId="0" xfId="122" applyNumberFormat="1" applyFont="1"/>
    <xf numFmtId="168" fontId="16" fillId="0" borderId="0" xfId="0" applyNumberFormat="1" applyFont="1" applyAlignment="1">
      <alignment horizontal="right" wrapText="1"/>
    </xf>
    <xf numFmtId="170" fontId="17" fillId="0" borderId="0" xfId="131" applyNumberFormat="1" applyFont="1" applyFill="1" applyBorder="1" applyAlignment="1">
      <alignment horizontal="right" wrapText="1"/>
    </xf>
    <xf numFmtId="168" fontId="8" fillId="0" borderId="0" xfId="105" applyNumberFormat="1" applyFont="1"/>
    <xf numFmtId="168" fontId="2" fillId="0" borderId="0" xfId="120" applyNumberFormat="1" applyFont="1"/>
    <xf numFmtId="0" fontId="15" fillId="0" borderId="0" xfId="120" applyFont="1"/>
    <xf numFmtId="168" fontId="15" fillId="0" borderId="0" xfId="123" applyNumberFormat="1" applyFont="1"/>
    <xf numFmtId="0" fontId="2" fillId="0" borderId="0" xfId="0" applyFont="1" applyAlignment="1">
      <alignment horizontal="left"/>
    </xf>
    <xf numFmtId="170" fontId="50" fillId="0" borderId="0" xfId="131" applyNumberFormat="1" applyFont="1" applyFill="1" applyBorder="1" applyAlignment="1">
      <alignment horizontal="right" wrapText="1"/>
    </xf>
    <xf numFmtId="167" fontId="10" fillId="0" borderId="0" xfId="0" applyNumberFormat="1" applyFont="1"/>
    <xf numFmtId="170" fontId="51" fillId="0" borderId="0" xfId="131" applyNumberFormat="1" applyFont="1" applyFill="1" applyBorder="1"/>
    <xf numFmtId="170" fontId="56" fillId="0" borderId="0" xfId="131" applyNumberFormat="1" applyFont="1" applyFill="1" applyBorder="1"/>
    <xf numFmtId="170" fontId="5" fillId="0" borderId="15" xfId="131" applyNumberFormat="1" applyFont="1" applyFill="1" applyBorder="1" applyAlignment="1">
      <alignment horizontal="right"/>
    </xf>
    <xf numFmtId="170" fontId="5" fillId="0" borderId="16" xfId="131" applyNumberFormat="1" applyFont="1" applyFill="1" applyBorder="1" applyAlignment="1">
      <alignment horizontal="right"/>
    </xf>
    <xf numFmtId="170" fontId="52" fillId="0" borderId="15" xfId="131" applyNumberFormat="1" applyFont="1" applyFill="1" applyBorder="1"/>
    <xf numFmtId="170" fontId="52" fillId="0" borderId="16" xfId="131" applyNumberFormat="1" applyFont="1" applyFill="1" applyBorder="1"/>
    <xf numFmtId="170" fontId="5" fillId="0" borderId="17" xfId="131" applyNumberFormat="1" applyFont="1" applyFill="1" applyBorder="1"/>
    <xf numFmtId="170" fontId="5" fillId="0" borderId="8" xfId="131" applyNumberFormat="1" applyFont="1" applyFill="1" applyBorder="1"/>
    <xf numFmtId="170" fontId="5" fillId="0" borderId="18" xfId="131" applyNumberFormat="1" applyFont="1" applyFill="1" applyBorder="1"/>
    <xf numFmtId="168" fontId="6" fillId="27" borderId="19" xfId="121" applyNumberFormat="1" applyFont="1" applyFill="1" applyBorder="1"/>
    <xf numFmtId="170" fontId="6" fillId="28" borderId="20" xfId="131" applyNumberFormat="1" applyFont="1" applyFill="1" applyBorder="1"/>
    <xf numFmtId="170" fontId="6" fillId="28" borderId="18" xfId="131" applyNumberFormat="1" applyFont="1" applyFill="1" applyBorder="1"/>
    <xf numFmtId="168" fontId="6" fillId="27" borderId="18" xfId="121" applyNumberFormat="1" applyFont="1" applyFill="1" applyBorder="1"/>
    <xf numFmtId="168" fontId="5" fillId="0" borderId="19" xfId="135" applyNumberFormat="1" applyFont="1" applyFill="1" applyBorder="1"/>
    <xf numFmtId="168" fontId="5" fillId="0" borderId="1" xfId="134" applyNumberFormat="1" applyFont="1" applyFill="1" applyBorder="1"/>
    <xf numFmtId="170" fontId="5" fillId="0" borderId="21" xfId="131" applyNumberFormat="1" applyFont="1" applyFill="1" applyBorder="1" applyAlignment="1"/>
    <xf numFmtId="170" fontId="5" fillId="0" borderId="1" xfId="131" applyNumberFormat="1" applyFont="1" applyFill="1" applyBorder="1" applyAlignment="1"/>
    <xf numFmtId="168" fontId="5" fillId="0" borderId="1" xfId="135" applyNumberFormat="1" applyFont="1" applyFill="1" applyBorder="1"/>
    <xf numFmtId="170" fontId="6" fillId="0" borderId="21" xfId="131" applyNumberFormat="1" applyFont="1" applyFill="1" applyBorder="1" applyAlignment="1"/>
    <xf numFmtId="170" fontId="6" fillId="0" borderId="1" xfId="131" applyNumberFormat="1" applyFont="1" applyFill="1" applyBorder="1" applyAlignment="1"/>
    <xf numFmtId="168" fontId="15" fillId="0" borderId="19" xfId="135" applyNumberFormat="1" applyFont="1" applyFill="1" applyBorder="1"/>
    <xf numFmtId="168" fontId="15" fillId="0" borderId="1" xfId="134" applyNumberFormat="1" applyFont="1" applyFill="1" applyBorder="1"/>
    <xf numFmtId="170" fontId="15" fillId="0" borderId="21" xfId="131" applyNumberFormat="1" applyFont="1" applyFill="1" applyBorder="1"/>
    <xf numFmtId="170" fontId="15" fillId="0" borderId="1" xfId="131" applyNumberFormat="1" applyFont="1" applyFill="1" applyBorder="1"/>
    <xf numFmtId="168" fontId="15" fillId="0" borderId="1" xfId="135" applyNumberFormat="1" applyFont="1" applyFill="1" applyBorder="1"/>
    <xf numFmtId="170" fontId="15" fillId="0" borderId="21" xfId="131" applyNumberFormat="1" applyFont="1" applyFill="1" applyBorder="1" applyAlignment="1"/>
    <xf numFmtId="170" fontId="15" fillId="0" borderId="1" xfId="131" applyNumberFormat="1" applyFont="1" applyFill="1" applyBorder="1" applyAlignment="1"/>
    <xf numFmtId="170" fontId="6" fillId="0" borderId="18" xfId="131" applyNumberFormat="1" applyFont="1" applyFill="1" applyBorder="1"/>
    <xf numFmtId="170" fontId="6" fillId="0" borderId="22" xfId="131" applyNumberFormat="1" applyFont="1" applyFill="1" applyBorder="1"/>
    <xf numFmtId="170" fontId="6" fillId="0" borderId="23" xfId="131" applyNumberFormat="1" applyFont="1" applyFill="1" applyBorder="1"/>
    <xf numFmtId="170" fontId="15" fillId="0" borderId="19" xfId="131" applyNumberFormat="1" applyFont="1" applyFill="1" applyBorder="1"/>
    <xf numFmtId="170" fontId="15" fillId="0" borderId="0" xfId="131" applyNumberFormat="1" applyFont="1" applyFill="1" applyBorder="1"/>
    <xf numFmtId="168" fontId="15" fillId="0" borderId="24" xfId="135" applyNumberFormat="1" applyFont="1" applyFill="1" applyBorder="1"/>
    <xf numFmtId="168" fontId="15" fillId="0" borderId="16" xfId="134" applyNumberFormat="1" applyFont="1" applyFill="1" applyBorder="1"/>
    <xf numFmtId="170" fontId="15" fillId="0" borderId="16" xfId="131" applyNumberFormat="1" applyFont="1" applyFill="1" applyBorder="1"/>
    <xf numFmtId="170" fontId="15" fillId="0" borderId="24" xfId="131" applyNumberFormat="1" applyFont="1" applyFill="1" applyBorder="1"/>
    <xf numFmtId="168" fontId="15" fillId="0" borderId="16" xfId="135" applyNumberFormat="1" applyFont="1" applyFill="1" applyBorder="1"/>
    <xf numFmtId="170" fontId="15" fillId="0" borderId="14" xfId="131" applyNumberFormat="1" applyFont="1" applyFill="1" applyBorder="1"/>
    <xf numFmtId="170" fontId="6" fillId="0" borderId="21" xfId="131" applyNumberFormat="1" applyFont="1" applyFill="1" applyBorder="1"/>
    <xf numFmtId="170" fontId="6" fillId="0" borderId="1" xfId="131" applyNumberFormat="1" applyFont="1" applyFill="1" applyBorder="1"/>
    <xf numFmtId="170" fontId="6" fillId="0" borderId="0" xfId="131" applyNumberFormat="1" applyFont="1" applyFill="1" applyBorder="1"/>
    <xf numFmtId="168" fontId="15" fillId="0" borderId="19" xfId="134" applyNumberFormat="1" applyFont="1" applyFill="1" applyBorder="1"/>
    <xf numFmtId="170" fontId="6" fillId="0" borderId="20" xfId="131" applyNumberFormat="1" applyFont="1" applyFill="1" applyBorder="1"/>
    <xf numFmtId="170" fontId="15" fillId="0" borderId="15" xfId="131" applyNumberFormat="1" applyFont="1" applyFill="1" applyBorder="1"/>
    <xf numFmtId="168" fontId="15" fillId="27" borderId="22" xfId="135" applyNumberFormat="1" applyFont="1" applyFill="1" applyBorder="1"/>
    <xf numFmtId="168" fontId="15" fillId="28" borderId="22" xfId="134" applyNumberFormat="1" applyFont="1" applyFill="1" applyBorder="1"/>
    <xf numFmtId="170" fontId="15" fillId="28" borderId="23" xfId="131" applyNumberFormat="1" applyFont="1" applyFill="1" applyBorder="1"/>
    <xf numFmtId="170" fontId="15" fillId="28" borderId="18" xfId="131" applyNumberFormat="1" applyFont="1" applyFill="1" applyBorder="1"/>
    <xf numFmtId="168" fontId="15" fillId="27" borderId="18" xfId="135" applyNumberFormat="1" applyFont="1" applyFill="1" applyBorder="1"/>
    <xf numFmtId="168" fontId="15" fillId="27" borderId="19" xfId="135" applyNumberFormat="1" applyFont="1" applyFill="1" applyBorder="1"/>
    <xf numFmtId="168" fontId="15" fillId="28" borderId="19" xfId="134" applyNumberFormat="1" applyFont="1" applyFill="1" applyBorder="1"/>
    <xf numFmtId="170" fontId="15" fillId="28" borderId="0" xfId="131" applyNumberFormat="1" applyFont="1" applyFill="1" applyBorder="1"/>
    <xf numFmtId="170" fontId="15" fillId="28" borderId="1" xfId="131" applyNumberFormat="1" applyFont="1" applyFill="1" applyBorder="1"/>
    <xf numFmtId="168" fontId="15" fillId="27" borderId="1" xfId="135" applyNumberFormat="1" applyFont="1" applyFill="1" applyBorder="1"/>
    <xf numFmtId="168" fontId="15" fillId="27" borderId="24" xfId="135" applyNumberFormat="1" applyFont="1" applyFill="1" applyBorder="1"/>
    <xf numFmtId="168" fontId="15" fillId="28" borderId="24" xfId="134" applyNumberFormat="1" applyFont="1" applyFill="1" applyBorder="1"/>
    <xf numFmtId="170" fontId="15" fillId="28" borderId="14" xfId="131" applyNumberFormat="1" applyFont="1" applyFill="1" applyBorder="1"/>
    <xf numFmtId="170" fontId="15" fillId="28" borderId="16" xfId="131" applyNumberFormat="1" applyFont="1" applyFill="1" applyBorder="1"/>
    <xf numFmtId="168" fontId="15" fillId="27" borderId="16" xfId="135" applyNumberFormat="1" applyFont="1" applyFill="1" applyBorder="1"/>
    <xf numFmtId="170" fontId="15" fillId="28" borderId="8" xfId="131" applyNumberFormat="1" applyFont="1" applyFill="1" applyBorder="1"/>
    <xf numFmtId="4" fontId="3" fillId="0" borderId="13" xfId="0" applyNumberFormat="1" applyFont="1" applyBorder="1"/>
    <xf numFmtId="0" fontId="2" fillId="0" borderId="0" xfId="0" applyFont="1" applyAlignment="1">
      <alignment horizontal="left" indent="1"/>
    </xf>
    <xf numFmtId="49" fontId="5" fillId="28" borderId="24" xfId="121" applyNumberFormat="1" applyFont="1" applyFill="1" applyBorder="1" applyAlignment="1">
      <alignment horizontal="center" wrapText="1"/>
    </xf>
    <xf numFmtId="168" fontId="6" fillId="27" borderId="22" xfId="121" applyNumberFormat="1" applyFont="1" applyFill="1" applyBorder="1"/>
    <xf numFmtId="168" fontId="6" fillId="28" borderId="18" xfId="121" applyNumberFormat="1" applyFont="1" applyFill="1" applyBorder="1"/>
    <xf numFmtId="170" fontId="4" fillId="0" borderId="0" xfId="131" applyNumberFormat="1" applyFont="1" applyFill="1" applyBorder="1" applyAlignment="1">
      <alignment horizontal="left" wrapText="1"/>
    </xf>
    <xf numFmtId="0" fontId="57" fillId="0" borderId="0" xfId="0" applyFont="1" applyAlignment="1">
      <alignment horizontal="right" vertical="center"/>
    </xf>
    <xf numFmtId="0" fontId="57" fillId="29" borderId="0" xfId="0" applyFont="1" applyFill="1" applyAlignment="1">
      <alignment horizontal="right" vertical="center" wrapText="1"/>
    </xf>
    <xf numFmtId="0" fontId="15" fillId="0" borderId="0" xfId="121" applyFont="1"/>
    <xf numFmtId="0" fontId="58" fillId="0" borderId="0" xfId="121" applyFont="1"/>
    <xf numFmtId="168" fontId="58" fillId="0" borderId="0" xfId="121" applyNumberFormat="1" applyFont="1"/>
    <xf numFmtId="169" fontId="15" fillId="0" borderId="0" xfId="121" applyNumberFormat="1" applyFont="1"/>
    <xf numFmtId="168" fontId="15" fillId="0" borderId="0" xfId="121" applyNumberFormat="1" applyFont="1"/>
    <xf numFmtId="0" fontId="5" fillId="0" borderId="0" xfId="121" applyFont="1" applyAlignment="1">
      <alignment horizontal="center"/>
    </xf>
    <xf numFmtId="0" fontId="5" fillId="28" borderId="17" xfId="121" applyFont="1" applyFill="1" applyBorder="1" applyAlignment="1">
      <alignment horizontal="center"/>
    </xf>
    <xf numFmtId="0" fontId="5" fillId="28" borderId="8" xfId="121" applyFont="1" applyFill="1" applyBorder="1" applyAlignment="1">
      <alignment horizontal="center"/>
    </xf>
    <xf numFmtId="0" fontId="5" fillId="28" borderId="25" xfId="121" applyFont="1" applyFill="1" applyBorder="1" applyAlignment="1">
      <alignment horizontal="center"/>
    </xf>
    <xf numFmtId="0" fontId="5" fillId="28" borderId="15" xfId="121" applyFont="1" applyFill="1" applyBorder="1" applyAlignment="1">
      <alignment horizontal="center"/>
    </xf>
    <xf numFmtId="0" fontId="5" fillId="28" borderId="16" xfId="121" applyFont="1" applyFill="1" applyBorder="1" applyAlignment="1">
      <alignment horizontal="center"/>
    </xf>
    <xf numFmtId="0" fontId="5" fillId="28" borderId="14" xfId="121" applyFont="1" applyFill="1" applyBorder="1" applyAlignment="1">
      <alignment horizontal="center"/>
    </xf>
    <xf numFmtId="0" fontId="5" fillId="0" borderId="15" xfId="121" applyFont="1" applyBorder="1" applyAlignment="1">
      <alignment horizontal="center"/>
    </xf>
    <xf numFmtId="168" fontId="5" fillId="0" borderId="8" xfId="121" applyNumberFormat="1" applyFont="1" applyBorder="1"/>
    <xf numFmtId="168" fontId="5" fillId="0" borderId="25" xfId="121" applyNumberFormat="1" applyFont="1" applyBorder="1"/>
    <xf numFmtId="168" fontId="5" fillId="0" borderId="16" xfId="121" applyNumberFormat="1" applyFont="1" applyBorder="1"/>
    <xf numFmtId="168" fontId="5" fillId="0" borderId="24" xfId="121" applyNumberFormat="1" applyFont="1" applyBorder="1"/>
    <xf numFmtId="0" fontId="52" fillId="0" borderId="17" xfId="121" applyFont="1" applyBorder="1" applyAlignment="1">
      <alignment horizontal="center"/>
    </xf>
    <xf numFmtId="168" fontId="59" fillId="0" borderId="8" xfId="121" applyNumberFormat="1" applyFont="1" applyBorder="1"/>
    <xf numFmtId="168" fontId="59" fillId="0" borderId="25" xfId="121" applyNumberFormat="1" applyFont="1" applyBorder="1"/>
    <xf numFmtId="168" fontId="52" fillId="0" borderId="8" xfId="121" applyNumberFormat="1" applyFont="1" applyBorder="1"/>
    <xf numFmtId="0" fontId="15" fillId="0" borderId="17" xfId="121" applyFont="1" applyBorder="1" applyAlignment="1">
      <alignment horizontal="left"/>
    </xf>
    <xf numFmtId="168" fontId="5" fillId="0" borderId="26" xfId="121" applyNumberFormat="1" applyFont="1" applyBorder="1"/>
    <xf numFmtId="168" fontId="5" fillId="0" borderId="18" xfId="121" applyNumberFormat="1" applyFont="1" applyBorder="1"/>
    <xf numFmtId="168" fontId="5" fillId="0" borderId="22" xfId="121" applyNumberFormat="1" applyFont="1" applyBorder="1"/>
    <xf numFmtId="0" fontId="5" fillId="28" borderId="18" xfId="121" applyFont="1" applyFill="1" applyBorder="1" applyAlignment="1">
      <alignment horizontal="left"/>
    </xf>
    <xf numFmtId="0" fontId="5" fillId="28" borderId="20" xfId="121" applyFont="1" applyFill="1" applyBorder="1" applyAlignment="1">
      <alignment horizontal="left"/>
    </xf>
    <xf numFmtId="0" fontId="15" fillId="0" borderId="1" xfId="121" applyFont="1" applyBorder="1" applyAlignment="1">
      <alignment horizontal="left"/>
    </xf>
    <xf numFmtId="0" fontId="15" fillId="0" borderId="21" xfId="121" applyFont="1" applyBorder="1" applyAlignment="1">
      <alignment horizontal="left"/>
    </xf>
    <xf numFmtId="0" fontId="5" fillId="0" borderId="1" xfId="121" applyFont="1" applyBorder="1" applyAlignment="1">
      <alignment horizontal="left"/>
    </xf>
    <xf numFmtId="168" fontId="6" fillId="0" borderId="19" xfId="121" applyNumberFormat="1" applyFont="1" applyBorder="1"/>
    <xf numFmtId="168" fontId="6" fillId="0" borderId="1" xfId="121" applyNumberFormat="1" applyFont="1" applyBorder="1"/>
    <xf numFmtId="0" fontId="5" fillId="0" borderId="0" xfId="121" applyFont="1"/>
    <xf numFmtId="0" fontId="5" fillId="0" borderId="21" xfId="121" applyFont="1" applyBorder="1" applyAlignment="1">
      <alignment horizontal="left"/>
    </xf>
    <xf numFmtId="170" fontId="60" fillId="0" borderId="21" xfId="131" applyNumberFormat="1" applyFont="1" applyFill="1" applyBorder="1"/>
    <xf numFmtId="170" fontId="60" fillId="0" borderId="1" xfId="131" applyNumberFormat="1" applyFont="1" applyFill="1" applyBorder="1"/>
    <xf numFmtId="170" fontId="60" fillId="0" borderId="21" xfId="131" applyNumberFormat="1" applyFont="1" applyFill="1" applyBorder="1" applyAlignment="1"/>
    <xf numFmtId="170" fontId="60" fillId="0" borderId="1" xfId="131" applyNumberFormat="1" applyFont="1" applyFill="1" applyBorder="1" applyAlignment="1"/>
    <xf numFmtId="0" fontId="15" fillId="0" borderId="16" xfId="121" applyFont="1" applyBorder="1" applyAlignment="1">
      <alignment horizontal="left"/>
    </xf>
    <xf numFmtId="168" fontId="15" fillId="0" borderId="19" xfId="121" applyNumberFormat="1" applyFont="1" applyBorder="1"/>
    <xf numFmtId="168" fontId="15" fillId="0" borderId="1" xfId="121" applyNumberFormat="1" applyFont="1" applyBorder="1"/>
    <xf numFmtId="0" fontId="5" fillId="0" borderId="20" xfId="121" applyFont="1" applyBorder="1" applyAlignment="1">
      <alignment horizontal="left"/>
    </xf>
    <xf numFmtId="168" fontId="6" fillId="0" borderId="18" xfId="121" applyNumberFormat="1" applyFont="1" applyBorder="1"/>
    <xf numFmtId="168" fontId="6" fillId="0" borderId="22" xfId="121" applyNumberFormat="1" applyFont="1" applyBorder="1"/>
    <xf numFmtId="0" fontId="15" fillId="0" borderId="15" xfId="121" applyFont="1" applyBorder="1" applyAlignment="1">
      <alignment horizontal="left"/>
    </xf>
    <xf numFmtId="0" fontId="53" fillId="0" borderId="21" xfId="121" applyFont="1" applyBorder="1" applyAlignment="1">
      <alignment horizontal="left"/>
    </xf>
    <xf numFmtId="0" fontId="53" fillId="0" borderId="15" xfId="121" applyFont="1" applyBorder="1" applyAlignment="1">
      <alignment horizontal="left"/>
    </xf>
    <xf numFmtId="169" fontId="15" fillId="0" borderId="15" xfId="121" applyNumberFormat="1" applyFont="1" applyBorder="1" applyAlignment="1">
      <alignment horizontal="left"/>
    </xf>
    <xf numFmtId="168" fontId="15" fillId="0" borderId="16" xfId="121" applyNumberFormat="1" applyFont="1" applyBorder="1"/>
    <xf numFmtId="168" fontId="15" fillId="0" borderId="24" xfId="121" applyNumberFormat="1" applyFont="1" applyBorder="1"/>
    <xf numFmtId="171" fontId="15" fillId="0" borderId="21" xfId="121" applyNumberFormat="1" applyFont="1" applyBorder="1" applyAlignment="1">
      <alignment horizontal="left"/>
    </xf>
    <xf numFmtId="170" fontId="60" fillId="0" borderId="0" xfId="131" applyNumberFormat="1" applyFont="1" applyFill="1" applyBorder="1"/>
    <xf numFmtId="170" fontId="60" fillId="0" borderId="19" xfId="131" applyNumberFormat="1" applyFont="1" applyFill="1" applyBorder="1"/>
    <xf numFmtId="168" fontId="54" fillId="0" borderId="1" xfId="121" applyNumberFormat="1" applyFont="1" applyBorder="1"/>
    <xf numFmtId="168" fontId="54" fillId="0" borderId="19" xfId="121" applyNumberFormat="1" applyFont="1" applyBorder="1"/>
    <xf numFmtId="168" fontId="6" fillId="0" borderId="16" xfId="121" applyNumberFormat="1" applyFont="1" applyBorder="1"/>
    <xf numFmtId="168" fontId="6" fillId="0" borderId="24" xfId="121" applyNumberFormat="1" applyFont="1" applyBorder="1"/>
    <xf numFmtId="0" fontId="5" fillId="28" borderId="21" xfId="121" applyFont="1" applyFill="1" applyBorder="1" applyAlignment="1">
      <alignment horizontal="left"/>
    </xf>
    <xf numFmtId="168" fontId="15" fillId="27" borderId="0" xfId="135" applyNumberFormat="1" applyFont="1" applyFill="1" applyBorder="1"/>
    <xf numFmtId="0" fontId="5" fillId="28" borderId="15" xfId="121" applyFont="1" applyFill="1" applyBorder="1" applyAlignment="1">
      <alignment horizontal="left"/>
    </xf>
    <xf numFmtId="0" fontId="15" fillId="0" borderId="14" xfId="121" applyFont="1" applyBorder="1"/>
    <xf numFmtId="0" fontId="5" fillId="28" borderId="17" xfId="121" applyFont="1" applyFill="1" applyBorder="1" applyAlignment="1">
      <alignment horizontal="left"/>
    </xf>
    <xf numFmtId="10" fontId="50" fillId="0" borderId="0" xfId="131" applyNumberFormat="1" applyFont="1" applyFill="1" applyBorder="1" applyAlignment="1">
      <alignment horizontal="right" wrapText="1"/>
    </xf>
    <xf numFmtId="49" fontId="2" fillId="0" borderId="0" xfId="0" applyNumberFormat="1" applyFont="1" applyAlignment="1">
      <alignment horizontal="left" wrapText="1"/>
    </xf>
    <xf numFmtId="49" fontId="2" fillId="0" borderId="0" xfId="101" applyNumberFormat="1" applyAlignment="1">
      <alignment horizontal="left" wrapText="1"/>
    </xf>
    <xf numFmtId="0" fontId="4" fillId="0" borderId="2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121" applyFont="1" applyAlignment="1">
      <alignment horizontal="center"/>
    </xf>
    <xf numFmtId="49" fontId="5" fillId="28" borderId="17" xfId="121" applyNumberFormat="1" applyFont="1" applyFill="1" applyBorder="1" applyAlignment="1">
      <alignment horizontal="center" wrapText="1"/>
    </xf>
    <xf numFmtId="49" fontId="5" fillId="28" borderId="25" xfId="121" applyNumberFormat="1" applyFont="1" applyFill="1" applyBorder="1" applyAlignment="1">
      <alignment horizontal="center" wrapText="1"/>
    </xf>
  </cellXfs>
  <cellStyles count="163">
    <cellStyle name="1 indent" xfId="1" xr:uid="{1E203EB5-D56F-4381-A49E-A84B3A4C5394}"/>
    <cellStyle name="2 indents" xfId="2" xr:uid="{9F2C7B8C-67FB-4DD8-A58B-9FA155D8DB2D}"/>
    <cellStyle name="20% - Accent1" xfId="3" xr:uid="{BC541ED2-3859-4D77-8D4B-E6F65AE6D524}"/>
    <cellStyle name="20% - Accent2" xfId="4" xr:uid="{15F1FE9B-C152-44A2-9BFC-C9D2A492D1BC}"/>
    <cellStyle name="20% - Accent3" xfId="5" xr:uid="{AFBCC054-89C1-4FE2-8FDA-E46AD481BF78}"/>
    <cellStyle name="20% - Accent4" xfId="6" xr:uid="{72F501D2-A666-4F3A-AAFF-F064E44600C1}"/>
    <cellStyle name="20% - Accent5" xfId="7" xr:uid="{8B8BAF1B-E973-4629-87FF-CAF1705A7744}"/>
    <cellStyle name="20% - Accent6" xfId="8" xr:uid="{152C107F-F7FB-4C36-B6AC-E8FF47289EE0}"/>
    <cellStyle name="20% - Énfasis1 2" xfId="9" xr:uid="{AD028F7D-D86E-459D-A416-5180B5414CA5}"/>
    <cellStyle name="20% - Énfasis2 2" xfId="10" xr:uid="{F0248B2E-AE02-48A7-8539-4AF91F9C44E8}"/>
    <cellStyle name="20% - Énfasis3 2" xfId="11" xr:uid="{D64F5CF5-D8ED-43B2-B159-60C16370DDB8}"/>
    <cellStyle name="20% - Énfasis4 2" xfId="12" xr:uid="{A89A78A4-BE4D-4D16-ACFB-9996B7532867}"/>
    <cellStyle name="20% - Énfasis5 2" xfId="13" xr:uid="{D559ED63-B9C7-437A-B204-6AA5BB4DB5C6}"/>
    <cellStyle name="20% - Énfasis6 2" xfId="14" xr:uid="{6AD67011-5F27-4CD5-B08F-F947896DEE3A}"/>
    <cellStyle name="3 indents" xfId="15" xr:uid="{99B4CD79-95CA-452A-B1D7-1F4E33591F6A}"/>
    <cellStyle name="4 indents" xfId="16" xr:uid="{49523B40-30C7-4FBE-9FB2-B15D011F4330}"/>
    <cellStyle name="40% - Accent1" xfId="17" xr:uid="{424C4FCD-3C60-45EE-96B1-5AF72C3C0F57}"/>
    <cellStyle name="40% - Accent2" xfId="18" xr:uid="{FE636BB6-96BA-4F1C-B163-40A6FC83A79F}"/>
    <cellStyle name="40% - Accent3" xfId="19" xr:uid="{88A51431-46D0-4809-953D-98A6850E2C76}"/>
    <cellStyle name="40% - Accent4" xfId="20" xr:uid="{1CBA6481-BF95-49C9-B134-5BB5406EEF79}"/>
    <cellStyle name="40% - Accent5" xfId="21" xr:uid="{D2FB3C11-AEA5-41B6-BCFD-A7EA54E9D6FF}"/>
    <cellStyle name="40% - Accent6" xfId="22" xr:uid="{71A89D60-B805-4CD6-922C-23E33A15BBF2}"/>
    <cellStyle name="40% - Énfasis1 2" xfId="23" xr:uid="{6140F5C3-9642-466C-97C8-82EAA38E55B2}"/>
    <cellStyle name="40% - Énfasis2 2" xfId="24" xr:uid="{A098CFD1-A735-4A18-ADC0-501D3B5272DB}"/>
    <cellStyle name="40% - Énfasis3 2" xfId="25" xr:uid="{F0B8DC30-C19C-4BF9-B31D-287A864F1CC3}"/>
    <cellStyle name="40% - Énfasis4 2" xfId="26" xr:uid="{A02467D3-7040-407C-81DD-855844CB2CD0}"/>
    <cellStyle name="40% - Énfasis5 2" xfId="27" xr:uid="{392E403F-3DCE-4CFD-80F8-C2025137E409}"/>
    <cellStyle name="40% - Énfasis6 2" xfId="28" xr:uid="{EE645D9D-C0DA-4A2A-9BF3-2D414CAF2F7C}"/>
    <cellStyle name="5 indents" xfId="29" xr:uid="{D488A426-6D34-4939-8D20-3E89F1A0B01E}"/>
    <cellStyle name="60% - Accent1" xfId="30" xr:uid="{2F41C7CB-0F90-415F-AADC-24E73BD29E69}"/>
    <cellStyle name="60% - Accent2" xfId="31" xr:uid="{2A1E3D11-9395-49C7-925B-43821138555E}"/>
    <cellStyle name="60% - Accent3" xfId="32" xr:uid="{ABDAF911-756E-439C-81E0-B9B46F60E0D9}"/>
    <cellStyle name="60% - Accent4" xfId="33" xr:uid="{75C5F45D-BF32-44D2-99E8-9CD9CC2A1F56}"/>
    <cellStyle name="60% - Accent5" xfId="34" xr:uid="{5C8FE109-CF3D-4FD6-8DC0-09A5046CCFE4}"/>
    <cellStyle name="60% - Accent6" xfId="35" xr:uid="{4CFB11B2-BF33-46E3-A789-2888AC95B592}"/>
    <cellStyle name="60% - Énfasis1 2" xfId="36" xr:uid="{8E1EE542-978C-4224-8418-5EA6C7D863AF}"/>
    <cellStyle name="60% - Énfasis2 2" xfId="37" xr:uid="{996B8C3A-E64A-461D-879E-1EA8D80422C8}"/>
    <cellStyle name="60% - Énfasis3 2" xfId="38" xr:uid="{94781AF6-BC7B-4E9C-9F35-FD8CAB97ED08}"/>
    <cellStyle name="60% - Énfasis4 2" xfId="39" xr:uid="{929801E1-4B00-462C-9CBD-C70D9F2B98A7}"/>
    <cellStyle name="60% - Énfasis5 2" xfId="40" xr:uid="{AD7C06E9-792E-40B9-8364-673204203C77}"/>
    <cellStyle name="60% - Énfasis6 2" xfId="41" xr:uid="{73EF6F35-3C0E-46BC-B75E-0A73F09E04C3}"/>
    <cellStyle name="Accent1" xfId="42" xr:uid="{2E672C99-0CBF-4363-8849-1B77A7132C2E}"/>
    <cellStyle name="Accent2" xfId="43" xr:uid="{1AF838F2-8F2E-443D-BEF5-998946B02F5C}"/>
    <cellStyle name="Accent3" xfId="44" xr:uid="{A479FEB5-18BB-4399-BA8F-DCF5D557B1AC}"/>
    <cellStyle name="Accent4" xfId="45" xr:uid="{7CDFCAE5-B3EC-4D1E-B731-26BEF48EBB3C}"/>
    <cellStyle name="Accent5" xfId="46" xr:uid="{2F5F1ACE-7F94-4F1D-A28C-9404EE847390}"/>
    <cellStyle name="Accent6" xfId="47" xr:uid="{128AD583-FF40-46BB-8717-1BCCB6CFB03A}"/>
    <cellStyle name="Array" xfId="48" xr:uid="{D5FF955A-B060-4AF2-B912-B2E7D2B14694}"/>
    <cellStyle name="Array Enter" xfId="49" xr:uid="{BDFE86DD-A353-4569-88FD-4A4FAF5D2A4C}"/>
    <cellStyle name="Bad" xfId="50" xr:uid="{809DD3F4-66C3-43F3-A578-A4E436C8AA25}"/>
    <cellStyle name="Buena 2" xfId="51" xr:uid="{4CD7FF28-145E-4FF1-AE1E-414092036D4D}"/>
    <cellStyle name="Calculation" xfId="52" xr:uid="{07D99677-1383-4F7B-AE43-E182AC353D70}"/>
    <cellStyle name="Cálculo 2" xfId="53" xr:uid="{893E4633-577F-4BD7-880B-1723888969ED}"/>
    <cellStyle name="Celda de comprobación 2" xfId="54" xr:uid="{B11D56A8-2C39-46A7-97BA-9E76C6C7668A}"/>
    <cellStyle name="Celda vinculada 2" xfId="55" xr:uid="{DAB67FB2-BF8E-4A33-9E88-F1F36BFD21AC}"/>
    <cellStyle name="Check Cell" xfId="56" xr:uid="{F3E4A3F3-3EAF-4673-9683-E90BCA772431}"/>
    <cellStyle name="Encabezado 4 2" xfId="57" xr:uid="{C30C577C-EE07-45BF-B2C3-BE013790CDE5}"/>
    <cellStyle name="Énfasis1 2" xfId="58" xr:uid="{D3D3C377-E01A-42A9-8E72-117954FD9A23}"/>
    <cellStyle name="Énfasis2 2" xfId="59" xr:uid="{F8038C69-9003-4F7B-BE9C-3966E7530F76}"/>
    <cellStyle name="Énfasis3 2" xfId="60" xr:uid="{38818229-511E-47DF-80F3-6AADDBD4B17C}"/>
    <cellStyle name="Énfasis4 2" xfId="61" xr:uid="{96B8C521-055C-4021-8CD2-EF3B5824EE59}"/>
    <cellStyle name="Énfasis5 2" xfId="62" xr:uid="{AFC0E6A4-1DF3-4576-86E3-CCCA892994C5}"/>
    <cellStyle name="Énfasis6 2" xfId="63" xr:uid="{FA86AA71-CB2F-417F-BC58-46A76835D037}"/>
    <cellStyle name="Entrada 2" xfId="64" xr:uid="{E8686823-E2C6-425C-91DB-A9C3602EF60A}"/>
    <cellStyle name="Est.Fin." xfId="65" xr:uid="{93112351-9F55-496B-881D-24701433807E}"/>
    <cellStyle name="Estilo 1" xfId="66" xr:uid="{6426F1A0-E42D-43C0-9BB7-ACA25DBEAE81}"/>
    <cellStyle name="Euro" xfId="67" xr:uid="{11E2C172-5017-4791-8C0A-F4FDF9DA40E0}"/>
    <cellStyle name="Euro 2" xfId="68" xr:uid="{2E8C4A36-4641-48CD-B3E7-40F595C55AE9}"/>
    <cellStyle name="Euro 3" xfId="69" xr:uid="{E8B7FEF9-F846-4972-8F55-8906F5C3245E}"/>
    <cellStyle name="Explanatory Text" xfId="70" xr:uid="{0DAE242D-266D-4B05-91CD-38901F69EDD4}"/>
    <cellStyle name="Good" xfId="71" xr:uid="{47F82CE3-D713-4C9E-96AE-C708F5AFC844}"/>
    <cellStyle name="Grey" xfId="72" xr:uid="{EE051D1D-427B-4F1B-896E-BF937FA2F4BE}"/>
    <cellStyle name="Heading 1" xfId="73" xr:uid="{02C23575-E1D9-4D52-9A48-C10EA5F63A70}"/>
    <cellStyle name="Heading 2" xfId="74" xr:uid="{DC2839CB-83B3-4AEC-BEA0-7F929ED545DB}"/>
    <cellStyle name="Heading 3" xfId="75" xr:uid="{13E19CFB-CA7F-4651-B5B3-3BD070A42752}"/>
    <cellStyle name="Heading 4" xfId="76" xr:uid="{221A1FA9-782C-45A7-9726-3285F934E79C}"/>
    <cellStyle name="imf-one decimal" xfId="77" xr:uid="{5BE841D9-738A-4098-AFF4-E4EB7DDB80AA}"/>
    <cellStyle name="imf-zero decimal" xfId="78" xr:uid="{E9FB1C3A-3B17-48F4-8578-05BB95CD5D1E}"/>
    <cellStyle name="Incorrecto 2" xfId="79" xr:uid="{12FD041A-2E4B-40A6-8CED-9AD4911AF39C}"/>
    <cellStyle name="Input" xfId="80" xr:uid="{EDC93CBF-AE22-4886-985A-6C0479D359F0}"/>
    <cellStyle name="Input [yellow]" xfId="81" xr:uid="{A24C7C8C-F768-4431-A9D4-5254D7986B06}"/>
    <cellStyle name="Linked Cell" xfId="82" xr:uid="{6A032598-3134-44B5-96A9-F4292C0189A5}"/>
    <cellStyle name="MacroCode" xfId="83" xr:uid="{7615A9AB-76C4-4A29-BA42-8E3C756C342C}"/>
    <cellStyle name="Millares 2" xfId="84" xr:uid="{33FC5C2F-2531-4AAC-85E9-905AE7320BBD}"/>
    <cellStyle name="Millares 3" xfId="85" xr:uid="{41CE2B6D-4EB4-424B-9CD9-5B793969E6AC}"/>
    <cellStyle name="Millares 3 2" xfId="86" xr:uid="{3763211D-9A36-41CE-BA39-49B4BA2474F6}"/>
    <cellStyle name="Millares 4" xfId="87" xr:uid="{561AA1E3-2FA3-423F-B126-DDF1B2F926D7}"/>
    <cellStyle name="Millares 4 2" xfId="88" xr:uid="{DA06A2F4-0AC1-435F-A85B-56F567010252}"/>
    <cellStyle name="Millares 5" xfId="89" xr:uid="{8624E385-DBFC-477C-937A-A0D246F3E214}"/>
    <cellStyle name="Millares 6" xfId="90" xr:uid="{DD285E30-2A62-4AD9-B6A8-BA663DF847AF}"/>
    <cellStyle name="Milliers [0]_Encours - Apr rééch" xfId="91" xr:uid="{FB07C9D5-AF14-4FC4-B76E-F30040A73E0A}"/>
    <cellStyle name="Milliers_Encours - Apr rééch" xfId="92" xr:uid="{2966AEFD-FDD5-442D-BA9B-6E0DC2D327E0}"/>
    <cellStyle name="Monétaire [0]_Encours - Apr rééch" xfId="93" xr:uid="{F57BC282-DDB9-4D3A-9ADC-9EEC3A31F72F}"/>
    <cellStyle name="Monétaire_Encours - Apr rééch" xfId="94" xr:uid="{532B947A-FDD5-41D8-B4B2-23BF03DF9C73}"/>
    <cellStyle name="Neutral 2" xfId="95" xr:uid="{AEF9C43B-067A-4E65-A931-7AADFE9396D0}"/>
    <cellStyle name="No-definido" xfId="96" xr:uid="{77FDB454-6219-468B-90A7-2190BE49932C}"/>
    <cellStyle name="Normal" xfId="0" builtinId="0"/>
    <cellStyle name="Normal - Modelo1" xfId="97" xr:uid="{25C74821-B480-4EBB-B959-8D39B9FADF1F}"/>
    <cellStyle name="Normal - Style1" xfId="98" xr:uid="{3DFC57F4-17A6-4A40-BAFB-EECDC80BF689}"/>
    <cellStyle name="Normal - Style2" xfId="99" xr:uid="{F6B1C233-C58F-404B-840C-2A58746317C7}"/>
    <cellStyle name="Normal - Style3" xfId="100" xr:uid="{F7288BB9-167D-4DB3-BBED-3E966DDECA2C}"/>
    <cellStyle name="Normal 2" xfId="101" xr:uid="{E70E7223-AD8D-4824-98FC-1B799C8764C2}"/>
    <cellStyle name="Normal 2 2" xfId="102" xr:uid="{16C66A18-6656-498C-837B-52C36635FF52}"/>
    <cellStyle name="Normal 2 3" xfId="103" xr:uid="{C0E143B5-8811-486A-8250-7F05B651104B}"/>
    <cellStyle name="Normal 2 4" xfId="104" xr:uid="{3CF5B15A-9033-49E6-9058-7F5E2BFEDC49}"/>
    <cellStyle name="Normal 3" xfId="105" xr:uid="{1EE1D693-F647-4BE0-A5E0-D3BE25AEBDF6}"/>
    <cellStyle name="Normal 3 2" xfId="106" xr:uid="{90705587-0EEB-48D8-8342-016C46B0B490}"/>
    <cellStyle name="Normal 3 2 2" xfId="107" xr:uid="{685E233C-854F-4B2D-AB6B-A1A28B34CEEA}"/>
    <cellStyle name="Normal 3 3" xfId="108" xr:uid="{2AE45F1E-A2E7-435F-A0B5-CD599C3E876F}"/>
    <cellStyle name="Normal 3 4" xfId="109" xr:uid="{6E7645FD-E318-4120-800A-66B0C2A1835F}"/>
    <cellStyle name="Normal 4" xfId="110" xr:uid="{5A82B834-7115-4F96-A638-21A8F3C8E126}"/>
    <cellStyle name="Normal 4 2" xfId="111" xr:uid="{B58882CE-7C0C-4673-B775-C45A491F1BB9}"/>
    <cellStyle name="Normal 5" xfId="112" xr:uid="{EE0472F1-2F5F-45E1-8989-3C161488D7C8}"/>
    <cellStyle name="Normal 5 2" xfId="113" xr:uid="{1B2F70BF-1C35-4B73-B946-23295D89CAF7}"/>
    <cellStyle name="Normal 6" xfId="114" xr:uid="{C3F0CBE8-B095-43AC-A2D1-98FAF369A098}"/>
    <cellStyle name="Normal 6 2" xfId="115" xr:uid="{98A5AC0C-7F18-456F-B140-C7D1B00C059E}"/>
    <cellStyle name="Normal 7" xfId="116" xr:uid="{1B9BDD7E-9E16-4829-9F3A-58DC659FA8A9}"/>
    <cellStyle name="Normal 8" xfId="117" xr:uid="{36E074DA-0C43-4F9F-ACCD-032DE82347A3}"/>
    <cellStyle name="Normal 9" xfId="118" xr:uid="{1D078170-5F1E-46E1-9758-787118F64366}"/>
    <cellStyle name="Normal Table" xfId="119" xr:uid="{2F909772-1579-426B-B9B3-AA149FD58DB2}"/>
    <cellStyle name="Normal_Cuadro Resumen 05-06 2" xfId="120" xr:uid="{165F1AD6-1133-4F16-AC8E-9F899BF83A05}"/>
    <cellStyle name="Normal_Cuadro Resumen 05-06 2 2" xfId="121" xr:uid="{C4B7370D-3B59-4EB5-8371-8F6C3FEB551A}"/>
    <cellStyle name="Normal_plantilla para datos fiscales" xfId="122" xr:uid="{AA3F2663-864F-48B0-BB21-398CDAC70A56}"/>
    <cellStyle name="Normal_plantilla para datos fiscales 2" xfId="123" xr:uid="{AA0C8F25-377B-4C2F-89BA-D28C809F1197}"/>
    <cellStyle name="Notas 2" xfId="124" xr:uid="{7A35DE54-F83C-4EED-89C6-E56D6ED12C99}"/>
    <cellStyle name="Note" xfId="125" xr:uid="{6F6FC882-1F67-4E6C-BD24-F78545CA01EF}"/>
    <cellStyle name="Output" xfId="126" xr:uid="{5BE2A654-4E06-4396-B943-6259F8D4A438}"/>
    <cellStyle name="Percent [2]" xfId="127" xr:uid="{4383AEF1-8B3D-4DA9-93F7-C42E3F996FB6}"/>
    <cellStyle name="percentage difference" xfId="128" xr:uid="{FE32CA96-190F-444F-8C86-4EBE0CC6D6BD}"/>
    <cellStyle name="percentage difference one decimal" xfId="129" xr:uid="{9BAE094E-DD46-4A5C-BA8F-8911DA968396}"/>
    <cellStyle name="percentage difference zero decimal" xfId="130" xr:uid="{2A4B7092-DA4B-40CC-870E-0936E42815AE}"/>
    <cellStyle name="Porcentaje" xfId="131" builtinId="5"/>
    <cellStyle name="Porcentaje 2" xfId="132" xr:uid="{A511EFEB-DEFE-43EB-97B2-F582D081FBC3}"/>
    <cellStyle name="Porcentaje 3" xfId="133" xr:uid="{95BA828A-DA09-46E0-96E0-52AC46591005}"/>
    <cellStyle name="Porcentual 2" xfId="134" xr:uid="{F23B62D9-95E9-4516-837A-034C058E6668}"/>
    <cellStyle name="Porcentual 2 10" xfId="135" xr:uid="{118FF08C-B6D3-4813-8AC8-34502941D649}"/>
    <cellStyle name="Porcentual 2 2" xfId="136" xr:uid="{DDC94793-E655-4AC8-97AE-FF589D564F7F}"/>
    <cellStyle name="Presentation" xfId="137" xr:uid="{874F1B6F-D38F-498D-B4F8-7314F7EAE211}"/>
    <cellStyle name="Publication" xfId="138" xr:uid="{22FBE4EE-A143-4E40-BD81-BFB85969BC46}"/>
    <cellStyle name="Red Text" xfId="139" xr:uid="{797B1DD9-F93B-4737-8495-723FCE6CF0FB}"/>
    <cellStyle name="Salida 2" xfId="140" xr:uid="{83FFED3C-B60C-47F3-9921-61D0BB4B9E7C}"/>
    <cellStyle name="Style1" xfId="141" xr:uid="{C0223ADF-AAD0-4613-ACC0-7AF6D0425ACA}"/>
    <cellStyle name="Text" xfId="142" xr:uid="{5B95E023-66F9-43F5-9EA8-E8DE3FC337DB}"/>
    <cellStyle name="Texto de advertencia 2" xfId="143" xr:uid="{97BFD4B0-B34A-4D7D-891D-568E01BCE929}"/>
    <cellStyle name="Texto explicativo 2" xfId="144" xr:uid="{7B091D9B-9225-4627-912A-24804183DC34}"/>
    <cellStyle name="Title" xfId="145" xr:uid="{81CE7919-AF88-4C76-954B-85C2521B4AC4}"/>
    <cellStyle name="Título 1 2" xfId="146" xr:uid="{3A252F07-C4FF-4DB8-AD13-452443122A66}"/>
    <cellStyle name="Título 2 2" xfId="147" xr:uid="{F6493E30-A3EA-4FF9-A30B-98C287210586}"/>
    <cellStyle name="Título 3 2" xfId="148" xr:uid="{FB96D864-F541-46C2-8B3C-38A19E07EF87}"/>
    <cellStyle name="Título 4" xfId="149" xr:uid="{7E676F47-7123-4DF6-AB25-1D36CEF78E77}"/>
    <cellStyle name="TopGrey" xfId="150" xr:uid="{171374E4-CE6D-45E4-9707-7BEBC15666EC}"/>
    <cellStyle name="Total 2" xfId="151" xr:uid="{43079F56-3C77-4AED-B77C-1F90809B8F94}"/>
    <cellStyle name="Warning Text" xfId="152" xr:uid="{8E573DC7-F172-4E00-9E01-15B954FFDDC5}"/>
    <cellStyle name="ДАТА" xfId="153" xr:uid="{EB0D248E-C688-45A3-B854-9CCADA84DB68}"/>
    <cellStyle name="ДЕНЕЖНЫЙ_BOPENGC" xfId="154" xr:uid="{BC58AC3A-E501-49DE-8056-8D047D2F3AD9}"/>
    <cellStyle name="ЗАГОЛОВОК1" xfId="155" xr:uid="{7BD2E38B-6B90-4006-A9F0-F2A2927C9EF5}"/>
    <cellStyle name="ЗАГОЛОВОК2" xfId="156" xr:uid="{45996446-7A84-4527-A3F9-0384FF753D62}"/>
    <cellStyle name="ИТОГОВЫЙ" xfId="157" xr:uid="{56D845B5-96D1-417F-AFD1-E9D03F4C3BFE}"/>
    <cellStyle name="Обычный_BOPENGC" xfId="158" xr:uid="{D956C099-5FC5-4417-A3D8-4B8C7F7EA40D}"/>
    <cellStyle name="ПРОЦЕНТНЫЙ_BOPENGC" xfId="159" xr:uid="{DCF1ABBB-E15B-4D88-9C0C-A008D53433D7}"/>
    <cellStyle name="ТЕКСТ" xfId="160" xr:uid="{626E8D5A-B02F-4C81-9F8C-DB29481FC14B}"/>
    <cellStyle name="ФИКСИРОВАННЫЙ" xfId="161" xr:uid="{DCE543DF-E64D-4710-9FE7-12E199A3BE98}"/>
    <cellStyle name="ФИНАНСОВЫЙ_BOPENGC" xfId="162" xr:uid="{C6E5A9A1-37DC-47A9-85C7-A70DD91A31A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16</xdr:col>
      <xdr:colOff>544830</xdr:colOff>
      <xdr:row>3</xdr:row>
      <xdr:rowOff>114300</xdr:rowOff>
    </xdr:to>
    <xdr:pic>
      <xdr:nvPicPr>
        <xdr:cNvPr id="1551" name="Imagen 6">
          <a:extLst>
            <a:ext uri="{FF2B5EF4-FFF2-40B4-BE49-F238E27FC236}">
              <a16:creationId xmlns:a16="http://schemas.microsoft.com/office/drawing/2014/main" id="{0AAFB124-604E-5960-5D44-7025DB428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35242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288A-0211-4153-9B54-D0318764B2E2}">
  <sheetPr>
    <tabColor indexed="45"/>
    <pageSetUpPr fitToPage="1"/>
  </sheetPr>
  <dimension ref="A1:AQ95"/>
  <sheetViews>
    <sheetView tabSelected="1" zoomScale="106" zoomScaleNormal="106" workbookViewId="0">
      <pane xSplit="2" ySplit="7" topLeftCell="Q64" activePane="bottomRight" state="frozen"/>
      <selection pane="topRight" activeCell="C1" sqref="C1"/>
      <selection pane="bottomLeft" activeCell="A8" sqref="A8"/>
      <selection pane="bottomRight" activeCell="AP74" sqref="AP74"/>
    </sheetView>
  </sheetViews>
  <sheetFormatPr baseColWidth="10" defaultColWidth="11.42578125" defaultRowHeight="12.75"/>
  <cols>
    <col min="1" max="1" width="3.85546875" style="1" customWidth="1"/>
    <col min="2" max="2" width="40.85546875" style="1" customWidth="1"/>
    <col min="3" max="3" width="10" style="1" hidden="1" customWidth="1"/>
    <col min="4" max="16" width="10.28515625" style="1" hidden="1" customWidth="1"/>
    <col min="17" max="17" width="10.5703125" style="1" bestFit="1" customWidth="1"/>
    <col min="18" max="18" width="10.5703125" style="1" customWidth="1"/>
    <col min="19" max="23" width="10.42578125" style="1" customWidth="1"/>
    <col min="24" max="24" width="10.5703125" style="1" hidden="1" customWidth="1"/>
    <col min="25" max="25" width="7" style="1" hidden="1" customWidth="1"/>
    <col min="26" max="26" width="8" style="1" hidden="1" customWidth="1"/>
    <col min="27" max="27" width="7.5703125" style="1" hidden="1" customWidth="1"/>
    <col min="28" max="28" width="7" style="1" hidden="1" customWidth="1"/>
    <col min="29" max="29" width="9" style="1" hidden="1" customWidth="1"/>
    <col min="30" max="30" width="8" style="1" hidden="1" customWidth="1"/>
    <col min="31" max="31" width="7" style="1" hidden="1" customWidth="1"/>
    <col min="32" max="32" width="7.5703125" style="1" hidden="1" customWidth="1"/>
    <col min="33" max="33" width="0.42578125" style="1" hidden="1" customWidth="1"/>
    <col min="34" max="34" width="8" style="1" hidden="1" customWidth="1"/>
    <col min="35" max="35" width="7.5703125" style="15" hidden="1" customWidth="1"/>
    <col min="36" max="36" width="7.7109375" style="15" hidden="1" customWidth="1"/>
    <col min="37" max="37" width="7.5703125" style="34" hidden="1" customWidth="1"/>
    <col min="38" max="38" width="9" style="1" bestFit="1" customWidth="1"/>
    <col min="39" max="39" width="7.28515625" style="1" bestFit="1" customWidth="1"/>
    <col min="40" max="41" width="7.5703125" style="1" bestFit="1" customWidth="1"/>
    <col min="42" max="42" width="7" style="1" bestFit="1" customWidth="1"/>
    <col min="43" max="43" width="7.5703125" style="1" bestFit="1" customWidth="1"/>
    <col min="44" max="16384" width="11.42578125" style="1"/>
  </cols>
  <sheetData>
    <row r="1" spans="1:43" ht="11.25" customHeight="1"/>
    <row r="2" spans="1:43">
      <c r="B2" s="187" t="s">
        <v>38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</row>
    <row r="3" spans="1:43">
      <c r="B3" s="187" t="s">
        <v>133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</row>
    <row r="4" spans="1:43">
      <c r="B4" s="188" t="s">
        <v>37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</row>
    <row r="5" spans="1:43" ht="13.5" thickBot="1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16"/>
      <c r="AJ5" s="16"/>
      <c r="AK5" s="16"/>
      <c r="AL5" s="16"/>
      <c r="AM5" s="16"/>
      <c r="AN5" s="16"/>
      <c r="AO5" s="7"/>
      <c r="AP5" s="7"/>
      <c r="AQ5" s="7"/>
    </row>
    <row r="6" spans="1:43" ht="13.5" thickTop="1">
      <c r="C6" s="186" t="s">
        <v>42</v>
      </c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 t="s">
        <v>52</v>
      </c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</row>
    <row r="7" spans="1:43">
      <c r="B7" s="17" t="s">
        <v>0</v>
      </c>
      <c r="C7" s="17">
        <v>2006</v>
      </c>
      <c r="D7" s="17">
        <v>2007</v>
      </c>
      <c r="E7" s="18">
        <v>2008</v>
      </c>
      <c r="F7" s="18">
        <v>2009</v>
      </c>
      <c r="G7" s="18">
        <v>2010</v>
      </c>
      <c r="H7" s="18">
        <v>2011</v>
      </c>
      <c r="I7" s="18">
        <v>2012</v>
      </c>
      <c r="J7" s="18" t="s">
        <v>45</v>
      </c>
      <c r="K7" s="18">
        <v>2014</v>
      </c>
      <c r="L7" s="18">
        <v>2015</v>
      </c>
      <c r="M7" s="18">
        <v>2016</v>
      </c>
      <c r="N7" s="18">
        <v>2017</v>
      </c>
      <c r="O7" s="18">
        <v>2018</v>
      </c>
      <c r="P7" s="18">
        <v>2019</v>
      </c>
      <c r="Q7" s="18">
        <v>2020</v>
      </c>
      <c r="R7" s="18">
        <v>2021</v>
      </c>
      <c r="S7" s="18">
        <v>2022</v>
      </c>
      <c r="T7" s="18">
        <v>2023</v>
      </c>
      <c r="U7" s="18">
        <v>2024</v>
      </c>
      <c r="V7" s="18">
        <v>2025</v>
      </c>
      <c r="W7" s="18">
        <v>2026</v>
      </c>
      <c r="X7" s="19" t="s">
        <v>109</v>
      </c>
      <c r="Y7" s="19" t="s">
        <v>108</v>
      </c>
      <c r="Z7" s="19" t="s">
        <v>107</v>
      </c>
      <c r="AA7" s="19" t="s">
        <v>106</v>
      </c>
      <c r="AB7" s="19" t="s">
        <v>105</v>
      </c>
      <c r="AC7" s="19" t="s">
        <v>104</v>
      </c>
      <c r="AD7" s="19" t="s">
        <v>103</v>
      </c>
      <c r="AE7" s="19" t="s">
        <v>102</v>
      </c>
      <c r="AF7" s="19" t="s">
        <v>101</v>
      </c>
      <c r="AG7" s="19" t="s">
        <v>100</v>
      </c>
      <c r="AH7" s="19" t="s">
        <v>99</v>
      </c>
      <c r="AI7" s="19" t="s">
        <v>98</v>
      </c>
      <c r="AJ7" s="19" t="s">
        <v>124</v>
      </c>
      <c r="AK7" s="19" t="s">
        <v>125</v>
      </c>
      <c r="AL7" s="19" t="s">
        <v>126</v>
      </c>
      <c r="AM7" s="19" t="s">
        <v>127</v>
      </c>
      <c r="AN7" s="19" t="s">
        <v>114</v>
      </c>
      <c r="AO7" s="19" t="s">
        <v>120</v>
      </c>
      <c r="AP7" s="19" t="s">
        <v>123</v>
      </c>
      <c r="AQ7" s="19" t="s">
        <v>134</v>
      </c>
    </row>
    <row r="8" spans="1:43">
      <c r="E8" s="15"/>
      <c r="F8" s="46"/>
      <c r="G8" s="46"/>
      <c r="H8" s="46"/>
      <c r="I8" s="46"/>
      <c r="J8" s="46"/>
      <c r="K8" s="46"/>
      <c r="O8" s="37"/>
    </row>
    <row r="9" spans="1:43">
      <c r="A9" s="1">
        <v>1</v>
      </c>
      <c r="B9" s="4" t="s">
        <v>10</v>
      </c>
      <c r="C9" s="9">
        <v>117112.10406042001</v>
      </c>
      <c r="D9" s="9">
        <v>172029.27626239002</v>
      </c>
      <c r="E9" s="9">
        <v>198294.82553523005</v>
      </c>
      <c r="F9" s="9">
        <f t="shared" ref="F9:W9" si="0">+F11+F34</f>
        <v>204962.18684919996</v>
      </c>
      <c r="G9" s="9">
        <f t="shared" si="0"/>
        <v>208089.25443375995</v>
      </c>
      <c r="H9" s="9">
        <f t="shared" si="0"/>
        <v>211793.21015601</v>
      </c>
      <c r="I9" s="9">
        <f t="shared" si="0"/>
        <v>233599.89999999997</v>
      </c>
      <c r="J9" s="9">
        <f t="shared" si="0"/>
        <v>254999.94653239998</v>
      </c>
      <c r="K9" s="9">
        <f t="shared" si="0"/>
        <v>280280.54117614002</v>
      </c>
      <c r="L9" s="9">
        <f t="shared" si="0"/>
        <v>303412.77900620003</v>
      </c>
      <c r="M9" s="9">
        <f t="shared" si="0"/>
        <v>330874.13486729003</v>
      </c>
      <c r="N9" s="9">
        <f t="shared" si="0"/>
        <v>376494.43683572998</v>
      </c>
      <c r="O9" s="9">
        <f t="shared" si="0"/>
        <v>384518.81891327997</v>
      </c>
      <c r="P9" s="9">
        <f t="shared" si="0"/>
        <v>472490.40830966999</v>
      </c>
      <c r="Q9" s="9">
        <f t="shared" si="0"/>
        <v>454164.5397985499</v>
      </c>
      <c r="R9" s="9">
        <f t="shared" si="0"/>
        <v>484264.97990032012</v>
      </c>
      <c r="S9" s="9">
        <f t="shared" si="0"/>
        <v>612345.75598640996</v>
      </c>
      <c r="T9" s="9">
        <f t="shared" si="0"/>
        <v>677015.98868771002</v>
      </c>
      <c r="U9" s="9">
        <f t="shared" si="0"/>
        <v>671130.05750044016</v>
      </c>
      <c r="V9" s="9">
        <f t="shared" si="0"/>
        <v>698155.8458142099</v>
      </c>
      <c r="W9" s="9">
        <f t="shared" si="0"/>
        <v>670101.69643855013</v>
      </c>
      <c r="X9" s="29">
        <f t="shared" ref="X9:AQ9" si="1">+D9/C9-1</f>
        <v>0.46892823455411037</v>
      </c>
      <c r="Y9" s="29">
        <f t="shared" si="1"/>
        <v>0.15268069391153016</v>
      </c>
      <c r="Z9" s="29">
        <f t="shared" si="1"/>
        <v>3.3623476033596056E-2</v>
      </c>
      <c r="AA9" s="29">
        <f t="shared" si="1"/>
        <v>1.5256802401609315E-2</v>
      </c>
      <c r="AB9" s="29">
        <f t="shared" si="1"/>
        <v>1.779984138214652E-2</v>
      </c>
      <c r="AC9" s="29">
        <f t="shared" si="1"/>
        <v>0.10296217630360682</v>
      </c>
      <c r="AD9" s="29">
        <f t="shared" si="1"/>
        <v>9.1609827454549375E-2</v>
      </c>
      <c r="AE9" s="29">
        <f t="shared" si="1"/>
        <v>9.9139607625478243E-2</v>
      </c>
      <c r="AF9" s="29">
        <f t="shared" si="1"/>
        <v>8.2532443147820045E-2</v>
      </c>
      <c r="AG9" s="29">
        <f t="shared" si="1"/>
        <v>9.0508237494271393E-2</v>
      </c>
      <c r="AH9" s="29">
        <f t="shared" si="1"/>
        <v>0.13787811485094692</v>
      </c>
      <c r="AI9" s="29">
        <f t="shared" si="1"/>
        <v>2.1313414734601022E-2</v>
      </c>
      <c r="AJ9" s="29">
        <f t="shared" si="1"/>
        <v>0.22878357331121979</v>
      </c>
      <c r="AK9" s="29">
        <f t="shared" si="1"/>
        <v>-3.8785694246536551E-2</v>
      </c>
      <c r="AL9" s="29">
        <f t="shared" si="1"/>
        <v>6.6276508762929121E-2</v>
      </c>
      <c r="AM9" s="29">
        <f t="shared" si="1"/>
        <v>0.2644849026920213</v>
      </c>
      <c r="AN9" s="29">
        <f t="shared" si="1"/>
        <v>0.10561064899866035</v>
      </c>
      <c r="AO9" s="29">
        <f t="shared" si="1"/>
        <v>-8.6939323230442733E-3</v>
      </c>
      <c r="AP9" s="29">
        <f t="shared" si="1"/>
        <v>4.026907752340092E-2</v>
      </c>
      <c r="AQ9" s="29">
        <f t="shared" si="1"/>
        <v>-4.01832191821615E-2</v>
      </c>
    </row>
    <row r="10" spans="1:43">
      <c r="B10" s="4"/>
      <c r="C10" s="2"/>
      <c r="D10" s="2"/>
      <c r="E10" s="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</row>
    <row r="11" spans="1:43">
      <c r="B11" s="4" t="s">
        <v>29</v>
      </c>
      <c r="C11" s="8">
        <v>117112.10406042001</v>
      </c>
      <c r="D11" s="8">
        <v>172029.27626239002</v>
      </c>
      <c r="E11" s="8">
        <v>198294.82553523005</v>
      </c>
      <c r="F11" s="8">
        <f t="shared" ref="F11:R11" si="2">+F12+F30+F31+F32</f>
        <v>204962.18684919996</v>
      </c>
      <c r="G11" s="8">
        <f t="shared" si="2"/>
        <v>208089.25443375995</v>
      </c>
      <c r="H11" s="8">
        <f t="shared" si="2"/>
        <v>211793.21015601</v>
      </c>
      <c r="I11" s="8">
        <f t="shared" si="2"/>
        <v>233599.89999999997</v>
      </c>
      <c r="J11" s="8">
        <f t="shared" si="2"/>
        <v>254999.94653239998</v>
      </c>
      <c r="K11" s="8">
        <f t="shared" si="2"/>
        <v>280280.54117614002</v>
      </c>
      <c r="L11" s="8">
        <f t="shared" si="2"/>
        <v>303412.77900620003</v>
      </c>
      <c r="M11" s="8">
        <f t="shared" si="2"/>
        <v>326394.64746930002</v>
      </c>
      <c r="N11" s="8">
        <f t="shared" si="2"/>
        <v>370609.65609790001</v>
      </c>
      <c r="O11" s="8">
        <f t="shared" si="2"/>
        <v>384518.81891327997</v>
      </c>
      <c r="P11" s="8">
        <f t="shared" si="2"/>
        <v>472490.40830966999</v>
      </c>
      <c r="Q11" s="8">
        <f t="shared" si="2"/>
        <v>454164.5397985499</v>
      </c>
      <c r="R11" s="8">
        <f t="shared" si="2"/>
        <v>484264.97990032012</v>
      </c>
      <c r="S11" s="8">
        <f>+S12+S30+S31+S32</f>
        <v>612345.75598640996</v>
      </c>
      <c r="T11" s="8">
        <f>+T12+T30+T31+T32</f>
        <v>677015.98868771002</v>
      </c>
      <c r="U11" s="8">
        <f>+U12+U30+U31+U32</f>
        <v>671130.05750044016</v>
      </c>
      <c r="V11" s="8">
        <f>+V12+V30+V31+V32</f>
        <v>698155.8458142099</v>
      </c>
      <c r="W11" s="8">
        <f>+W12+W30+W31+W32</f>
        <v>666583.54368255008</v>
      </c>
      <c r="X11" s="28">
        <f t="shared" ref="X11:AG18" si="3">+D11/C11-1</f>
        <v>0.46892823455411037</v>
      </c>
      <c r="Y11" s="28">
        <f t="shared" si="3"/>
        <v>0.15268069391153016</v>
      </c>
      <c r="Z11" s="28">
        <f t="shared" si="3"/>
        <v>3.3623476033596056E-2</v>
      </c>
      <c r="AA11" s="28">
        <f t="shared" si="3"/>
        <v>1.5256802401609315E-2</v>
      </c>
      <c r="AB11" s="28">
        <f t="shared" si="3"/>
        <v>1.779984138214652E-2</v>
      </c>
      <c r="AC11" s="28">
        <f t="shared" si="3"/>
        <v>0.10296217630360682</v>
      </c>
      <c r="AD11" s="28">
        <f t="shared" si="3"/>
        <v>9.1609827454549375E-2</v>
      </c>
      <c r="AE11" s="28">
        <f t="shared" si="3"/>
        <v>9.9139607625478243E-2</v>
      </c>
      <c r="AF11" s="28">
        <f t="shared" si="3"/>
        <v>8.2532443147820045E-2</v>
      </c>
      <c r="AG11" s="28">
        <f t="shared" si="3"/>
        <v>7.5744563358125294E-2</v>
      </c>
      <c r="AH11" s="28">
        <f t="shared" ref="AH11:AQ18" si="4">+N11/M11-1</f>
        <v>0.13546487043038513</v>
      </c>
      <c r="AI11" s="28">
        <f t="shared" si="4"/>
        <v>3.7530492221459433E-2</v>
      </c>
      <c r="AJ11" s="28">
        <f t="shared" si="4"/>
        <v>0.22878357331121979</v>
      </c>
      <c r="AK11" s="28">
        <f t="shared" si="4"/>
        <v>-3.8785694246536551E-2</v>
      </c>
      <c r="AL11" s="28">
        <f t="shared" si="4"/>
        <v>6.6276508762929121E-2</v>
      </c>
      <c r="AM11" s="28">
        <f t="shared" si="4"/>
        <v>0.2644849026920213</v>
      </c>
      <c r="AN11" s="28">
        <f t="shared" si="4"/>
        <v>0.10561064899866035</v>
      </c>
      <c r="AO11" s="28">
        <f t="shared" si="4"/>
        <v>-8.6939323230442733E-3</v>
      </c>
      <c r="AP11" s="28">
        <f t="shared" si="4"/>
        <v>4.026907752340092E-2</v>
      </c>
      <c r="AQ11" s="28">
        <f t="shared" si="4"/>
        <v>-4.5222427515219432E-2</v>
      </c>
    </row>
    <row r="12" spans="1:43">
      <c r="B12" s="10" t="s">
        <v>28</v>
      </c>
      <c r="C12" s="2">
        <v>113354.55908457001</v>
      </c>
      <c r="D12" s="2">
        <v>166413.10659246001</v>
      </c>
      <c r="E12" s="2">
        <v>192888.61618117001</v>
      </c>
      <c r="F12" s="2">
        <v>198520.29206603998</v>
      </c>
      <c r="G12" s="2">
        <v>201179.45567702997</v>
      </c>
      <c r="H12" s="2">
        <v>204125.48755287001</v>
      </c>
      <c r="I12" s="33">
        <f t="shared" ref="I12:S12" si="5">+I13+I14+I17+I21+I24+I27</f>
        <v>227157.09999999998</v>
      </c>
      <c r="J12" s="33">
        <f t="shared" si="5"/>
        <v>248193.43196292999</v>
      </c>
      <c r="K12" s="33">
        <f t="shared" si="5"/>
        <v>274155.18429678999</v>
      </c>
      <c r="L12" s="33">
        <f t="shared" si="5"/>
        <v>295184.56058411999</v>
      </c>
      <c r="M12" s="33">
        <f t="shared" si="5"/>
        <v>317229.19947598001</v>
      </c>
      <c r="N12" s="33">
        <f t="shared" si="5"/>
        <v>343836.01484553999</v>
      </c>
      <c r="O12" s="33">
        <f t="shared" si="5"/>
        <v>374171.21804910002</v>
      </c>
      <c r="P12" s="33">
        <f t="shared" si="5"/>
        <v>455189.58205153001</v>
      </c>
      <c r="Q12" s="33">
        <f t="shared" si="5"/>
        <v>442684.41830130992</v>
      </c>
      <c r="R12" s="33">
        <f t="shared" si="5"/>
        <v>453711.86120622006</v>
      </c>
      <c r="S12" s="33">
        <f t="shared" si="5"/>
        <v>543793.71380097</v>
      </c>
      <c r="T12" s="33">
        <f>+T13+T14+T17+T21+T24+T27+T29</f>
        <v>600209.27787580003</v>
      </c>
      <c r="U12" s="33">
        <f>+U13+U14+U17+U21+U24+U27+U29</f>
        <v>590151.03687612002</v>
      </c>
      <c r="V12" s="33">
        <f>+V13+V14+V17+V21+V24+V27+V29</f>
        <v>615730.12600201997</v>
      </c>
      <c r="W12" s="33">
        <f>+W13+W14+W17+W21+W24+W27+W29</f>
        <v>578306.66195559001</v>
      </c>
      <c r="X12" s="26">
        <f t="shared" si="3"/>
        <v>0.46807599038257308</v>
      </c>
      <c r="Y12" s="26">
        <f t="shared" si="3"/>
        <v>0.15909509852218329</v>
      </c>
      <c r="Z12" s="26">
        <f t="shared" si="3"/>
        <v>2.9196517639902719E-2</v>
      </c>
      <c r="AA12" s="26">
        <f t="shared" si="3"/>
        <v>1.3394920908666563E-2</v>
      </c>
      <c r="AB12" s="26">
        <f t="shared" si="3"/>
        <v>1.4643800809211571E-2</v>
      </c>
      <c r="AC12" s="26">
        <f t="shared" si="3"/>
        <v>0.11283065492330846</v>
      </c>
      <c r="AD12" s="26">
        <f t="shared" si="3"/>
        <v>9.2606975361677168E-2</v>
      </c>
      <c r="AE12" s="26">
        <f t="shared" si="3"/>
        <v>0.10460289834638981</v>
      </c>
      <c r="AF12" s="26">
        <f t="shared" si="3"/>
        <v>7.6706104760595695E-2</v>
      </c>
      <c r="AG12" s="26">
        <f t="shared" si="3"/>
        <v>7.468086694045728E-2</v>
      </c>
      <c r="AH12" s="26">
        <f t="shared" si="4"/>
        <v>8.3872529431435972E-2</v>
      </c>
      <c r="AI12" s="26">
        <f t="shared" si="4"/>
        <v>8.8225787566748703E-2</v>
      </c>
      <c r="AJ12" s="26">
        <f t="shared" si="4"/>
        <v>0.21652751492980538</v>
      </c>
      <c r="AK12" s="26">
        <f t="shared" si="4"/>
        <v>-2.7472429605834958E-2</v>
      </c>
      <c r="AL12" s="26">
        <f t="shared" si="4"/>
        <v>2.4910393158234845E-2</v>
      </c>
      <c r="AM12" s="26">
        <f t="shared" si="4"/>
        <v>0.19854418695438536</v>
      </c>
      <c r="AN12" s="26">
        <f t="shared" si="4"/>
        <v>0.10374442117122062</v>
      </c>
      <c r="AO12" s="26">
        <f t="shared" si="4"/>
        <v>-1.675788990679572E-2</v>
      </c>
      <c r="AP12" s="26">
        <f t="shared" si="4"/>
        <v>4.3343292695543045E-2</v>
      </c>
      <c r="AQ12" s="26">
        <f t="shared" si="4"/>
        <v>-6.0779004414520332E-2</v>
      </c>
    </row>
    <row r="13" spans="1:43">
      <c r="B13" s="11" t="s">
        <v>21</v>
      </c>
      <c r="C13" s="2">
        <v>21099.843923879998</v>
      </c>
      <c r="D13" s="2">
        <v>33714.166084290002</v>
      </c>
      <c r="E13" s="2">
        <v>37066.352320050006</v>
      </c>
      <c r="F13" s="2">
        <v>42610.374942139999</v>
      </c>
      <c r="G13" s="2">
        <v>39694.193801689995</v>
      </c>
      <c r="H13" s="30">
        <v>42563.176329290007</v>
      </c>
      <c r="I13" s="30">
        <v>44646.7</v>
      </c>
      <c r="J13" s="30">
        <v>46020.411625640008</v>
      </c>
      <c r="K13" s="30">
        <v>58251.92896836</v>
      </c>
      <c r="L13" s="47">
        <v>62483.696799030004</v>
      </c>
      <c r="M13" s="47">
        <v>87391.362388350011</v>
      </c>
      <c r="N13" s="47">
        <v>96469.301143029996</v>
      </c>
      <c r="O13" s="47">
        <v>101683.818254</v>
      </c>
      <c r="P13" s="47">
        <v>185954.67872528001</v>
      </c>
      <c r="Q13" s="47">
        <v>138632.09602075</v>
      </c>
      <c r="R13" s="47">
        <v>136203.70381068002</v>
      </c>
      <c r="S13" s="47">
        <v>154725.51118271</v>
      </c>
      <c r="T13" s="47">
        <v>181017.15424055999</v>
      </c>
      <c r="U13" s="47">
        <v>174330.83726335</v>
      </c>
      <c r="V13" s="47">
        <v>169905.39424051999</v>
      </c>
      <c r="W13" s="47">
        <v>161655.37182845999</v>
      </c>
      <c r="X13" s="26">
        <f t="shared" si="3"/>
        <v>0.59783959568220291</v>
      </c>
      <c r="Y13" s="26">
        <f t="shared" si="3"/>
        <v>9.9429605566368817E-2</v>
      </c>
      <c r="Z13" s="26">
        <f t="shared" si="3"/>
        <v>0.14957022407330611</v>
      </c>
      <c r="AA13" s="26">
        <f t="shared" si="3"/>
        <v>-6.8438288665843561E-2</v>
      </c>
      <c r="AB13" s="26">
        <f t="shared" si="3"/>
        <v>7.2277133072239597E-2</v>
      </c>
      <c r="AC13" s="26">
        <f t="shared" si="3"/>
        <v>4.8951320140931509E-2</v>
      </c>
      <c r="AD13" s="26">
        <f t="shared" si="3"/>
        <v>3.0768491862556813E-2</v>
      </c>
      <c r="AE13" s="26">
        <f t="shared" si="3"/>
        <v>0.26578461405819476</v>
      </c>
      <c r="AF13" s="26">
        <f t="shared" si="3"/>
        <v>7.264596907972809E-2</v>
      </c>
      <c r="AG13" s="26">
        <f t="shared" si="3"/>
        <v>0.39862663167053003</v>
      </c>
      <c r="AH13" s="26">
        <f t="shared" si="4"/>
        <v>0.10387684213388737</v>
      </c>
      <c r="AI13" s="26">
        <f t="shared" si="4"/>
        <v>5.4053642445680339E-2</v>
      </c>
      <c r="AJ13" s="26">
        <f t="shared" si="4"/>
        <v>0.8287538953422906</v>
      </c>
      <c r="AK13" s="26">
        <f t="shared" si="4"/>
        <v>-0.25448449605531032</v>
      </c>
      <c r="AL13" s="26">
        <f t="shared" si="4"/>
        <v>-1.7516810895699897E-2</v>
      </c>
      <c r="AM13" s="26">
        <f t="shared" si="4"/>
        <v>0.13598607713175603</v>
      </c>
      <c r="AN13" s="26">
        <f t="shared" si="4"/>
        <v>0.16992442200952307</v>
      </c>
      <c r="AO13" s="26">
        <f t="shared" si="4"/>
        <v>-3.693747703228345E-2</v>
      </c>
      <c r="AP13" s="26">
        <f t="shared" si="4"/>
        <v>-2.5385313879636717E-2</v>
      </c>
      <c r="AQ13" s="26">
        <f t="shared" si="4"/>
        <v>-4.855656554600718E-2</v>
      </c>
    </row>
    <row r="14" spans="1:43">
      <c r="B14" s="11" t="s">
        <v>22</v>
      </c>
      <c r="C14" s="2">
        <v>6946.1235932199997</v>
      </c>
      <c r="D14" s="2">
        <v>9582.0853314900014</v>
      </c>
      <c r="E14" s="2">
        <v>11724.68183075</v>
      </c>
      <c r="F14" s="33">
        <f t="shared" ref="F14:W14" si="6">+F15+F16</f>
        <v>9556.1491884400002</v>
      </c>
      <c r="G14" s="33">
        <f t="shared" si="6"/>
        <v>8595.32023673</v>
      </c>
      <c r="H14" s="33">
        <f t="shared" si="6"/>
        <v>9535.7583762300001</v>
      </c>
      <c r="I14" s="33">
        <f t="shared" si="6"/>
        <v>11640.1</v>
      </c>
      <c r="J14" s="33">
        <f t="shared" si="6"/>
        <v>12290.84426102</v>
      </c>
      <c r="K14" s="33">
        <f t="shared" si="6"/>
        <v>12192.575506839999</v>
      </c>
      <c r="L14" s="33">
        <f t="shared" si="6"/>
        <v>12541.57503317</v>
      </c>
      <c r="M14" s="33">
        <f t="shared" si="6"/>
        <v>13498.916491170001</v>
      </c>
      <c r="N14" s="33">
        <f t="shared" si="6"/>
        <v>14686.318656330001</v>
      </c>
      <c r="O14" s="33">
        <f t="shared" si="6"/>
        <v>14618.459323899999</v>
      </c>
      <c r="P14" s="33">
        <f t="shared" si="6"/>
        <v>13636.964109529999</v>
      </c>
      <c r="Q14" s="33">
        <f t="shared" si="6"/>
        <v>12559.40016693</v>
      </c>
      <c r="R14" s="33">
        <f t="shared" si="6"/>
        <v>12970.604209249999</v>
      </c>
      <c r="S14" s="33">
        <f t="shared" si="6"/>
        <v>15831.218831100001</v>
      </c>
      <c r="T14" s="33">
        <f t="shared" si="6"/>
        <v>13466.20772054</v>
      </c>
      <c r="U14" s="33">
        <f t="shared" si="6"/>
        <v>14240.910460630001</v>
      </c>
      <c r="V14" s="33">
        <f t="shared" si="6"/>
        <v>17058.95314406</v>
      </c>
      <c r="W14" s="33">
        <f t="shared" si="6"/>
        <v>16059.880942100002</v>
      </c>
      <c r="X14" s="26">
        <f t="shared" si="3"/>
        <v>0.37948673139690769</v>
      </c>
      <c r="Y14" s="26">
        <f t="shared" si="3"/>
        <v>0.22360440604914</v>
      </c>
      <c r="Z14" s="26">
        <f t="shared" si="3"/>
        <v>-0.18495449800800978</v>
      </c>
      <c r="AA14" s="26">
        <f t="shared" si="3"/>
        <v>-0.10054562070591233</v>
      </c>
      <c r="AB14" s="26">
        <f t="shared" si="3"/>
        <v>0.1094128099475884</v>
      </c>
      <c r="AC14" s="26">
        <f t="shared" si="3"/>
        <v>0.2206790001113641</v>
      </c>
      <c r="AD14" s="26">
        <f t="shared" si="3"/>
        <v>5.5905384061992525E-2</v>
      </c>
      <c r="AE14" s="26">
        <f t="shared" si="3"/>
        <v>-7.9952810476703329E-3</v>
      </c>
      <c r="AF14" s="26">
        <f t="shared" si="3"/>
        <v>2.8623938078891742E-2</v>
      </c>
      <c r="AG14" s="26">
        <f t="shared" si="3"/>
        <v>7.6333431444457478E-2</v>
      </c>
      <c r="AH14" s="26">
        <f t="shared" si="4"/>
        <v>8.7962775822541861E-2</v>
      </c>
      <c r="AI14" s="26">
        <f t="shared" si="4"/>
        <v>-4.6205815097681846E-3</v>
      </c>
      <c r="AJ14" s="26">
        <f t="shared" si="4"/>
        <v>-6.7140810985829025E-2</v>
      </c>
      <c r="AK14" s="26">
        <f t="shared" si="4"/>
        <v>-7.9017876262280407E-2</v>
      </c>
      <c r="AL14" s="26">
        <f t="shared" si="4"/>
        <v>3.2740738956844151E-2</v>
      </c>
      <c r="AM14" s="26">
        <f t="shared" si="4"/>
        <v>0.22054598041083939</v>
      </c>
      <c r="AN14" s="26">
        <f t="shared" si="4"/>
        <v>-0.14938907331089379</v>
      </c>
      <c r="AO14" s="26">
        <f t="shared" si="4"/>
        <v>5.7529391805559937E-2</v>
      </c>
      <c r="AP14" s="26">
        <f t="shared" si="4"/>
        <v>0.19788360380613845</v>
      </c>
      <c r="AQ14" s="26">
        <f t="shared" si="4"/>
        <v>-5.8565856504968483E-2</v>
      </c>
    </row>
    <row r="15" spans="1:43">
      <c r="B15" s="12" t="s">
        <v>33</v>
      </c>
      <c r="C15" s="2">
        <v>5448.22020453</v>
      </c>
      <c r="D15" s="2">
        <v>7676.2333223000005</v>
      </c>
      <c r="E15" s="2">
        <v>9107.3348706899997</v>
      </c>
      <c r="F15" s="2">
        <v>7858.9324032200002</v>
      </c>
      <c r="G15" s="2">
        <v>6983.3960214500003</v>
      </c>
      <c r="H15" s="2">
        <v>7811.2777850800003</v>
      </c>
      <c r="I15" s="2">
        <v>9656.5</v>
      </c>
      <c r="J15" s="33">
        <v>10137.268563420001</v>
      </c>
      <c r="K15" s="33">
        <v>9967.6595207099999</v>
      </c>
      <c r="L15" s="47">
        <v>10502.17101561</v>
      </c>
      <c r="M15" s="47">
        <v>11474.22900861</v>
      </c>
      <c r="N15" s="47">
        <v>12629.75412795</v>
      </c>
      <c r="O15" s="47">
        <v>12482.04493905</v>
      </c>
      <c r="P15" s="47">
        <v>11541.367757889999</v>
      </c>
      <c r="Q15" s="47">
        <v>10661.75385359</v>
      </c>
      <c r="R15" s="47">
        <v>11261.082614479999</v>
      </c>
      <c r="S15" s="47">
        <v>13106.629346170001</v>
      </c>
      <c r="T15" s="47">
        <v>10868.39487808</v>
      </c>
      <c r="U15" s="47">
        <v>11511.84767402</v>
      </c>
      <c r="V15" s="47">
        <v>14170.246444620001</v>
      </c>
      <c r="W15" s="47">
        <v>13358.947148120002</v>
      </c>
      <c r="X15" s="26">
        <f t="shared" si="3"/>
        <v>0.40894329416375053</v>
      </c>
      <c r="Y15" s="26">
        <f t="shared" si="3"/>
        <v>0.1864327839322637</v>
      </c>
      <c r="Z15" s="26">
        <f t="shared" si="3"/>
        <v>-0.13707659652306348</v>
      </c>
      <c r="AA15" s="26">
        <f t="shared" si="3"/>
        <v>-0.11140652913763083</v>
      </c>
      <c r="AB15" s="26">
        <f t="shared" si="3"/>
        <v>0.11855002366858503</v>
      </c>
      <c r="AC15" s="26">
        <f t="shared" si="3"/>
        <v>0.23622539944034293</v>
      </c>
      <c r="AD15" s="26">
        <f t="shared" si="3"/>
        <v>4.978704120747679E-2</v>
      </c>
      <c r="AE15" s="26">
        <f t="shared" si="3"/>
        <v>-1.6731236984489972E-2</v>
      </c>
      <c r="AF15" s="26">
        <f t="shared" si="3"/>
        <v>5.3624573932269159E-2</v>
      </c>
      <c r="AG15" s="26">
        <f t="shared" si="3"/>
        <v>9.2557814146729589E-2</v>
      </c>
      <c r="AH15" s="26">
        <f t="shared" si="4"/>
        <v>0.10070612312800442</v>
      </c>
      <c r="AI15" s="26">
        <f t="shared" si="4"/>
        <v>-1.1695333686117859E-2</v>
      </c>
      <c r="AJ15" s="26">
        <f t="shared" si="4"/>
        <v>-7.5362425448181058E-2</v>
      </c>
      <c r="AK15" s="26">
        <f t="shared" si="4"/>
        <v>-7.6214008837788727E-2</v>
      </c>
      <c r="AL15" s="26">
        <f t="shared" si="4"/>
        <v>5.6212961687180041E-2</v>
      </c>
      <c r="AM15" s="26">
        <f t="shared" si="4"/>
        <v>0.16388714965263773</v>
      </c>
      <c r="AN15" s="26">
        <f t="shared" si="4"/>
        <v>-0.17077117304336176</v>
      </c>
      <c r="AO15" s="26">
        <f t="shared" si="4"/>
        <v>5.9204031796613599E-2</v>
      </c>
      <c r="AP15" s="26">
        <f t="shared" si="4"/>
        <v>0.23092720177313408</v>
      </c>
      <c r="AQ15" s="26">
        <f t="shared" si="4"/>
        <v>-5.7253718181311086E-2</v>
      </c>
    </row>
    <row r="16" spans="1:43">
      <c r="B16" s="12" t="s">
        <v>34</v>
      </c>
      <c r="C16" s="2">
        <v>1497.9033886900002</v>
      </c>
      <c r="D16" s="2">
        <v>1905.85200919</v>
      </c>
      <c r="E16" s="2">
        <v>2617.3469600600001</v>
      </c>
      <c r="F16" s="2">
        <v>1697.21678522</v>
      </c>
      <c r="G16" s="2">
        <v>1611.92421528</v>
      </c>
      <c r="H16" s="2">
        <v>1724.48059115</v>
      </c>
      <c r="I16" s="2">
        <v>1983.6</v>
      </c>
      <c r="J16" s="33">
        <v>2153.5756975999998</v>
      </c>
      <c r="K16" s="33">
        <v>2224.91598613</v>
      </c>
      <c r="L16" s="47">
        <v>2039.4040175599998</v>
      </c>
      <c r="M16" s="47">
        <v>2024.68748256</v>
      </c>
      <c r="N16" s="47">
        <v>2056.56452838</v>
      </c>
      <c r="O16" s="47">
        <v>2136.4143848499998</v>
      </c>
      <c r="P16" s="47">
        <v>2095.5963516400002</v>
      </c>
      <c r="Q16" s="47">
        <v>1897.64631334</v>
      </c>
      <c r="R16" s="47">
        <v>1709.5215947700001</v>
      </c>
      <c r="S16" s="47">
        <v>2724.5894849299998</v>
      </c>
      <c r="T16" s="47">
        <v>2597.81284246</v>
      </c>
      <c r="U16" s="47">
        <v>2729.0627866100003</v>
      </c>
      <c r="V16" s="47">
        <v>2888.7066994400002</v>
      </c>
      <c r="W16" s="47">
        <v>2700.9337939800002</v>
      </c>
      <c r="X16" s="26">
        <f t="shared" si="3"/>
        <v>0.27234641671835291</v>
      </c>
      <c r="Y16" s="26">
        <f t="shared" si="3"/>
        <v>0.373321195685278</v>
      </c>
      <c r="Z16" s="26">
        <f t="shared" si="3"/>
        <v>-0.35155070721648118</v>
      </c>
      <c r="AA16" s="26">
        <f t="shared" si="3"/>
        <v>-5.0254375683035701E-2</v>
      </c>
      <c r="AB16" s="26">
        <f t="shared" si="3"/>
        <v>6.9827337292310832E-2</v>
      </c>
      <c r="AC16" s="26">
        <f t="shared" si="3"/>
        <v>0.15025939415021283</v>
      </c>
      <c r="AD16" s="26">
        <f t="shared" si="3"/>
        <v>8.5690510990118929E-2</v>
      </c>
      <c r="AE16" s="26">
        <f t="shared" si="3"/>
        <v>3.3126436470054754E-2</v>
      </c>
      <c r="AF16" s="26">
        <f t="shared" si="3"/>
        <v>-8.3379313972514524E-2</v>
      </c>
      <c r="AG16" s="26">
        <f t="shared" si="3"/>
        <v>-7.2160959149266679E-3</v>
      </c>
      <c r="AH16" s="26">
        <f t="shared" si="4"/>
        <v>1.5744180815349784E-2</v>
      </c>
      <c r="AI16" s="26">
        <f t="shared" si="4"/>
        <v>3.8826817913123923E-2</v>
      </c>
      <c r="AJ16" s="26">
        <f t="shared" si="4"/>
        <v>-1.910585956519173E-2</v>
      </c>
      <c r="AK16" s="26">
        <f t="shared" si="4"/>
        <v>-9.4460003304112305E-2</v>
      </c>
      <c r="AL16" s="26">
        <f t="shared" si="4"/>
        <v>-9.9135817484811595E-2</v>
      </c>
      <c r="AM16" s="26">
        <f t="shared" si="4"/>
        <v>0.59377307269205182</v>
      </c>
      <c r="AN16" s="26">
        <f t="shared" si="4"/>
        <v>-4.6530548242667447E-2</v>
      </c>
      <c r="AO16" s="26">
        <f t="shared" si="4"/>
        <v>5.0523248636231033E-2</v>
      </c>
      <c r="AP16" s="26">
        <f t="shared" si="4"/>
        <v>5.8497706103825875E-2</v>
      </c>
      <c r="AQ16" s="26">
        <f t="shared" si="4"/>
        <v>-6.500241284322883E-2</v>
      </c>
    </row>
    <row r="17" spans="2:43">
      <c r="B17" s="11" t="s">
        <v>23</v>
      </c>
      <c r="C17" s="2">
        <v>155.15030833</v>
      </c>
      <c r="D17" s="2">
        <v>1279.8264732299999</v>
      </c>
      <c r="E17" s="2">
        <v>1298.3140122899999</v>
      </c>
      <c r="F17" s="33">
        <f>+F18+F19</f>
        <v>558.41329402999997</v>
      </c>
      <c r="G17" s="33">
        <f>+G18+G19</f>
        <v>369.03892428999995</v>
      </c>
      <c r="H17" s="33">
        <f>+H18+H19</f>
        <v>308.58346356999999</v>
      </c>
      <c r="I17" s="33">
        <f>+I18+I19</f>
        <v>288.10000000000002</v>
      </c>
      <c r="J17" s="33">
        <f>+J18+J19</f>
        <v>273.90043184000001</v>
      </c>
      <c r="K17" s="33">
        <f t="shared" ref="K17:W17" si="7">+K18+K19+K20</f>
        <v>363.56414381999997</v>
      </c>
      <c r="L17" s="33">
        <f t="shared" si="7"/>
        <v>355.42029418999999</v>
      </c>
      <c r="M17" s="33">
        <f t="shared" si="7"/>
        <v>341.99674984000001</v>
      </c>
      <c r="N17" s="33">
        <f t="shared" si="7"/>
        <v>469.66241007999997</v>
      </c>
      <c r="O17" s="33">
        <f t="shared" si="7"/>
        <v>477.96006333999992</v>
      </c>
      <c r="P17" s="33">
        <f t="shared" si="7"/>
        <v>461.41431914999998</v>
      </c>
      <c r="Q17" s="33">
        <f t="shared" si="7"/>
        <v>441.67503825999995</v>
      </c>
      <c r="R17" s="33">
        <f t="shared" si="7"/>
        <v>464.58561380999998</v>
      </c>
      <c r="S17" s="33">
        <f t="shared" si="7"/>
        <v>461.22366049000004</v>
      </c>
      <c r="T17" s="33">
        <f t="shared" si="7"/>
        <v>456.49525056999994</v>
      </c>
      <c r="U17" s="33">
        <f t="shared" si="7"/>
        <v>446.02569870999992</v>
      </c>
      <c r="V17" s="33">
        <f t="shared" si="7"/>
        <v>442.37294485999996</v>
      </c>
      <c r="W17" s="33">
        <f t="shared" si="7"/>
        <v>421.64353858000004</v>
      </c>
      <c r="X17" s="26">
        <f t="shared" si="3"/>
        <v>7.2489457288595762</v>
      </c>
      <c r="Y17" s="26">
        <f t="shared" si="3"/>
        <v>1.4445348214544795E-2</v>
      </c>
      <c r="Z17" s="26">
        <f t="shared" si="3"/>
        <v>-0.5698935013070866</v>
      </c>
      <c r="AA17" s="26">
        <f t="shared" si="3"/>
        <v>-0.3391294078500684</v>
      </c>
      <c r="AB17" s="26">
        <f t="shared" si="3"/>
        <v>-0.16381865635531867</v>
      </c>
      <c r="AC17" s="26">
        <f t="shared" si="3"/>
        <v>-6.6379005968197125E-2</v>
      </c>
      <c r="AD17" s="26">
        <f t="shared" si="3"/>
        <v>-4.9286942589378713E-2</v>
      </c>
      <c r="AE17" s="26">
        <f t="shared" si="3"/>
        <v>0.32735878281629494</v>
      </c>
      <c r="AF17" s="26">
        <f t="shared" si="3"/>
        <v>-2.2400035230184856E-2</v>
      </c>
      <c r="AG17" s="26">
        <f t="shared" si="3"/>
        <v>-3.7768086317614857E-2</v>
      </c>
      <c r="AH17" s="26">
        <f t="shared" si="4"/>
        <v>0.37329495177871475</v>
      </c>
      <c r="AI17" s="26">
        <f t="shared" si="4"/>
        <v>1.7667271388797312E-2</v>
      </c>
      <c r="AJ17" s="26">
        <f t="shared" si="4"/>
        <v>-3.4617419862190468E-2</v>
      </c>
      <c r="AK17" s="26">
        <f t="shared" si="4"/>
        <v>-4.2779948672514112E-2</v>
      </c>
      <c r="AL17" s="26">
        <f t="shared" si="4"/>
        <v>5.1872018034474721E-2</v>
      </c>
      <c r="AM17" s="26">
        <f t="shared" si="4"/>
        <v>-7.2364559298964126E-3</v>
      </c>
      <c r="AN17" s="26">
        <f t="shared" si="4"/>
        <v>-1.0251880649350675E-2</v>
      </c>
      <c r="AO17" s="26">
        <f t="shared" si="4"/>
        <v>-2.2934634800531373E-2</v>
      </c>
      <c r="AP17" s="26">
        <f t="shared" si="4"/>
        <v>-8.1895591679235213E-3</v>
      </c>
      <c r="AQ17" s="26">
        <f t="shared" si="4"/>
        <v>-4.685957068771518E-2</v>
      </c>
    </row>
    <row r="18" spans="2:43">
      <c r="B18" s="12" t="s">
        <v>35</v>
      </c>
      <c r="C18" s="2">
        <v>155.15030833</v>
      </c>
      <c r="D18" s="2">
        <v>16.19662091</v>
      </c>
      <c r="E18" s="2">
        <v>15.890131500000001</v>
      </c>
      <c r="F18" s="2">
        <v>13.1178887</v>
      </c>
      <c r="G18" s="2">
        <v>13.769534699999999</v>
      </c>
      <c r="H18" s="2">
        <v>12.627791999999999</v>
      </c>
      <c r="I18" s="2">
        <v>11.8</v>
      </c>
      <c r="J18" s="33">
        <v>13.188269999999999</v>
      </c>
      <c r="K18" s="33">
        <v>14.4</v>
      </c>
      <c r="L18" s="33">
        <v>12.501775500000001</v>
      </c>
      <c r="M18" s="33">
        <v>11.738628929999999</v>
      </c>
      <c r="N18" s="33">
        <v>17.492410499999998</v>
      </c>
      <c r="O18" s="47">
        <v>17.0679105</v>
      </c>
      <c r="P18" s="47">
        <v>15.1634505</v>
      </c>
      <c r="Q18" s="47">
        <v>15.490565999999999</v>
      </c>
      <c r="R18" s="47">
        <v>15.0001905</v>
      </c>
      <c r="S18" s="47">
        <v>14.110293</v>
      </c>
      <c r="T18" s="47">
        <v>15.4332735</v>
      </c>
      <c r="U18" s="47">
        <v>17.422571999999999</v>
      </c>
      <c r="V18" s="47">
        <v>17.462226000000001</v>
      </c>
      <c r="W18" s="47">
        <v>16.1148135</v>
      </c>
      <c r="X18" s="26">
        <f t="shared" si="3"/>
        <v>-0.89560690478583982</v>
      </c>
      <c r="Y18" s="26">
        <f t="shared" si="3"/>
        <v>-1.8923046461547299E-2</v>
      </c>
      <c r="Z18" s="26">
        <f t="shared" si="3"/>
        <v>-0.17446317546207846</v>
      </c>
      <c r="AA18" s="26">
        <f t="shared" si="3"/>
        <v>4.967613423949846E-2</v>
      </c>
      <c r="AB18" s="26">
        <f t="shared" si="3"/>
        <v>-8.2918030628878148E-2</v>
      </c>
      <c r="AC18" s="26">
        <f t="shared" si="3"/>
        <v>-6.555318617854955E-2</v>
      </c>
      <c r="AD18" s="26">
        <f t="shared" si="3"/>
        <v>0.11764999999999981</v>
      </c>
      <c r="AE18" s="26">
        <f t="shared" si="3"/>
        <v>9.1879374626088195E-2</v>
      </c>
      <c r="AF18" s="26">
        <f t="shared" si="3"/>
        <v>-0.13182114583333326</v>
      </c>
      <c r="AG18" s="26">
        <f t="shared" si="3"/>
        <v>-6.1043055044461614E-2</v>
      </c>
      <c r="AH18" s="26">
        <f t="shared" si="4"/>
        <v>0.49015788848178543</v>
      </c>
      <c r="AI18" s="26">
        <f t="shared" si="4"/>
        <v>-2.4267667397812276E-2</v>
      </c>
      <c r="AJ18" s="26">
        <f t="shared" si="4"/>
        <v>-0.11158132098243667</v>
      </c>
      <c r="AK18" s="26">
        <f t="shared" si="4"/>
        <v>2.1572629527824239E-2</v>
      </c>
      <c r="AL18" s="26">
        <f t="shared" si="4"/>
        <v>-3.1656396544838872E-2</v>
      </c>
      <c r="AM18" s="26">
        <f t="shared" si="4"/>
        <v>-5.93257465630187E-2</v>
      </c>
      <c r="AN18" s="26">
        <f t="shared" si="4"/>
        <v>9.3759959484895239E-2</v>
      </c>
      <c r="AO18" s="26">
        <f t="shared" si="4"/>
        <v>0.12889673081993913</v>
      </c>
      <c r="AP18" s="26">
        <f t="shared" si="4"/>
        <v>2.2760129790253547E-3</v>
      </c>
      <c r="AQ18" s="26">
        <f t="shared" si="4"/>
        <v>-7.7161554317301873E-2</v>
      </c>
    </row>
    <row r="19" spans="2:43">
      <c r="B19" s="12" t="s">
        <v>110</v>
      </c>
      <c r="C19" s="2">
        <v>0</v>
      </c>
      <c r="D19" s="2">
        <v>1263.6298523199998</v>
      </c>
      <c r="E19" s="2">
        <v>1282.4238807899999</v>
      </c>
      <c r="F19" s="2">
        <v>545.29540532999999</v>
      </c>
      <c r="G19" s="2">
        <v>355.26938958999995</v>
      </c>
      <c r="H19" s="2">
        <v>295.95567156999999</v>
      </c>
      <c r="I19" s="2">
        <v>276.3</v>
      </c>
      <c r="J19" s="33">
        <v>260.71216184000002</v>
      </c>
      <c r="K19" s="33">
        <v>233.47078406999998</v>
      </c>
      <c r="L19" s="33">
        <v>217.27133519</v>
      </c>
      <c r="M19" s="33">
        <v>207.37272841000001</v>
      </c>
      <c r="N19" s="33">
        <v>315.74668083</v>
      </c>
      <c r="O19" s="47">
        <v>314.36966258999996</v>
      </c>
      <c r="P19" s="47">
        <v>296.13970139999998</v>
      </c>
      <c r="Q19" s="47">
        <v>287.46924025999999</v>
      </c>
      <c r="R19" s="47">
        <v>297.46869356000002</v>
      </c>
      <c r="S19" s="47">
        <v>291.21698323999999</v>
      </c>
      <c r="T19" s="47">
        <v>296.46234582</v>
      </c>
      <c r="U19" s="47">
        <v>297.23825295999995</v>
      </c>
      <c r="V19" s="47">
        <v>290.96908260999999</v>
      </c>
      <c r="W19" s="47">
        <v>264.87135508</v>
      </c>
      <c r="X19" s="36"/>
      <c r="Y19" s="26">
        <f t="shared" ref="Y19:AQ19" si="8">+E19/D19-1</f>
        <v>1.4873048808948797E-2</v>
      </c>
      <c r="Z19" s="26">
        <f t="shared" si="8"/>
        <v>-0.57479316043764983</v>
      </c>
      <c r="AA19" s="26">
        <f t="shared" si="8"/>
        <v>-0.34848270108749724</v>
      </c>
      <c r="AB19" s="26">
        <f t="shared" si="8"/>
        <v>-0.16695420364938052</v>
      </c>
      <c r="AC19" s="26">
        <f t="shared" si="8"/>
        <v>-6.6414241922547412E-2</v>
      </c>
      <c r="AD19" s="26">
        <f t="shared" si="8"/>
        <v>-5.64163523706116E-2</v>
      </c>
      <c r="AE19" s="26">
        <f t="shared" si="8"/>
        <v>-0.10448832757835891</v>
      </c>
      <c r="AF19" s="26">
        <f t="shared" si="8"/>
        <v>-6.9385336347450699E-2</v>
      </c>
      <c r="AG19" s="26">
        <f t="shared" si="8"/>
        <v>-4.5558733145096397E-2</v>
      </c>
      <c r="AH19" s="26">
        <f t="shared" si="8"/>
        <v>0.52260465130078293</v>
      </c>
      <c r="AI19" s="26">
        <f t="shared" si="8"/>
        <v>-4.3611487423408368E-3</v>
      </c>
      <c r="AJ19" s="26">
        <f t="shared" si="8"/>
        <v>-5.7988932646390379E-2</v>
      </c>
      <c r="AK19" s="26">
        <f t="shared" si="8"/>
        <v>-2.9278280146195823E-2</v>
      </c>
      <c r="AL19" s="26">
        <f t="shared" si="8"/>
        <v>3.4784428730378458E-2</v>
      </c>
      <c r="AM19" s="26">
        <f t="shared" si="8"/>
        <v>-2.1016363924491577E-2</v>
      </c>
      <c r="AN19" s="26">
        <f t="shared" si="8"/>
        <v>1.801187046731112E-2</v>
      </c>
      <c r="AO19" s="26">
        <f t="shared" si="8"/>
        <v>2.617219862623088E-3</v>
      </c>
      <c r="AP19" s="26">
        <f t="shared" si="8"/>
        <v>-2.1091398188387345E-2</v>
      </c>
      <c r="AQ19" s="26">
        <f t="shared" si="8"/>
        <v>-8.9692441876994988E-2</v>
      </c>
    </row>
    <row r="20" spans="2:43">
      <c r="B20" s="12" t="s">
        <v>43</v>
      </c>
      <c r="C20" s="2"/>
      <c r="D20" s="2"/>
      <c r="E20" s="2"/>
      <c r="F20" s="2"/>
      <c r="G20" s="2"/>
      <c r="H20" s="2"/>
      <c r="I20" s="2"/>
      <c r="J20" s="33"/>
      <c r="K20" s="33">
        <v>115.69335975</v>
      </c>
      <c r="L20" s="33">
        <v>125.6471835</v>
      </c>
      <c r="M20" s="33">
        <v>122.88539249999999</v>
      </c>
      <c r="N20" s="33">
        <v>136.42331874999999</v>
      </c>
      <c r="O20" s="33">
        <v>146.52249025</v>
      </c>
      <c r="P20" s="33">
        <v>150.11116724999999</v>
      </c>
      <c r="Q20" s="33">
        <v>138.71523199999999</v>
      </c>
      <c r="R20" s="33">
        <v>152.11672974999999</v>
      </c>
      <c r="S20" s="33">
        <v>155.89638425000001</v>
      </c>
      <c r="T20" s="33">
        <v>144.59963124999999</v>
      </c>
      <c r="U20" s="33">
        <v>131.36487374999999</v>
      </c>
      <c r="V20" s="33">
        <v>133.94163624999999</v>
      </c>
      <c r="W20" s="33">
        <v>140.65736999999999</v>
      </c>
      <c r="X20" s="36"/>
      <c r="Y20" s="36"/>
      <c r="Z20" s="36"/>
      <c r="AA20" s="36"/>
      <c r="AB20" s="36"/>
      <c r="AC20" s="36"/>
      <c r="AD20" s="36"/>
      <c r="AE20" s="54" t="e">
        <f t="shared" ref="AE20:AQ27" si="9">+K20/J20-1</f>
        <v>#DIV/0!</v>
      </c>
      <c r="AF20" s="26">
        <f t="shared" si="9"/>
        <v>8.6036258014367206E-2</v>
      </c>
      <c r="AG20" s="26">
        <f t="shared" si="9"/>
        <v>-2.1980524537583479E-2</v>
      </c>
      <c r="AH20" s="26">
        <f t="shared" si="9"/>
        <v>0.11016709125944324</v>
      </c>
      <c r="AI20" s="26">
        <f t="shared" si="9"/>
        <v>7.4028191019946288E-2</v>
      </c>
      <c r="AJ20" s="26">
        <f t="shared" si="9"/>
        <v>2.4492328746780867E-2</v>
      </c>
      <c r="AK20" s="26">
        <f t="shared" si="9"/>
        <v>-7.5916638706971407E-2</v>
      </c>
      <c r="AL20" s="26">
        <f t="shared" si="9"/>
        <v>9.6611580118324714E-2</v>
      </c>
      <c r="AM20" s="26">
        <f t="shared" si="9"/>
        <v>2.4847066500915282E-2</v>
      </c>
      <c r="AN20" s="26">
        <f t="shared" si="9"/>
        <v>-7.24632136553226E-2</v>
      </c>
      <c r="AO20" s="26">
        <f t="shared" si="9"/>
        <v>-9.1526910446391607E-2</v>
      </c>
      <c r="AP20" s="26">
        <f t="shared" si="9"/>
        <v>1.9615308312203927E-2</v>
      </c>
      <c r="AQ20" s="26">
        <f t="shared" si="9"/>
        <v>5.0139254215658458E-2</v>
      </c>
    </row>
    <row r="21" spans="2:43">
      <c r="B21" s="11" t="s">
        <v>24</v>
      </c>
      <c r="C21" s="2">
        <v>48430.421220119999</v>
      </c>
      <c r="D21" s="2">
        <v>66851.545656939998</v>
      </c>
      <c r="E21" s="2">
        <v>82038.351445550012</v>
      </c>
      <c r="F21" s="33">
        <f t="shared" ref="F21:T21" si="10">+F22+F23</f>
        <v>73822.227451179991</v>
      </c>
      <c r="G21" s="33">
        <f t="shared" si="10"/>
        <v>82334.074779570001</v>
      </c>
      <c r="H21" s="33">
        <f t="shared" si="10"/>
        <v>87232.435976070003</v>
      </c>
      <c r="I21" s="33">
        <f t="shared" si="10"/>
        <v>104844.2</v>
      </c>
      <c r="J21" s="33">
        <f t="shared" si="10"/>
        <v>111087.42267189</v>
      </c>
      <c r="K21" s="33">
        <f t="shared" si="10"/>
        <v>119241.98878557001</v>
      </c>
      <c r="L21" s="33">
        <f t="shared" si="10"/>
        <v>114710.90968628999</v>
      </c>
      <c r="M21" s="33">
        <f t="shared" si="10"/>
        <v>124558.02133257</v>
      </c>
      <c r="N21" s="33">
        <f t="shared" si="10"/>
        <v>135601.19189264</v>
      </c>
      <c r="O21" s="33">
        <f t="shared" si="10"/>
        <v>137601.12894728</v>
      </c>
      <c r="P21" s="33">
        <f t="shared" si="10"/>
        <v>149082.50984176001</v>
      </c>
      <c r="Q21" s="33">
        <f t="shared" si="10"/>
        <v>176146.57494050998</v>
      </c>
      <c r="R21" s="33">
        <f t="shared" si="10"/>
        <v>175826.15971477001</v>
      </c>
      <c r="S21" s="33">
        <f t="shared" si="10"/>
        <v>208536.59376403998</v>
      </c>
      <c r="T21" s="33">
        <f t="shared" si="10"/>
        <v>223477.58127165999</v>
      </c>
      <c r="U21" s="33">
        <f>+U22+U23</f>
        <v>229827.79331501998</v>
      </c>
      <c r="V21" s="33">
        <f>+V22+V23</f>
        <v>234404.44090577</v>
      </c>
      <c r="W21" s="33">
        <f>+W22+W23</f>
        <v>236083.17594609002</v>
      </c>
      <c r="X21" s="26">
        <f t="shared" ref="X21:AD27" si="11">+D21/C21-1</f>
        <v>0.38036267231900722</v>
      </c>
      <c r="Y21" s="26">
        <f t="shared" si="11"/>
        <v>0.22717209661155291</v>
      </c>
      <c r="Z21" s="26">
        <f t="shared" si="11"/>
        <v>-0.1001497939634145</v>
      </c>
      <c r="AA21" s="26">
        <f t="shared" si="11"/>
        <v>0.11530195744932037</v>
      </c>
      <c r="AB21" s="26">
        <f t="shared" si="11"/>
        <v>5.9493729778517634E-2</v>
      </c>
      <c r="AC21" s="26">
        <f t="shared" si="11"/>
        <v>0.20189467171089137</v>
      </c>
      <c r="AD21" s="26">
        <f t="shared" si="11"/>
        <v>5.9547620868774853E-2</v>
      </c>
      <c r="AE21" s="26">
        <f t="shared" si="9"/>
        <v>7.340674504408562E-2</v>
      </c>
      <c r="AF21" s="26">
        <f t="shared" si="9"/>
        <v>-3.7999023208411531E-2</v>
      </c>
      <c r="AG21" s="26">
        <f t="shared" si="9"/>
        <v>8.5842852028719552E-2</v>
      </c>
      <c r="AH21" s="26">
        <f t="shared" si="9"/>
        <v>8.8658847033100452E-2</v>
      </c>
      <c r="AI21" s="26">
        <f t="shared" si="9"/>
        <v>1.4748668700666157E-2</v>
      </c>
      <c r="AJ21" s="26">
        <f t="shared" si="9"/>
        <v>8.3439583543525542E-2</v>
      </c>
      <c r="AK21" s="26">
        <f t="shared" si="9"/>
        <v>0.18153749308001621</v>
      </c>
      <c r="AL21" s="26">
        <f t="shared" si="9"/>
        <v>-1.819026148241476E-3</v>
      </c>
      <c r="AM21" s="26">
        <f t="shared" si="9"/>
        <v>0.18603849451261256</v>
      </c>
      <c r="AN21" s="26">
        <f t="shared" si="9"/>
        <v>7.1646837794453466E-2</v>
      </c>
      <c r="AO21" s="26">
        <f t="shared" si="9"/>
        <v>2.8415432130709517E-2</v>
      </c>
      <c r="AP21" s="26">
        <f t="shared" si="9"/>
        <v>1.9913377423751877E-2</v>
      </c>
      <c r="AQ21" s="26">
        <f t="shared" si="9"/>
        <v>7.1617032247051071E-3</v>
      </c>
    </row>
    <row r="22" spans="2:43">
      <c r="B22" s="12" t="s">
        <v>25</v>
      </c>
      <c r="C22" s="2">
        <v>26268.846011410002</v>
      </c>
      <c r="D22" s="2">
        <v>37376.084182320003</v>
      </c>
      <c r="E22" s="2">
        <v>43237.883506290003</v>
      </c>
      <c r="F22" s="2">
        <v>45003.025160990001</v>
      </c>
      <c r="G22" s="2">
        <v>50677.882317819996</v>
      </c>
      <c r="H22" s="2">
        <v>54069.201743140002</v>
      </c>
      <c r="I22" s="2">
        <v>60501.1</v>
      </c>
      <c r="J22" s="33">
        <v>66722.997970950004</v>
      </c>
      <c r="K22" s="33">
        <v>70066.648517740003</v>
      </c>
      <c r="L22" s="33">
        <v>68038.208543239991</v>
      </c>
      <c r="M22" s="33">
        <v>75720.092416020008</v>
      </c>
      <c r="N22" s="33">
        <v>81463.650557250003</v>
      </c>
      <c r="O22" s="33">
        <v>80562.090412060003</v>
      </c>
      <c r="P22" s="33">
        <v>89003.899513880009</v>
      </c>
      <c r="Q22" s="33">
        <v>119171.42193806</v>
      </c>
      <c r="R22" s="33">
        <v>120176.97111713</v>
      </c>
      <c r="S22" s="33">
        <v>131754.16155622998</v>
      </c>
      <c r="T22" s="33">
        <v>148527.00395298001</v>
      </c>
      <c r="U22" s="33">
        <v>153817.7434293</v>
      </c>
      <c r="V22" s="33">
        <v>156289.32188576998</v>
      </c>
      <c r="W22" s="33">
        <v>159855.74573503001</v>
      </c>
      <c r="X22" s="26">
        <f t="shared" si="11"/>
        <v>0.42282931523088285</v>
      </c>
      <c r="Y22" s="26">
        <f t="shared" si="11"/>
        <v>0.15683289066281603</v>
      </c>
      <c r="Z22" s="26">
        <f t="shared" si="11"/>
        <v>4.0823960646529267E-2</v>
      </c>
      <c r="AA22" s="26">
        <f t="shared" si="11"/>
        <v>0.12609945968141578</v>
      </c>
      <c r="AB22" s="26">
        <f t="shared" si="11"/>
        <v>6.6919122706267986E-2</v>
      </c>
      <c r="AC22" s="26">
        <f t="shared" si="11"/>
        <v>0.1189567822254014</v>
      </c>
      <c r="AD22" s="26">
        <f t="shared" si="11"/>
        <v>0.10283941896841564</v>
      </c>
      <c r="AE22" s="26">
        <f t="shared" si="9"/>
        <v>5.0112414736606548E-2</v>
      </c>
      <c r="AF22" s="26">
        <f t="shared" si="9"/>
        <v>-2.8950149856053597E-2</v>
      </c>
      <c r="AG22" s="26">
        <f t="shared" si="9"/>
        <v>0.11290544000578717</v>
      </c>
      <c r="AH22" s="26">
        <f t="shared" si="9"/>
        <v>7.5852497771315974E-2</v>
      </c>
      <c r="AI22" s="26">
        <f t="shared" si="9"/>
        <v>-1.1067023623700933E-2</v>
      </c>
      <c r="AJ22" s="26">
        <f t="shared" si="9"/>
        <v>0.10478637109143696</v>
      </c>
      <c r="AK22" s="26">
        <f t="shared" si="9"/>
        <v>0.33894607527252685</v>
      </c>
      <c r="AL22" s="26">
        <f t="shared" si="9"/>
        <v>8.4378382225953619E-3</v>
      </c>
      <c r="AM22" s="26">
        <f t="shared" si="9"/>
        <v>9.6334516767079492E-2</v>
      </c>
      <c r="AN22" s="26">
        <f t="shared" si="9"/>
        <v>0.12730408055909281</v>
      </c>
      <c r="AO22" s="26">
        <f t="shared" si="9"/>
        <v>3.5621397695431156E-2</v>
      </c>
      <c r="AP22" s="26">
        <f t="shared" si="9"/>
        <v>1.6068227249777634E-2</v>
      </c>
      <c r="AQ22" s="26">
        <f t="shared" si="9"/>
        <v>2.2819369911059484E-2</v>
      </c>
    </row>
    <row r="23" spans="2:43">
      <c r="B23" s="12" t="s">
        <v>26</v>
      </c>
      <c r="C23" s="2">
        <v>22161.575208710001</v>
      </c>
      <c r="D23" s="2">
        <v>29475.461474619999</v>
      </c>
      <c r="E23" s="2">
        <v>38800.467939260001</v>
      </c>
      <c r="F23" s="2">
        <v>28819.202290189998</v>
      </c>
      <c r="G23" s="2">
        <v>31656.192461750001</v>
      </c>
      <c r="H23" s="2">
        <v>33163.234232930001</v>
      </c>
      <c r="I23" s="2">
        <v>44343.1</v>
      </c>
      <c r="J23" s="33">
        <v>44364.424700940006</v>
      </c>
      <c r="K23" s="33">
        <v>49175.340267830004</v>
      </c>
      <c r="L23" s="33">
        <v>46672.701143050006</v>
      </c>
      <c r="M23" s="33">
        <v>48837.928916550001</v>
      </c>
      <c r="N23" s="33">
        <v>54137.54133539</v>
      </c>
      <c r="O23" s="33">
        <v>57039.038535220003</v>
      </c>
      <c r="P23" s="33">
        <v>60078.61032788</v>
      </c>
      <c r="Q23" s="33">
        <v>56975.153002449995</v>
      </c>
      <c r="R23" s="33">
        <v>55649.188597640001</v>
      </c>
      <c r="S23" s="33">
        <v>76782.432207809994</v>
      </c>
      <c r="T23" s="33">
        <v>74950.577318679992</v>
      </c>
      <c r="U23" s="33">
        <v>76010.04988572</v>
      </c>
      <c r="V23" s="33">
        <v>78115.119019999998</v>
      </c>
      <c r="W23" s="33">
        <v>76227.430211059997</v>
      </c>
      <c r="X23" s="26">
        <f t="shared" si="11"/>
        <v>0.3300255598724533</v>
      </c>
      <c r="Y23" s="26">
        <f t="shared" si="11"/>
        <v>0.31636507108359768</v>
      </c>
      <c r="Z23" s="26">
        <f t="shared" si="11"/>
        <v>-0.25724601220519105</v>
      </c>
      <c r="AA23" s="26">
        <f t="shared" si="11"/>
        <v>9.8440968039066989E-2</v>
      </c>
      <c r="AB23" s="26">
        <f t="shared" si="11"/>
        <v>4.7606539320891095E-2</v>
      </c>
      <c r="AC23" s="26">
        <f t="shared" si="11"/>
        <v>0.33711626823082175</v>
      </c>
      <c r="AD23" s="26">
        <f t="shared" si="11"/>
        <v>4.8090234873088278E-4</v>
      </c>
      <c r="AE23" s="26">
        <f t="shared" si="9"/>
        <v>0.10844084194307291</v>
      </c>
      <c r="AF23" s="26">
        <f t="shared" si="9"/>
        <v>-5.0892156742577743E-2</v>
      </c>
      <c r="AG23" s="26">
        <f t="shared" si="9"/>
        <v>4.6391739078131655E-2</v>
      </c>
      <c r="AH23" s="26">
        <f t="shared" si="9"/>
        <v>0.10851427438488459</v>
      </c>
      <c r="AI23" s="26">
        <f t="shared" si="9"/>
        <v>5.3594920054732542E-2</v>
      </c>
      <c r="AJ23" s="26">
        <f t="shared" si="9"/>
        <v>5.3289323780995046E-2</v>
      </c>
      <c r="AK23" s="26">
        <f t="shared" si="9"/>
        <v>-5.1656609706729806E-2</v>
      </c>
      <c r="AL23" s="26">
        <f t="shared" si="9"/>
        <v>-2.3272678262978519E-2</v>
      </c>
      <c r="AM23" s="26">
        <f t="shared" si="9"/>
        <v>0.37975834226388394</v>
      </c>
      <c r="AN23" s="26">
        <f t="shared" si="9"/>
        <v>-2.38577345944464E-2</v>
      </c>
      <c r="AO23" s="26">
        <f t="shared" si="9"/>
        <v>1.4135615827684189E-2</v>
      </c>
      <c r="AP23" s="26">
        <f t="shared" si="9"/>
        <v>2.7694615875728745E-2</v>
      </c>
      <c r="AQ23" s="26">
        <f t="shared" si="9"/>
        <v>-2.4165473119956316E-2</v>
      </c>
    </row>
    <row r="24" spans="2:43">
      <c r="B24" s="11" t="s">
        <v>27</v>
      </c>
      <c r="C24" s="2">
        <v>7726.3802661899999</v>
      </c>
      <c r="D24" s="2">
        <v>11664.3787347</v>
      </c>
      <c r="E24" s="2">
        <v>14853.53732761</v>
      </c>
      <c r="F24" s="33">
        <f t="shared" ref="F24:W24" si="12">+F25+F26</f>
        <v>9209.527190249999</v>
      </c>
      <c r="G24" s="33">
        <f t="shared" si="12"/>
        <v>10581.075227789999</v>
      </c>
      <c r="H24" s="33">
        <f t="shared" si="12"/>
        <v>12915.3997844</v>
      </c>
      <c r="I24" s="33">
        <f t="shared" si="12"/>
        <v>15466.2</v>
      </c>
      <c r="J24" s="33">
        <f t="shared" si="12"/>
        <v>13889.490225670001</v>
      </c>
      <c r="K24" s="33">
        <f t="shared" si="12"/>
        <v>14775.387377959998</v>
      </c>
      <c r="L24" s="33">
        <f t="shared" si="12"/>
        <v>16535.573471789998</v>
      </c>
      <c r="M24" s="33">
        <f t="shared" si="12"/>
        <v>19699.716567740001</v>
      </c>
      <c r="N24" s="33">
        <f t="shared" si="12"/>
        <v>19629.071931480001</v>
      </c>
      <c r="O24" s="33">
        <f t="shared" si="12"/>
        <v>17900.103192639999</v>
      </c>
      <c r="P24" s="33">
        <f t="shared" si="12"/>
        <v>18732.337275030004</v>
      </c>
      <c r="Q24" s="33">
        <f t="shared" si="12"/>
        <v>15442.59544031</v>
      </c>
      <c r="R24" s="33">
        <f t="shared" si="12"/>
        <v>14304.728554129999</v>
      </c>
      <c r="S24" s="33">
        <f t="shared" si="12"/>
        <v>17636.637465979999</v>
      </c>
      <c r="T24" s="33">
        <f t="shared" si="12"/>
        <v>23105.56037336</v>
      </c>
      <c r="U24" s="33">
        <f t="shared" si="12"/>
        <v>24003.37039</v>
      </c>
      <c r="V24" s="33">
        <f t="shared" si="12"/>
        <v>23931.123433990004</v>
      </c>
      <c r="W24" s="33">
        <f t="shared" si="12"/>
        <v>21731.880654749999</v>
      </c>
      <c r="X24" s="26">
        <f t="shared" si="11"/>
        <v>0.50968219694574901</v>
      </c>
      <c r="Y24" s="26">
        <f t="shared" si="11"/>
        <v>0.27341006884684482</v>
      </c>
      <c r="Z24" s="26">
        <f t="shared" si="11"/>
        <v>-0.37997751060071205</v>
      </c>
      <c r="AA24" s="26">
        <f t="shared" si="11"/>
        <v>0.14892708487706496</v>
      </c>
      <c r="AB24" s="26">
        <f t="shared" si="11"/>
        <v>0.22061317081265641</v>
      </c>
      <c r="AC24" s="26">
        <f t="shared" si="11"/>
        <v>0.19750067811923344</v>
      </c>
      <c r="AD24" s="26">
        <f t="shared" si="11"/>
        <v>-0.10194551824817988</v>
      </c>
      <c r="AE24" s="26">
        <f t="shared" si="9"/>
        <v>6.3781833450785586E-2</v>
      </c>
      <c r="AF24" s="26">
        <f t="shared" si="9"/>
        <v>0.11912960715030829</v>
      </c>
      <c r="AG24" s="26">
        <f t="shared" si="9"/>
        <v>0.19135369579700945</v>
      </c>
      <c r="AH24" s="26">
        <f t="shared" si="9"/>
        <v>-3.5860737395423392E-3</v>
      </c>
      <c r="AI24" s="26">
        <f t="shared" si="9"/>
        <v>-8.8082042028037932E-2</v>
      </c>
      <c r="AJ24" s="26">
        <f t="shared" si="9"/>
        <v>4.649325612447841E-2</v>
      </c>
      <c r="AK24" s="26">
        <f t="shared" si="9"/>
        <v>-0.17561833242801972</v>
      </c>
      <c r="AL24" s="26">
        <f t="shared" si="9"/>
        <v>-7.3683655741560994E-2</v>
      </c>
      <c r="AM24" s="26">
        <f t="shared" si="9"/>
        <v>0.23292360279622537</v>
      </c>
      <c r="AN24" s="26">
        <f t="shared" si="9"/>
        <v>0.31008875234461342</v>
      </c>
      <c r="AO24" s="26">
        <f t="shared" si="9"/>
        <v>3.885688129317777E-2</v>
      </c>
      <c r="AP24" s="26">
        <f t="shared" si="9"/>
        <v>-3.0098671493272722E-3</v>
      </c>
      <c r="AQ24" s="26">
        <f t="shared" si="9"/>
        <v>-9.1898852358780703E-2</v>
      </c>
    </row>
    <row r="25" spans="2:43">
      <c r="B25" s="12" t="s">
        <v>25</v>
      </c>
      <c r="C25" s="2">
        <v>1563.3491195399999</v>
      </c>
      <c r="D25" s="2">
        <v>2054.8323600999997</v>
      </c>
      <c r="E25" s="2">
        <v>2294.8140816199998</v>
      </c>
      <c r="F25" s="2">
        <v>2380.9225059999999</v>
      </c>
      <c r="G25" s="2">
        <v>2770.52961727</v>
      </c>
      <c r="H25" s="2">
        <v>2990.5322709099996</v>
      </c>
      <c r="I25" s="2">
        <v>3089.5</v>
      </c>
      <c r="J25" s="33">
        <v>2018.9060660499999</v>
      </c>
      <c r="K25" s="33">
        <v>2480.57163816</v>
      </c>
      <c r="L25" s="33">
        <v>3008.55047362</v>
      </c>
      <c r="M25" s="33">
        <v>3428.2004640500004</v>
      </c>
      <c r="N25" s="33">
        <v>2917.1769226900001</v>
      </c>
      <c r="O25" s="33">
        <v>2155.3632188400002</v>
      </c>
      <c r="P25" s="33">
        <v>1015.6493754500001</v>
      </c>
      <c r="Q25" s="33">
        <v>1462.256889</v>
      </c>
      <c r="R25" s="33">
        <v>1244.523136</v>
      </c>
      <c r="S25" s="33">
        <v>1540.6531179999999</v>
      </c>
      <c r="T25" s="33">
        <v>1536.8004080000001</v>
      </c>
      <c r="U25" s="33">
        <v>1722.2504080000001</v>
      </c>
      <c r="V25" s="33">
        <v>1621.5351009999999</v>
      </c>
      <c r="W25" s="33">
        <v>1353.5350089999999</v>
      </c>
      <c r="X25" s="26">
        <f t="shared" si="11"/>
        <v>0.31437842924337578</v>
      </c>
      <c r="Y25" s="26">
        <f t="shared" si="11"/>
        <v>0.11678895377544141</v>
      </c>
      <c r="Z25" s="26">
        <f t="shared" si="11"/>
        <v>3.7523050372434863E-2</v>
      </c>
      <c r="AA25" s="26">
        <f t="shared" si="11"/>
        <v>0.16363703996588619</v>
      </c>
      <c r="AB25" s="26">
        <f t="shared" si="11"/>
        <v>7.9408158017377106E-2</v>
      </c>
      <c r="AC25" s="26">
        <f t="shared" si="11"/>
        <v>3.3093683707310362E-2</v>
      </c>
      <c r="AD25" s="26">
        <f t="shared" si="11"/>
        <v>-0.34652660105195021</v>
      </c>
      <c r="AE25" s="26">
        <f t="shared" si="9"/>
        <v>0.22867115012104122</v>
      </c>
      <c r="AF25" s="26">
        <f t="shared" si="9"/>
        <v>0.21284563095772402</v>
      </c>
      <c r="AG25" s="26">
        <f t="shared" si="9"/>
        <v>0.13948577366729764</v>
      </c>
      <c r="AH25" s="26">
        <f t="shared" si="9"/>
        <v>-0.14906466139272623</v>
      </c>
      <c r="AI25" s="26">
        <f t="shared" si="9"/>
        <v>-0.26114758344773714</v>
      </c>
      <c r="AJ25" s="26">
        <f t="shared" si="9"/>
        <v>-0.5287804085305795</v>
      </c>
      <c r="AK25" s="26">
        <f t="shared" si="9"/>
        <v>0.43972607510551875</v>
      </c>
      <c r="AL25" s="26">
        <f t="shared" si="9"/>
        <v>-0.14890253185875058</v>
      </c>
      <c r="AM25" s="26">
        <f t="shared" si="9"/>
        <v>0.23794654629867806</v>
      </c>
      <c r="AN25" s="26">
        <f t="shared" si="9"/>
        <v>-2.5006991872390527E-3</v>
      </c>
      <c r="AO25" s="26">
        <f t="shared" si="9"/>
        <v>0.12067279461575997</v>
      </c>
      <c r="AP25" s="26">
        <f t="shared" si="9"/>
        <v>-5.8478898615537567E-2</v>
      </c>
      <c r="AQ25" s="26">
        <f t="shared" si="9"/>
        <v>-0.16527554157460078</v>
      </c>
    </row>
    <row r="26" spans="2:43">
      <c r="B26" s="12" t="s">
        <v>26</v>
      </c>
      <c r="C26" s="2">
        <v>6163.0311466499998</v>
      </c>
      <c r="D26" s="2">
        <v>9609.5463746000005</v>
      </c>
      <c r="E26" s="2">
        <v>12558.723245990001</v>
      </c>
      <c r="F26" s="2">
        <v>6828.60468425</v>
      </c>
      <c r="G26" s="2">
        <v>7810.5456105200001</v>
      </c>
      <c r="H26" s="2">
        <v>9924.8675134900004</v>
      </c>
      <c r="I26" s="2">
        <v>12376.7</v>
      </c>
      <c r="J26" s="33">
        <v>11870.584159620001</v>
      </c>
      <c r="K26" s="33">
        <v>12294.815739799998</v>
      </c>
      <c r="L26" s="33">
        <v>13527.022998169999</v>
      </c>
      <c r="M26" s="33">
        <v>16271.516103690001</v>
      </c>
      <c r="N26" s="33">
        <v>16711.895008790001</v>
      </c>
      <c r="O26" s="33">
        <v>15744.739973799999</v>
      </c>
      <c r="P26" s="33">
        <v>17716.687899580003</v>
      </c>
      <c r="Q26" s="33">
        <v>13980.33855131</v>
      </c>
      <c r="R26" s="33">
        <v>13060.205418129999</v>
      </c>
      <c r="S26" s="33">
        <v>16095.98434798</v>
      </c>
      <c r="T26" s="33">
        <v>21568.759965360001</v>
      </c>
      <c r="U26" s="33">
        <v>22281.119982</v>
      </c>
      <c r="V26" s="33">
        <v>22309.588332990003</v>
      </c>
      <c r="W26" s="33">
        <v>20378.34564575</v>
      </c>
      <c r="X26" s="26">
        <f t="shared" si="11"/>
        <v>0.55922404835214912</v>
      </c>
      <c r="Y26" s="26">
        <f t="shared" si="11"/>
        <v>0.30690073770654558</v>
      </c>
      <c r="Z26" s="26">
        <f t="shared" si="11"/>
        <v>-0.45626601124199684</v>
      </c>
      <c r="AA26" s="26">
        <f t="shared" si="11"/>
        <v>0.14379818010769041</v>
      </c>
      <c r="AB26" s="26">
        <f t="shared" si="11"/>
        <v>0.2707009226246917</v>
      </c>
      <c r="AC26" s="26">
        <f t="shared" si="11"/>
        <v>0.24703931646215316</v>
      </c>
      <c r="AD26" s="26">
        <f t="shared" si="11"/>
        <v>-4.0892632153966768E-2</v>
      </c>
      <c r="AE26" s="26">
        <f t="shared" si="9"/>
        <v>3.5738054208241943E-2</v>
      </c>
      <c r="AF26" s="26">
        <f t="shared" si="9"/>
        <v>0.1002216937974254</v>
      </c>
      <c r="AG26" s="26">
        <f t="shared" si="9"/>
        <v>0.20288966063643787</v>
      </c>
      <c r="AH26" s="26">
        <f t="shared" si="9"/>
        <v>2.7064405203159447E-2</v>
      </c>
      <c r="AI26" s="26">
        <f t="shared" si="9"/>
        <v>-5.787225413283803E-2</v>
      </c>
      <c r="AJ26" s="26">
        <f t="shared" si="9"/>
        <v>0.12524487092587244</v>
      </c>
      <c r="AK26" s="26">
        <f t="shared" si="9"/>
        <v>-0.21089434828044684</v>
      </c>
      <c r="AL26" s="26">
        <f t="shared" si="9"/>
        <v>-6.5816226824763291E-2</v>
      </c>
      <c r="AM26" s="26">
        <f t="shared" si="9"/>
        <v>0.23244496029409878</v>
      </c>
      <c r="AN26" s="26">
        <f t="shared" si="9"/>
        <v>0.34000875616326121</v>
      </c>
      <c r="AO26" s="26">
        <f t="shared" si="9"/>
        <v>3.3027397856161711E-2</v>
      </c>
      <c r="AP26" s="26">
        <f t="shared" si="9"/>
        <v>1.2776894075792189E-3</v>
      </c>
      <c r="AQ26" s="26">
        <f t="shared" si="9"/>
        <v>-8.6565590472335363E-2</v>
      </c>
    </row>
    <row r="27" spans="2:43">
      <c r="B27" s="11" t="s">
        <v>30</v>
      </c>
      <c r="C27" s="2">
        <v>28996.63977283</v>
      </c>
      <c r="D27" s="2">
        <v>43321.104311810006</v>
      </c>
      <c r="E27" s="2">
        <v>45907.379244920005</v>
      </c>
      <c r="F27" s="2">
        <v>62763.6</v>
      </c>
      <c r="G27" s="2">
        <v>59605.752706959989</v>
      </c>
      <c r="H27" s="2">
        <v>51570.133623310008</v>
      </c>
      <c r="I27" s="33">
        <f>43965+6306.8</f>
        <v>50271.8</v>
      </c>
      <c r="J27" s="33">
        <v>64631.36274687</v>
      </c>
      <c r="K27" s="33">
        <v>69329.739514239976</v>
      </c>
      <c r="L27" s="47">
        <v>88557.385299649992</v>
      </c>
      <c r="M27" s="47">
        <v>71739.185946310012</v>
      </c>
      <c r="N27" s="47">
        <v>76980.468811979998</v>
      </c>
      <c r="O27" s="47">
        <v>101889.74826794001</v>
      </c>
      <c r="P27" s="47">
        <v>87321.677780779995</v>
      </c>
      <c r="Q27" s="47">
        <v>99462.076694549964</v>
      </c>
      <c r="R27" s="47">
        <v>113942.07930358</v>
      </c>
      <c r="S27" s="47">
        <v>146602.52889665001</v>
      </c>
      <c r="T27" s="47">
        <v>158508.71055918001</v>
      </c>
      <c r="U27" s="47">
        <v>147302.09974841005</v>
      </c>
      <c r="V27" s="47">
        <v>169987.84133282001</v>
      </c>
      <c r="W27" s="47">
        <v>142354.70904560998</v>
      </c>
      <c r="X27" s="26">
        <f t="shared" si="11"/>
        <v>0.49400429329753237</v>
      </c>
      <c r="Y27" s="26">
        <f t="shared" si="11"/>
        <v>5.9700115548645849E-2</v>
      </c>
      <c r="Z27" s="26">
        <f t="shared" si="11"/>
        <v>0.36717889438102169</v>
      </c>
      <c r="AA27" s="26">
        <f t="shared" si="11"/>
        <v>-5.0313355082245326E-2</v>
      </c>
      <c r="AB27" s="26">
        <f t="shared" si="11"/>
        <v>-0.13481281115860622</v>
      </c>
      <c r="AC27" s="26">
        <f t="shared" si="11"/>
        <v>-2.5176076385482804E-2</v>
      </c>
      <c r="AD27" s="26">
        <f t="shared" si="11"/>
        <v>0.28563852392136346</v>
      </c>
      <c r="AE27" s="26">
        <f t="shared" si="9"/>
        <v>7.2694997717613674E-2</v>
      </c>
      <c r="AF27" s="26">
        <f t="shared" si="9"/>
        <v>0.27733618963707141</v>
      </c>
      <c r="AG27" s="26">
        <f t="shared" si="9"/>
        <v>-0.18991300721484206</v>
      </c>
      <c r="AH27" s="26">
        <f t="shared" si="9"/>
        <v>7.3060250078563538E-2</v>
      </c>
      <c r="AI27" s="26">
        <f t="shared" si="9"/>
        <v>0.32357921223887809</v>
      </c>
      <c r="AJ27" s="26">
        <f t="shared" si="9"/>
        <v>-0.14297876611541216</v>
      </c>
      <c r="AK27" s="26">
        <f t="shared" si="9"/>
        <v>0.13903075642051088</v>
      </c>
      <c r="AL27" s="26">
        <f t="shared" si="9"/>
        <v>0.1455831517926014</v>
      </c>
      <c r="AM27" s="26">
        <f t="shared" si="9"/>
        <v>0.28664080726534391</v>
      </c>
      <c r="AN27" s="26">
        <f t="shared" si="9"/>
        <v>8.1214026471013057E-2</v>
      </c>
      <c r="AO27" s="26">
        <f t="shared" si="9"/>
        <v>-7.0700283733529656E-2</v>
      </c>
      <c r="AP27" s="26">
        <f t="shared" si="9"/>
        <v>0.15400827023618047</v>
      </c>
      <c r="AQ27" s="26">
        <f t="shared" si="9"/>
        <v>-0.16255946349190342</v>
      </c>
    </row>
    <row r="28" spans="2:43">
      <c r="B28" s="11" t="s">
        <v>118</v>
      </c>
      <c r="C28" s="2"/>
      <c r="D28" s="2"/>
      <c r="E28" s="2"/>
      <c r="F28" s="2"/>
      <c r="G28" s="2"/>
      <c r="H28" s="2"/>
      <c r="I28" s="33"/>
      <c r="J28" s="33"/>
      <c r="K28" s="33"/>
      <c r="L28" s="47"/>
      <c r="M28" s="47"/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0</v>
      </c>
      <c r="V28" s="47">
        <v>0</v>
      </c>
      <c r="W28" s="47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54" t="e">
        <f t="shared" ref="AO28:AQ32" si="13">+U28/T28-1</f>
        <v>#DIV/0!</v>
      </c>
      <c r="AP28" s="54" t="e">
        <f t="shared" si="13"/>
        <v>#DIV/0!</v>
      </c>
      <c r="AQ28" s="54" t="e">
        <f t="shared" si="13"/>
        <v>#DIV/0!</v>
      </c>
    </row>
    <row r="29" spans="2:43">
      <c r="B29" s="11" t="s">
        <v>119</v>
      </c>
      <c r="C29" s="2"/>
      <c r="D29" s="2"/>
      <c r="E29" s="2"/>
      <c r="F29" s="2"/>
      <c r="G29" s="2"/>
      <c r="H29" s="2"/>
      <c r="I29" s="33"/>
      <c r="J29" s="33"/>
      <c r="K29" s="33"/>
      <c r="L29" s="47"/>
      <c r="M29" s="47"/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177.56845993000002</v>
      </c>
      <c r="U29" s="47">
        <v>0</v>
      </c>
      <c r="V29" s="47">
        <v>0</v>
      </c>
      <c r="W29" s="47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>
        <f t="shared" si="13"/>
        <v>-1</v>
      </c>
      <c r="AP29" s="54" t="e">
        <f t="shared" si="13"/>
        <v>#DIV/0!</v>
      </c>
      <c r="AQ29" s="54" t="e">
        <f t="shared" si="13"/>
        <v>#DIV/0!</v>
      </c>
    </row>
    <row r="30" spans="2:43">
      <c r="B30" s="10" t="s">
        <v>31</v>
      </c>
      <c r="C30" s="2">
        <v>2379.6932716799997</v>
      </c>
      <c r="D30" s="2">
        <v>3534.69074275</v>
      </c>
      <c r="E30" s="2">
        <v>3628.49301358</v>
      </c>
      <c r="F30" s="2">
        <v>4207.8664982</v>
      </c>
      <c r="G30" s="2">
        <v>5280.8200074099996</v>
      </c>
      <c r="H30" s="2">
        <v>5736.1324024099995</v>
      </c>
      <c r="I30" s="2">
        <v>5418.9</v>
      </c>
      <c r="J30" s="33">
        <v>5541.99053095</v>
      </c>
      <c r="K30" s="33">
        <v>4959.1279861400008</v>
      </c>
      <c r="L30" s="47">
        <v>6117.0909835100001</v>
      </c>
      <c r="M30" s="47">
        <v>6764.13092142</v>
      </c>
      <c r="N30" s="47">
        <v>6079.2465565000002</v>
      </c>
      <c r="O30" s="47">
        <v>8031.85357621</v>
      </c>
      <c r="P30" s="47">
        <v>7184.5706911699999</v>
      </c>
      <c r="Q30" s="47">
        <v>7333.9983013900001</v>
      </c>
      <c r="R30" s="47">
        <v>8109.7684938100001</v>
      </c>
      <c r="S30" s="47">
        <v>40468.302613489999</v>
      </c>
      <c r="T30" s="47">
        <v>44727.23018133</v>
      </c>
      <c r="U30" s="47">
        <v>45962.809298559994</v>
      </c>
      <c r="V30" s="47">
        <v>48232.473929699998</v>
      </c>
      <c r="W30" s="47">
        <v>50864.992102870005</v>
      </c>
      <c r="X30" s="26">
        <f t="shared" ref="X30:AG32" si="14">+D30/C30-1</f>
        <v>0.48535560646208964</v>
      </c>
      <c r="Y30" s="26">
        <f t="shared" si="14"/>
        <v>2.6537617476832365E-2</v>
      </c>
      <c r="Z30" s="26">
        <f t="shared" si="14"/>
        <v>0.15967330857511275</v>
      </c>
      <c r="AA30" s="26">
        <f t="shared" si="14"/>
        <v>0.25498753576639777</v>
      </c>
      <c r="AB30" s="26">
        <f t="shared" si="14"/>
        <v>8.6220017792901338E-2</v>
      </c>
      <c r="AC30" s="26">
        <f t="shared" si="14"/>
        <v>-5.5304232914274554E-2</v>
      </c>
      <c r="AD30" s="26">
        <f t="shared" si="14"/>
        <v>2.2715040128070241E-2</v>
      </c>
      <c r="AE30" s="26">
        <f t="shared" si="14"/>
        <v>-0.10517205714353428</v>
      </c>
      <c r="AF30" s="26">
        <f t="shared" si="14"/>
        <v>0.23350133342118373</v>
      </c>
      <c r="AG30" s="26">
        <f t="shared" si="14"/>
        <v>0.10577575838813624</v>
      </c>
      <c r="AH30" s="26">
        <f t="shared" ref="AH30:AN32" si="15">+N30/M30-1</f>
        <v>-0.10125238155151228</v>
      </c>
      <c r="AI30" s="26">
        <f t="shared" si="15"/>
        <v>0.32119227301650555</v>
      </c>
      <c r="AJ30" s="26">
        <f t="shared" si="15"/>
        <v>-0.10549033009635722</v>
      </c>
      <c r="AK30" s="26">
        <f t="shared" si="15"/>
        <v>2.0798404893370925E-2</v>
      </c>
      <c r="AL30" s="26">
        <f t="shared" si="15"/>
        <v>0.10577725280805828</v>
      </c>
      <c r="AM30" s="26">
        <f t="shared" si="15"/>
        <v>3.9900687848708039</v>
      </c>
      <c r="AN30" s="26">
        <f t="shared" si="15"/>
        <v>0.10524107246396586</v>
      </c>
      <c r="AO30" s="26">
        <f t="shared" si="13"/>
        <v>2.7624762638347899E-2</v>
      </c>
      <c r="AP30" s="26">
        <f t="shared" si="13"/>
        <v>4.9380459240360386E-2</v>
      </c>
      <c r="AQ30" s="26">
        <f t="shared" si="13"/>
        <v>5.4579787406446645E-2</v>
      </c>
    </row>
    <row r="31" spans="2:43">
      <c r="B31" s="10" t="s">
        <v>12</v>
      </c>
      <c r="C31" s="2">
        <v>1360.8278136900001</v>
      </c>
      <c r="D31" s="2">
        <v>2038.32692922</v>
      </c>
      <c r="E31" s="2">
        <v>1729.0675986600002</v>
      </c>
      <c r="F31" s="2">
        <v>2013.6851909300001</v>
      </c>
      <c r="G31" s="2">
        <v>1336.51640376</v>
      </c>
      <c r="H31" s="2">
        <v>1908.25249493</v>
      </c>
      <c r="I31" s="2">
        <v>993.3</v>
      </c>
      <c r="J31" s="33">
        <v>860.88427190999994</v>
      </c>
      <c r="K31" s="33">
        <v>1133.9631113399998</v>
      </c>
      <c r="L31" s="47">
        <v>1842.0362971900001</v>
      </c>
      <c r="M31" s="47">
        <v>2033.4521433499999</v>
      </c>
      <c r="N31" s="47">
        <v>16298.528728270001</v>
      </c>
      <c r="O31" s="47">
        <v>1985.88368309</v>
      </c>
      <c r="P31" s="47">
        <v>9050.8310199599982</v>
      </c>
      <c r="Q31" s="47">
        <v>3006.62007025</v>
      </c>
      <c r="R31" s="47">
        <v>20800.737477179999</v>
      </c>
      <c r="S31" s="47">
        <v>27127.304484479999</v>
      </c>
      <c r="T31" s="47">
        <v>30926.044226630002</v>
      </c>
      <c r="U31" s="47">
        <v>34043.416537659999</v>
      </c>
      <c r="V31" s="47">
        <v>33103.320026059999</v>
      </c>
      <c r="W31" s="47">
        <v>36175.154155730001</v>
      </c>
      <c r="X31" s="26">
        <f t="shared" si="14"/>
        <v>0.49785807485291156</v>
      </c>
      <c r="Y31" s="26">
        <f t="shared" si="14"/>
        <v>-0.15172214335525813</v>
      </c>
      <c r="Z31" s="26">
        <f t="shared" si="14"/>
        <v>0.16460755640240676</v>
      </c>
      <c r="AA31" s="26">
        <f t="shared" si="14"/>
        <v>-0.33628334270922289</v>
      </c>
      <c r="AB31" s="26">
        <f t="shared" si="14"/>
        <v>0.42778082600523581</v>
      </c>
      <c r="AC31" s="26">
        <f t="shared" si="14"/>
        <v>-0.47947139980737352</v>
      </c>
      <c r="AD31" s="26">
        <f t="shared" si="14"/>
        <v>-0.13330889770462095</v>
      </c>
      <c r="AE31" s="26">
        <f t="shared" si="14"/>
        <v>0.31720737425500167</v>
      </c>
      <c r="AF31" s="26">
        <f t="shared" si="14"/>
        <v>0.62442347442261403</v>
      </c>
      <c r="AG31" s="26">
        <f t="shared" si="14"/>
        <v>0.10391534979631079</v>
      </c>
      <c r="AH31" s="26">
        <f t="shared" si="15"/>
        <v>7.0152015288734937</v>
      </c>
      <c r="AI31" s="26">
        <f t="shared" si="15"/>
        <v>-0.87815564728579087</v>
      </c>
      <c r="AJ31" s="26">
        <f t="shared" si="15"/>
        <v>3.5575836576073101</v>
      </c>
      <c r="AK31" s="26">
        <f t="shared" si="15"/>
        <v>-0.66780729154931362</v>
      </c>
      <c r="AL31" s="26">
        <f t="shared" si="15"/>
        <v>5.9183125872802478</v>
      </c>
      <c r="AM31" s="26">
        <f t="shared" si="15"/>
        <v>0.30415109148128661</v>
      </c>
      <c r="AN31" s="26">
        <f t="shared" si="15"/>
        <v>0.14003380779403751</v>
      </c>
      <c r="AO31" s="26">
        <f t="shared" si="13"/>
        <v>0.1008008747638558</v>
      </c>
      <c r="AP31" s="26">
        <f t="shared" si="13"/>
        <v>-2.7614634699194562E-2</v>
      </c>
      <c r="AQ31" s="26">
        <f t="shared" si="13"/>
        <v>9.2795348842706904E-2</v>
      </c>
    </row>
    <row r="32" spans="2:43">
      <c r="B32" s="10" t="s">
        <v>32</v>
      </c>
      <c r="C32" s="2">
        <v>17.023890480000002</v>
      </c>
      <c r="D32" s="2">
        <v>43.151997960000003</v>
      </c>
      <c r="E32" s="2">
        <v>48.648741819999998</v>
      </c>
      <c r="F32" s="2">
        <v>220.34309403</v>
      </c>
      <c r="G32" s="2">
        <v>292.46234556000002</v>
      </c>
      <c r="H32" s="2">
        <v>23.337705800000002</v>
      </c>
      <c r="I32" s="2">
        <v>30.6</v>
      </c>
      <c r="J32" s="33">
        <v>403.63976661000004</v>
      </c>
      <c r="K32" s="33">
        <v>32.265781869999998</v>
      </c>
      <c r="L32" s="47">
        <v>269.09114138000001</v>
      </c>
      <c r="M32" s="47">
        <v>367.86492855</v>
      </c>
      <c r="N32" s="47">
        <v>4395.8659675899999</v>
      </c>
      <c r="O32" s="47">
        <v>329.86360487999997</v>
      </c>
      <c r="P32" s="47">
        <v>1065.42454701</v>
      </c>
      <c r="Q32" s="47">
        <v>1139.5031256</v>
      </c>
      <c r="R32" s="47">
        <v>1642.6127231099999</v>
      </c>
      <c r="S32" s="47">
        <v>956.43508746999998</v>
      </c>
      <c r="T32" s="47">
        <v>1153.4364039500001</v>
      </c>
      <c r="U32" s="47">
        <v>972.79478810000001</v>
      </c>
      <c r="V32" s="47">
        <v>1089.9258564300001</v>
      </c>
      <c r="W32" s="47">
        <v>1236.7354683599999</v>
      </c>
      <c r="X32" s="26">
        <f t="shared" si="14"/>
        <v>1.5347906232535866</v>
      </c>
      <c r="Y32" s="26">
        <f t="shared" si="14"/>
        <v>0.1273809816429643</v>
      </c>
      <c r="Z32" s="26">
        <f t="shared" si="14"/>
        <v>3.5292660362166792</v>
      </c>
      <c r="AA32" s="26">
        <f t="shared" si="14"/>
        <v>0.32730434256396923</v>
      </c>
      <c r="AB32" s="26">
        <f t="shared" si="14"/>
        <v>-0.92020269906776031</v>
      </c>
      <c r="AC32" s="26">
        <f t="shared" si="14"/>
        <v>0.31118286699800635</v>
      </c>
      <c r="AD32" s="26">
        <f t="shared" si="14"/>
        <v>12.190842046078432</v>
      </c>
      <c r="AE32" s="26">
        <f t="shared" si="14"/>
        <v>-0.92006292605660067</v>
      </c>
      <c r="AF32" s="26">
        <f t="shared" si="14"/>
        <v>7.3398301787378948</v>
      </c>
      <c r="AG32" s="26">
        <f t="shared" si="14"/>
        <v>0.36706443275483203</v>
      </c>
      <c r="AH32" s="26">
        <f t="shared" si="15"/>
        <v>10.94967398745248</v>
      </c>
      <c r="AI32" s="26">
        <f t="shared" si="15"/>
        <v>-0.92496049531263458</v>
      </c>
      <c r="AJ32" s="26">
        <f t="shared" si="15"/>
        <v>2.2298942085398825</v>
      </c>
      <c r="AK32" s="26">
        <f t="shared" si="15"/>
        <v>6.952963379517918E-2</v>
      </c>
      <c r="AL32" s="26">
        <f t="shared" si="15"/>
        <v>0.44151664546342517</v>
      </c>
      <c r="AM32" s="26">
        <f t="shared" si="15"/>
        <v>-0.41773549296564716</v>
      </c>
      <c r="AN32" s="26">
        <f t="shared" si="15"/>
        <v>0.20597458108852518</v>
      </c>
      <c r="AO32" s="26">
        <f t="shared" si="13"/>
        <v>-0.15661168247454649</v>
      </c>
      <c r="AP32" s="26">
        <f t="shared" si="13"/>
        <v>0.12040675974300075</v>
      </c>
      <c r="AQ32" s="26">
        <f t="shared" si="13"/>
        <v>0.13469687966745525</v>
      </c>
    </row>
    <row r="33" spans="1:43">
      <c r="C33" s="2"/>
      <c r="D33" s="2"/>
      <c r="E33" s="2"/>
      <c r="F33" s="2"/>
      <c r="G33" s="2"/>
      <c r="H33" s="2"/>
      <c r="I33" s="2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</row>
    <row r="34" spans="1:43">
      <c r="B34" s="4" t="s">
        <v>11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4479.4873979900003</v>
      </c>
      <c r="N34" s="8">
        <v>5884.7807378300004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3518.152756</v>
      </c>
      <c r="X34" s="27"/>
      <c r="Y34" s="27"/>
      <c r="Z34" s="27"/>
      <c r="AA34" s="27"/>
      <c r="AB34" s="27"/>
      <c r="AC34" s="27"/>
      <c r="AD34" s="27"/>
      <c r="AE34" s="36" t="e">
        <f t="shared" ref="AE34:AQ34" si="16">+K34/J34-1</f>
        <v>#DIV/0!</v>
      </c>
      <c r="AF34" s="36" t="e">
        <f t="shared" si="16"/>
        <v>#DIV/0!</v>
      </c>
      <c r="AG34" s="36" t="e">
        <f t="shared" si="16"/>
        <v>#DIV/0!</v>
      </c>
      <c r="AH34" s="26">
        <f t="shared" si="16"/>
        <v>0.31371744465015627</v>
      </c>
      <c r="AI34" s="26">
        <f t="shared" si="16"/>
        <v>-1</v>
      </c>
      <c r="AJ34" s="54" t="e">
        <f t="shared" si="16"/>
        <v>#DIV/0!</v>
      </c>
      <c r="AK34" s="54" t="e">
        <f t="shared" si="16"/>
        <v>#DIV/0!</v>
      </c>
      <c r="AL34" s="54" t="e">
        <f t="shared" si="16"/>
        <v>#DIV/0!</v>
      </c>
      <c r="AM34" s="54" t="e">
        <f t="shared" si="16"/>
        <v>#DIV/0!</v>
      </c>
      <c r="AN34" s="54" t="e">
        <f t="shared" si="16"/>
        <v>#DIV/0!</v>
      </c>
      <c r="AO34" s="54" t="e">
        <f t="shared" si="16"/>
        <v>#DIV/0!</v>
      </c>
      <c r="AP34" s="54" t="e">
        <f t="shared" si="16"/>
        <v>#DIV/0!</v>
      </c>
      <c r="AQ34" s="54" t="e">
        <f t="shared" si="16"/>
        <v>#DIV/0!</v>
      </c>
    </row>
    <row r="35" spans="1:43">
      <c r="C35" s="2"/>
      <c r="D35" s="2"/>
      <c r="E35" s="2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</row>
    <row r="36" spans="1:43">
      <c r="A36" s="20">
        <v>2</v>
      </c>
      <c r="B36" s="4" t="s">
        <v>47</v>
      </c>
      <c r="C36" s="9">
        <f t="shared" ref="C36:R36" si="17">+C40+C56</f>
        <v>165440.99000000002</v>
      </c>
      <c r="D36" s="9">
        <f t="shared" si="17"/>
        <v>195743.8</v>
      </c>
      <c r="E36" s="9">
        <f t="shared" si="17"/>
        <v>205250.91531293001</v>
      </c>
      <c r="F36" s="9">
        <f t="shared" si="17"/>
        <v>265286.2</v>
      </c>
      <c r="G36" s="9">
        <f t="shared" si="17"/>
        <v>294977.3</v>
      </c>
      <c r="H36" s="9">
        <f t="shared" si="17"/>
        <v>347703.14092085999</v>
      </c>
      <c r="I36" s="9">
        <f t="shared" si="17"/>
        <v>403317.30000000005</v>
      </c>
      <c r="J36" s="9">
        <f t="shared" si="17"/>
        <v>468736.44371175993</v>
      </c>
      <c r="K36" s="9">
        <f t="shared" si="17"/>
        <v>474815.06947277009</v>
      </c>
      <c r="L36" s="9">
        <f t="shared" si="17"/>
        <v>525993.92873712</v>
      </c>
      <c r="M36" s="9">
        <f t="shared" si="17"/>
        <v>525372.65154430002</v>
      </c>
      <c r="N36" s="9">
        <f t="shared" si="17"/>
        <v>561555.44956917001</v>
      </c>
      <c r="O36" s="9">
        <f t="shared" si="17"/>
        <v>605524.70585336001</v>
      </c>
      <c r="P36" s="9">
        <f t="shared" si="17"/>
        <v>718509.87624880997</v>
      </c>
      <c r="Q36" s="9">
        <f t="shared" si="17"/>
        <v>617831.27824102016</v>
      </c>
      <c r="R36" s="9">
        <f t="shared" si="17"/>
        <v>668606.16007868014</v>
      </c>
      <c r="S36" s="9">
        <f>+S40+S56</f>
        <v>731723.01139225008</v>
      </c>
      <c r="T36" s="9">
        <f>+T40+T56+T65</f>
        <v>757506.95786993997</v>
      </c>
      <c r="U36" s="9">
        <f>+U40+U56+U65</f>
        <v>772374.31033248</v>
      </c>
      <c r="V36" s="9">
        <f>+V40+V56+V65</f>
        <v>782968.26863522001</v>
      </c>
      <c r="W36" s="9">
        <f>+W40+W56+W65</f>
        <v>786712.20190635987</v>
      </c>
      <c r="X36" s="29">
        <f t="shared" ref="X36:AQ36" si="18">+D36/C36-1</f>
        <v>0.18316385800157486</v>
      </c>
      <c r="Y36" s="29">
        <f t="shared" si="18"/>
        <v>4.8569177225179061E-2</v>
      </c>
      <c r="Z36" s="29">
        <f t="shared" si="18"/>
        <v>0.29249703756759815</v>
      </c>
      <c r="AA36" s="29">
        <f t="shared" si="18"/>
        <v>0.11192101209938543</v>
      </c>
      <c r="AB36" s="29">
        <f t="shared" si="18"/>
        <v>0.17874541844697878</v>
      </c>
      <c r="AC36" s="29">
        <f t="shared" si="18"/>
        <v>0.1599472438812346</v>
      </c>
      <c r="AD36" s="29">
        <f t="shared" si="18"/>
        <v>0.16220267197008376</v>
      </c>
      <c r="AE36" s="29">
        <f t="shared" si="18"/>
        <v>1.2968109995620702E-2</v>
      </c>
      <c r="AF36" s="29">
        <f t="shared" si="18"/>
        <v>0.10778693128080041</v>
      </c>
      <c r="AG36" s="29">
        <f t="shared" si="18"/>
        <v>-1.1811489807717068E-3</v>
      </c>
      <c r="AH36" s="29">
        <f t="shared" si="18"/>
        <v>6.8870729982828172E-2</v>
      </c>
      <c r="AI36" s="29">
        <f t="shared" si="18"/>
        <v>7.8299046546380424E-2</v>
      </c>
      <c r="AJ36" s="29">
        <f t="shared" si="18"/>
        <v>0.18659052108571039</v>
      </c>
      <c r="AK36" s="29">
        <f t="shared" si="18"/>
        <v>-0.14012138362441406</v>
      </c>
      <c r="AL36" s="29">
        <f t="shared" si="18"/>
        <v>8.2182439811427477E-2</v>
      </c>
      <c r="AM36" s="29">
        <f t="shared" si="18"/>
        <v>9.4400642833058157E-2</v>
      </c>
      <c r="AN36" s="29">
        <f t="shared" si="18"/>
        <v>3.5237304384661661E-2</v>
      </c>
      <c r="AO36" s="29">
        <f t="shared" si="18"/>
        <v>1.9626687660198039E-2</v>
      </c>
      <c r="AP36" s="29">
        <f t="shared" si="18"/>
        <v>1.371609355854897E-2</v>
      </c>
      <c r="AQ36" s="29">
        <f t="shared" si="18"/>
        <v>4.781717754240411E-3</v>
      </c>
    </row>
    <row r="37" spans="1:43">
      <c r="A37" s="20"/>
      <c r="B37" s="21"/>
      <c r="C37" s="8"/>
      <c r="D37" s="8"/>
      <c r="E37" s="2"/>
      <c r="F37" s="25"/>
      <c r="G37" s="25"/>
      <c r="H37" s="21"/>
      <c r="I37" s="21"/>
      <c r="J37" s="21"/>
      <c r="K37" s="21"/>
      <c r="L37" s="21"/>
      <c r="M37" s="21"/>
      <c r="N37" s="21"/>
      <c r="O37" s="25"/>
      <c r="P37" s="25"/>
      <c r="Q37" s="25"/>
      <c r="R37" s="25"/>
      <c r="S37" s="25"/>
      <c r="T37" s="25"/>
      <c r="U37" s="25"/>
      <c r="V37" s="25"/>
      <c r="W37" s="25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</row>
    <row r="38" spans="1:43">
      <c r="A38" s="20">
        <v>3</v>
      </c>
      <c r="B38" s="4" t="s">
        <v>16</v>
      </c>
      <c r="C38" s="6">
        <f>+C36-C46</f>
        <v>107280.99000000002</v>
      </c>
      <c r="D38" s="6">
        <v>138501.9</v>
      </c>
      <c r="E38" s="6">
        <v>159048.59999999998</v>
      </c>
      <c r="F38" s="6">
        <v>227636.90000000002</v>
      </c>
      <c r="G38" s="6">
        <v>253221.9</v>
      </c>
      <c r="H38" s="6">
        <f t="shared" ref="H38:W38" si="19">+H36-H46</f>
        <v>307274.51284470002</v>
      </c>
      <c r="I38" s="6">
        <f t="shared" si="19"/>
        <v>358791.60000000003</v>
      </c>
      <c r="J38" s="6">
        <f t="shared" si="19"/>
        <v>408170.10660583992</v>
      </c>
      <c r="K38" s="6">
        <f t="shared" si="19"/>
        <v>418074.03947249008</v>
      </c>
      <c r="L38" s="6">
        <f t="shared" si="19"/>
        <v>463993.08527965</v>
      </c>
      <c r="M38" s="6">
        <f t="shared" si="19"/>
        <v>472384.09870747</v>
      </c>
      <c r="N38" s="6">
        <f t="shared" si="19"/>
        <v>509587.96636379999</v>
      </c>
      <c r="O38" s="6">
        <f t="shared" si="19"/>
        <v>529962.68047764001</v>
      </c>
      <c r="P38" s="6">
        <f t="shared" si="19"/>
        <v>635528.35687989998</v>
      </c>
      <c r="Q38" s="6">
        <f t="shared" si="19"/>
        <v>526375.0600918202</v>
      </c>
      <c r="R38" s="6">
        <f t="shared" si="19"/>
        <v>553827.97892731009</v>
      </c>
      <c r="S38" s="6">
        <f t="shared" si="19"/>
        <v>568929.5407579001</v>
      </c>
      <c r="T38" s="6">
        <f t="shared" si="19"/>
        <v>565100.74750767997</v>
      </c>
      <c r="U38" s="6">
        <f t="shared" si="19"/>
        <v>589183.54473766999</v>
      </c>
      <c r="V38" s="6">
        <f t="shared" si="19"/>
        <v>617964.39072328003</v>
      </c>
      <c r="W38" s="6">
        <f t="shared" si="19"/>
        <v>659333.78458184982</v>
      </c>
      <c r="X38" s="27">
        <f t="shared" ref="X38:AQ38" si="20">+D38/C38-1</f>
        <v>0.29101996541978181</v>
      </c>
      <c r="Y38" s="27">
        <f t="shared" si="20"/>
        <v>0.14834958942801491</v>
      </c>
      <c r="Z38" s="27">
        <f t="shared" si="20"/>
        <v>0.43124114264445002</v>
      </c>
      <c r="AA38" s="27">
        <f t="shared" si="20"/>
        <v>0.1123939045031801</v>
      </c>
      <c r="AB38" s="27">
        <f t="shared" si="20"/>
        <v>0.21345947109906382</v>
      </c>
      <c r="AC38" s="27">
        <f t="shared" si="20"/>
        <v>0.16765818511389963</v>
      </c>
      <c r="AD38" s="27">
        <f t="shared" si="20"/>
        <v>0.13762447784686116</v>
      </c>
      <c r="AE38" s="27">
        <f t="shared" si="20"/>
        <v>2.426422882608148E-2</v>
      </c>
      <c r="AF38" s="27">
        <f t="shared" si="20"/>
        <v>0.10983472177583375</v>
      </c>
      <c r="AG38" s="27">
        <f t="shared" si="20"/>
        <v>1.8084350163888097E-2</v>
      </c>
      <c r="AH38" s="27">
        <f t="shared" si="20"/>
        <v>7.8757663007977374E-2</v>
      </c>
      <c r="AI38" s="27">
        <f t="shared" si="20"/>
        <v>3.9982722235819557E-2</v>
      </c>
      <c r="AJ38" s="27">
        <f t="shared" si="20"/>
        <v>0.19919454763704625</v>
      </c>
      <c r="AK38" s="27">
        <f t="shared" si="20"/>
        <v>-0.17175204789281684</v>
      </c>
      <c r="AL38" s="27">
        <f t="shared" si="20"/>
        <v>5.2154672432050742E-2</v>
      </c>
      <c r="AM38" s="27">
        <f t="shared" si="20"/>
        <v>2.7267603669716589E-2</v>
      </c>
      <c r="AN38" s="27">
        <f t="shared" si="20"/>
        <v>-6.7298197332478216E-3</v>
      </c>
      <c r="AO38" s="27">
        <f t="shared" si="20"/>
        <v>4.2616820692955582E-2</v>
      </c>
      <c r="AP38" s="27">
        <f t="shared" si="20"/>
        <v>4.8848692810021577E-2</v>
      </c>
      <c r="AQ38" s="27">
        <f t="shared" si="20"/>
        <v>6.6944624123325358E-2</v>
      </c>
    </row>
    <row r="39" spans="1:43">
      <c r="C39" s="33"/>
      <c r="D39" s="2"/>
      <c r="E39" s="2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</row>
    <row r="40" spans="1:43">
      <c r="B40" s="21" t="s">
        <v>1</v>
      </c>
      <c r="C40" s="8">
        <f t="shared" ref="C40:W40" si="21">+C43+C44+C45+C46+C50</f>
        <v>163029.39000000001</v>
      </c>
      <c r="D40" s="8">
        <f t="shared" si="21"/>
        <v>190681.4</v>
      </c>
      <c r="E40" s="8">
        <f t="shared" si="21"/>
        <v>203541.81531293</v>
      </c>
      <c r="F40" s="8">
        <f t="shared" si="21"/>
        <v>237809.10000000003</v>
      </c>
      <c r="G40" s="8">
        <f t="shared" si="21"/>
        <v>289431</v>
      </c>
      <c r="H40" s="8">
        <f t="shared" si="21"/>
        <v>346051.56002307002</v>
      </c>
      <c r="I40" s="8">
        <f t="shared" si="21"/>
        <v>384193.50000000006</v>
      </c>
      <c r="J40" s="8">
        <f t="shared" si="21"/>
        <v>432664.42445055995</v>
      </c>
      <c r="K40" s="8">
        <f t="shared" si="21"/>
        <v>465999.00033017009</v>
      </c>
      <c r="L40" s="8">
        <f t="shared" si="21"/>
        <v>509991.63327301003</v>
      </c>
      <c r="M40" s="8">
        <f t="shared" si="21"/>
        <v>519051.7614976</v>
      </c>
      <c r="N40" s="8">
        <f t="shared" si="21"/>
        <v>536726.62108940003</v>
      </c>
      <c r="O40" s="8">
        <f t="shared" si="21"/>
        <v>599696.98407857004</v>
      </c>
      <c r="P40" s="8">
        <f t="shared" si="21"/>
        <v>637565.59877707995</v>
      </c>
      <c r="Q40" s="8">
        <f t="shared" si="21"/>
        <v>610811.58380279015</v>
      </c>
      <c r="R40" s="8">
        <f t="shared" si="21"/>
        <v>655463.69600756012</v>
      </c>
      <c r="S40" s="8">
        <f t="shared" si="21"/>
        <v>715647.72635808005</v>
      </c>
      <c r="T40" s="8">
        <f t="shared" si="21"/>
        <v>735332.74988311995</v>
      </c>
      <c r="U40" s="8">
        <f t="shared" si="21"/>
        <v>755866.07732303999</v>
      </c>
      <c r="V40" s="8">
        <f t="shared" si="21"/>
        <v>774089.72446822003</v>
      </c>
      <c r="W40" s="8">
        <f t="shared" si="21"/>
        <v>730691.17117050989</v>
      </c>
      <c r="X40" s="28">
        <f t="shared" ref="X40:AQ40" si="22">+D40/C40-1</f>
        <v>0.16961365064299128</v>
      </c>
      <c r="Y40" s="28">
        <f t="shared" si="22"/>
        <v>6.7444519040294582E-2</v>
      </c>
      <c r="Z40" s="28">
        <f t="shared" si="22"/>
        <v>0.16835501164410216</v>
      </c>
      <c r="AA40" s="28">
        <f t="shared" si="22"/>
        <v>0.21707285381425678</v>
      </c>
      <c r="AB40" s="28">
        <f t="shared" si="22"/>
        <v>0.19562714437316675</v>
      </c>
      <c r="AC40" s="28">
        <f t="shared" si="22"/>
        <v>0.11022039598488509</v>
      </c>
      <c r="AD40" s="28">
        <f t="shared" si="22"/>
        <v>0.12616279153749321</v>
      </c>
      <c r="AE40" s="28">
        <f t="shared" si="22"/>
        <v>7.7044873569029226E-2</v>
      </c>
      <c r="AF40" s="28">
        <f t="shared" si="22"/>
        <v>9.4404994241769291E-2</v>
      </c>
      <c r="AG40" s="28">
        <f t="shared" si="22"/>
        <v>1.7765248748188522E-2</v>
      </c>
      <c r="AH40" s="28">
        <f t="shared" si="22"/>
        <v>3.4052210016209949E-2</v>
      </c>
      <c r="AI40" s="28">
        <f t="shared" si="22"/>
        <v>0.11732297321373464</v>
      </c>
      <c r="AJ40" s="28">
        <f t="shared" si="22"/>
        <v>6.3146248361903634E-2</v>
      </c>
      <c r="AK40" s="28">
        <f t="shared" si="22"/>
        <v>-4.1962764342378112E-2</v>
      </c>
      <c r="AL40" s="28">
        <f t="shared" si="22"/>
        <v>7.3102923043428358E-2</v>
      </c>
      <c r="AM40" s="28">
        <f t="shared" si="22"/>
        <v>9.1819014107267671E-2</v>
      </c>
      <c r="AN40" s="28">
        <f t="shared" si="22"/>
        <v>2.7506582917850686E-2</v>
      </c>
      <c r="AO40" s="28">
        <f t="shared" si="22"/>
        <v>2.7923858203219964E-2</v>
      </c>
      <c r="AP40" s="28">
        <f t="shared" si="22"/>
        <v>2.4109624299744281E-2</v>
      </c>
      <c r="AQ40" s="28">
        <f t="shared" si="22"/>
        <v>-5.6063983186863564E-2</v>
      </c>
    </row>
    <row r="41" spans="1:43">
      <c r="C41" s="35"/>
      <c r="D41" s="2"/>
      <c r="E41" s="2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</row>
    <row r="42" spans="1:43" ht="13.5" customHeight="1">
      <c r="B42" s="13" t="s">
        <v>36</v>
      </c>
      <c r="C42" s="8">
        <f>SUM(C43:C44)</f>
        <v>65300.3</v>
      </c>
      <c r="D42" s="8">
        <f>SUM(D43:D44)</f>
        <v>78913.600000000006</v>
      </c>
      <c r="E42" s="8">
        <f>SUM(E43:E44)</f>
        <v>91720</v>
      </c>
      <c r="F42" s="8">
        <f>SUM(F43:F44)</f>
        <v>116342.7</v>
      </c>
      <c r="G42" s="8">
        <f>SUM(G43:G44)</f>
        <v>149233.40000000002</v>
      </c>
      <c r="H42" s="8">
        <v>174509.89587821002</v>
      </c>
      <c r="I42" s="8">
        <f t="shared" ref="I42:W42" si="23">SUM(I43:I44)</f>
        <v>194038.90000000002</v>
      </c>
      <c r="J42" s="8">
        <f t="shared" si="23"/>
        <v>210357.82848873999</v>
      </c>
      <c r="K42" s="8">
        <f t="shared" si="23"/>
        <v>233522.64232451003</v>
      </c>
      <c r="L42" s="8">
        <f t="shared" si="23"/>
        <v>251426.74683740002</v>
      </c>
      <c r="M42" s="8">
        <f t="shared" si="23"/>
        <v>260696.34436280999</v>
      </c>
      <c r="N42" s="8">
        <f t="shared" si="23"/>
        <v>268251.50123965001</v>
      </c>
      <c r="O42" s="8">
        <f t="shared" si="23"/>
        <v>287367.69256956002</v>
      </c>
      <c r="P42" s="8">
        <f t="shared" si="23"/>
        <v>300220.04423329001</v>
      </c>
      <c r="Q42" s="8">
        <f t="shared" si="23"/>
        <v>312476.58952114009</v>
      </c>
      <c r="R42" s="8">
        <f t="shared" si="23"/>
        <v>326523.68102830008</v>
      </c>
      <c r="S42" s="8">
        <f t="shared" si="23"/>
        <v>331130.72795948002</v>
      </c>
      <c r="T42" s="8">
        <f t="shared" si="23"/>
        <v>326102.24834947003</v>
      </c>
      <c r="U42" s="8">
        <f t="shared" si="23"/>
        <v>334109.14678643999</v>
      </c>
      <c r="V42" s="8">
        <f t="shared" si="23"/>
        <v>354463.31103260006</v>
      </c>
      <c r="W42" s="8">
        <f t="shared" si="23"/>
        <v>365308.22416097997</v>
      </c>
      <c r="X42" s="27">
        <f t="shared" ref="X42:AG48" si="24">+D42/C42-1</f>
        <v>0.20847224285340182</v>
      </c>
      <c r="Y42" s="27">
        <f t="shared" si="24"/>
        <v>0.16228381419679239</v>
      </c>
      <c r="Z42" s="27">
        <f t="shared" si="24"/>
        <v>0.26845508068033141</v>
      </c>
      <c r="AA42" s="27">
        <f t="shared" si="24"/>
        <v>0.2827053179958865</v>
      </c>
      <c r="AB42" s="27">
        <f t="shared" si="24"/>
        <v>0.16937559472752084</v>
      </c>
      <c r="AC42" s="27">
        <f t="shared" si="24"/>
        <v>0.11190771745929662</v>
      </c>
      <c r="AD42" s="27">
        <f t="shared" si="24"/>
        <v>8.4101324470196248E-2</v>
      </c>
      <c r="AE42" s="27">
        <f t="shared" si="24"/>
        <v>0.11012099717035251</v>
      </c>
      <c r="AF42" s="27">
        <f t="shared" si="24"/>
        <v>7.6669672519420695E-2</v>
      </c>
      <c r="AG42" s="27">
        <f t="shared" si="24"/>
        <v>3.6867984977766444E-2</v>
      </c>
      <c r="AH42" s="27">
        <f t="shared" ref="AH42:AQ48" si="25">+N42/M42-1</f>
        <v>2.8980678249655556E-2</v>
      </c>
      <c r="AI42" s="27">
        <f t="shared" si="25"/>
        <v>7.126219701127412E-2</v>
      </c>
      <c r="AJ42" s="27">
        <f t="shared" si="25"/>
        <v>4.4724414038362914E-2</v>
      </c>
      <c r="AK42" s="27">
        <f t="shared" si="25"/>
        <v>4.0825206455322283E-2</v>
      </c>
      <c r="AL42" s="27">
        <f t="shared" si="25"/>
        <v>4.4954060490376868E-2</v>
      </c>
      <c r="AM42" s="27">
        <f t="shared" si="25"/>
        <v>1.4109380724458553E-2</v>
      </c>
      <c r="AN42" s="27">
        <f t="shared" si="25"/>
        <v>-1.5185783696357258E-2</v>
      </c>
      <c r="AO42" s="27">
        <f t="shared" si="25"/>
        <v>2.4553337112810381E-2</v>
      </c>
      <c r="AP42" s="27">
        <f t="shared" si="25"/>
        <v>6.0920703434588441E-2</v>
      </c>
      <c r="AQ42" s="27">
        <f t="shared" si="25"/>
        <v>3.059530504521657E-2</v>
      </c>
    </row>
    <row r="43" spans="1:43">
      <c r="B43" s="13" t="s">
        <v>2</v>
      </c>
      <c r="C43" s="33">
        <v>60758</v>
      </c>
      <c r="D43" s="2">
        <v>72779.8</v>
      </c>
      <c r="E43" s="14">
        <v>84738.5</v>
      </c>
      <c r="F43" s="14">
        <v>106644.7</v>
      </c>
      <c r="G43" s="14">
        <v>135931.80000000002</v>
      </c>
      <c r="H43" s="14">
        <v>159445.57344734002</v>
      </c>
      <c r="I43" s="14">
        <v>177831.2</v>
      </c>
      <c r="J43" s="38">
        <v>192755.00152324</v>
      </c>
      <c r="K43" s="38">
        <v>214884.93805360002</v>
      </c>
      <c r="L43" s="38">
        <v>229658.67481954003</v>
      </c>
      <c r="M43" s="38">
        <v>242032.94681174</v>
      </c>
      <c r="N43" s="38">
        <v>249789.8924831</v>
      </c>
      <c r="O43" s="33">
        <v>261666.57353472</v>
      </c>
      <c r="P43" s="33">
        <v>275831.88423715002</v>
      </c>
      <c r="Q43" s="33">
        <v>284360.95897877007</v>
      </c>
      <c r="R43" s="33">
        <v>297189.39659560006</v>
      </c>
      <c r="S43" s="33">
        <v>301600.11740697001</v>
      </c>
      <c r="T43" s="33">
        <v>296236.10737852001</v>
      </c>
      <c r="U43" s="33">
        <v>303256.24147408997</v>
      </c>
      <c r="V43" s="33">
        <v>319627.56252240005</v>
      </c>
      <c r="W43" s="33">
        <v>331227.18333922996</v>
      </c>
      <c r="X43" s="26">
        <f t="shared" si="24"/>
        <v>0.19786365581487209</v>
      </c>
      <c r="Y43" s="26">
        <f t="shared" si="24"/>
        <v>0.16431344961101835</v>
      </c>
      <c r="Z43" s="26">
        <f t="shared" si="24"/>
        <v>0.25851531476247502</v>
      </c>
      <c r="AA43" s="26">
        <f t="shared" si="24"/>
        <v>0.27462311769830117</v>
      </c>
      <c r="AB43" s="26">
        <f t="shared" si="24"/>
        <v>0.17298213844986976</v>
      </c>
      <c r="AC43" s="26">
        <f t="shared" si="24"/>
        <v>0.11530973331619143</v>
      </c>
      <c r="AD43" s="26">
        <f t="shared" si="24"/>
        <v>8.3921165258064923E-2</v>
      </c>
      <c r="AE43" s="26">
        <f t="shared" si="24"/>
        <v>0.11480862418862769</v>
      </c>
      <c r="AF43" s="26">
        <f t="shared" si="24"/>
        <v>6.8751848778972668E-2</v>
      </c>
      <c r="AG43" s="26">
        <f t="shared" si="24"/>
        <v>5.3881143405200671E-2</v>
      </c>
      <c r="AH43" s="26">
        <f t="shared" si="25"/>
        <v>3.2049131217633642E-2</v>
      </c>
      <c r="AI43" s="26">
        <f t="shared" si="25"/>
        <v>4.7546683869218231E-2</v>
      </c>
      <c r="AJ43" s="26">
        <f t="shared" si="25"/>
        <v>5.4134964627227999E-2</v>
      </c>
      <c r="AK43" s="26">
        <f t="shared" si="25"/>
        <v>3.0921279333635976E-2</v>
      </c>
      <c r="AL43" s="26">
        <f t="shared" si="25"/>
        <v>4.5113216887792795E-2</v>
      </c>
      <c r="AM43" s="26">
        <f t="shared" si="25"/>
        <v>1.4841447446968692E-2</v>
      </c>
      <c r="AN43" s="26">
        <f t="shared" si="25"/>
        <v>-1.7785172216004064E-2</v>
      </c>
      <c r="AO43" s="26">
        <f t="shared" si="25"/>
        <v>2.3697766479897409E-2</v>
      </c>
      <c r="AP43" s="26">
        <f t="shared" si="25"/>
        <v>5.3985108331921383E-2</v>
      </c>
      <c r="AQ43" s="26">
        <f t="shared" si="25"/>
        <v>3.6291053015857999E-2</v>
      </c>
    </row>
    <row r="44" spans="1:43" ht="14.25">
      <c r="B44" s="114" t="s">
        <v>131</v>
      </c>
      <c r="C44" s="33">
        <v>4542.3</v>
      </c>
      <c r="D44" s="2">
        <v>6133.8</v>
      </c>
      <c r="E44" s="2">
        <v>6981.5</v>
      </c>
      <c r="F44" s="2">
        <v>9698</v>
      </c>
      <c r="G44" s="2">
        <v>13301.600000000002</v>
      </c>
      <c r="H44" s="2">
        <v>15064.322430870001</v>
      </c>
      <c r="I44" s="2">
        <v>16207.7</v>
      </c>
      <c r="J44" s="33">
        <v>17602.8269655</v>
      </c>
      <c r="K44" s="33">
        <v>18637.704270909999</v>
      </c>
      <c r="L44" s="33">
        <v>21768.072017859999</v>
      </c>
      <c r="M44" s="33">
        <v>18663.39755107</v>
      </c>
      <c r="N44" s="33">
        <v>18461.608756549998</v>
      </c>
      <c r="O44" s="33">
        <v>25701.119034840001</v>
      </c>
      <c r="P44" s="33">
        <v>24388.159996140002</v>
      </c>
      <c r="Q44" s="33">
        <v>28115.630542370003</v>
      </c>
      <c r="R44" s="33">
        <v>29334.284432700006</v>
      </c>
      <c r="S44" s="33">
        <v>29530.610552509999</v>
      </c>
      <c r="T44" s="33">
        <v>29866.140970949993</v>
      </c>
      <c r="U44" s="33">
        <v>30852.905312350005</v>
      </c>
      <c r="V44" s="33">
        <v>34835.748510199999</v>
      </c>
      <c r="W44" s="33">
        <v>34081.040821750001</v>
      </c>
      <c r="X44" s="26">
        <f t="shared" si="24"/>
        <v>0.35037315897232668</v>
      </c>
      <c r="Y44" s="26">
        <f t="shared" si="24"/>
        <v>0.13820144119469169</v>
      </c>
      <c r="Z44" s="26">
        <f t="shared" si="24"/>
        <v>0.38909976366110444</v>
      </c>
      <c r="AA44" s="26">
        <f t="shared" si="24"/>
        <v>0.37158176943699761</v>
      </c>
      <c r="AB44" s="26">
        <f t="shared" si="24"/>
        <v>0.13251957891306287</v>
      </c>
      <c r="AC44" s="26">
        <f t="shared" si="24"/>
        <v>7.589970105704702E-2</v>
      </c>
      <c r="AD44" s="26">
        <f t="shared" si="24"/>
        <v>8.6078034853803942E-2</v>
      </c>
      <c r="AE44" s="26">
        <f t="shared" si="24"/>
        <v>5.8790403804926727E-2</v>
      </c>
      <c r="AF44" s="26">
        <f t="shared" si="24"/>
        <v>0.16795886990416098</v>
      </c>
      <c r="AG44" s="26">
        <f t="shared" si="24"/>
        <v>-0.14262514678574723</v>
      </c>
      <c r="AH44" s="26">
        <f t="shared" si="25"/>
        <v>-1.0812007511913801E-2</v>
      </c>
      <c r="AI44" s="26">
        <f t="shared" si="25"/>
        <v>0.39213864694871159</v>
      </c>
      <c r="AJ44" s="26">
        <f t="shared" si="25"/>
        <v>-5.1085675955205412E-2</v>
      </c>
      <c r="AK44" s="26">
        <f t="shared" si="25"/>
        <v>0.15283935101376889</v>
      </c>
      <c r="AL44" s="26">
        <f t="shared" si="25"/>
        <v>4.3344355677654267E-2</v>
      </c>
      <c r="AM44" s="26">
        <f t="shared" si="25"/>
        <v>6.692718898952954E-3</v>
      </c>
      <c r="AN44" s="26">
        <f t="shared" si="25"/>
        <v>1.1362122630121929E-2</v>
      </c>
      <c r="AO44" s="26">
        <f t="shared" si="25"/>
        <v>3.3039566188340475E-2</v>
      </c>
      <c r="AP44" s="26">
        <f t="shared" si="25"/>
        <v>0.1290913499888684</v>
      </c>
      <c r="AQ44" s="26">
        <f t="shared" si="25"/>
        <v>-2.1664747299143472E-2</v>
      </c>
    </row>
    <row r="45" spans="1:43" ht="14.25">
      <c r="B45" s="37" t="s">
        <v>132</v>
      </c>
      <c r="C45" s="33">
        <v>616.49</v>
      </c>
      <c r="D45" s="2">
        <v>1518.9</v>
      </c>
      <c r="E45" s="2">
        <v>854.3</v>
      </c>
      <c r="F45" s="2">
        <v>2272.6999999999998</v>
      </c>
      <c r="G45" s="2">
        <v>1921.0000000000002</v>
      </c>
      <c r="H45" s="2">
        <v>2414.0077702599997</v>
      </c>
      <c r="I45" s="2">
        <v>2461.6999999999998</v>
      </c>
      <c r="J45" s="33">
        <v>3187.6533955399996</v>
      </c>
      <c r="K45" s="33">
        <v>3180.8553976500007</v>
      </c>
      <c r="L45" s="33">
        <v>4004.1129680699992</v>
      </c>
      <c r="M45" s="33">
        <v>2092.0170915600002</v>
      </c>
      <c r="N45" s="33">
        <v>3891.0546182699995</v>
      </c>
      <c r="O45" s="33">
        <v>3382.1157598699992</v>
      </c>
      <c r="P45" s="33">
        <v>3556.97569879</v>
      </c>
      <c r="Q45" s="33">
        <v>3592.1245442399991</v>
      </c>
      <c r="R45" s="33">
        <v>6518.7678760900008</v>
      </c>
      <c r="S45" s="33">
        <v>7584.4674748800007</v>
      </c>
      <c r="T45" s="33">
        <v>5850.14118564</v>
      </c>
      <c r="U45" s="33">
        <v>8657.4848698299975</v>
      </c>
      <c r="V45" s="33">
        <v>8664.0682856600015</v>
      </c>
      <c r="W45" s="33">
        <v>8336.884556160001</v>
      </c>
      <c r="X45" s="26">
        <f t="shared" si="24"/>
        <v>1.4637869227400282</v>
      </c>
      <c r="Y45" s="26">
        <f t="shared" si="24"/>
        <v>-0.43755349265916132</v>
      </c>
      <c r="Z45" s="26">
        <f t="shared" si="24"/>
        <v>1.6603066838347185</v>
      </c>
      <c r="AA45" s="26">
        <f t="shared" si="24"/>
        <v>-0.15474985699828381</v>
      </c>
      <c r="AB45" s="26">
        <f t="shared" si="24"/>
        <v>0.25664121304528864</v>
      </c>
      <c r="AC45" s="26">
        <f t="shared" si="24"/>
        <v>1.9756452455355289E-2</v>
      </c>
      <c r="AD45" s="26">
        <f t="shared" si="24"/>
        <v>0.29489921417719445</v>
      </c>
      <c r="AE45" s="26">
        <f t="shared" si="24"/>
        <v>-2.1326025908307011E-3</v>
      </c>
      <c r="AF45" s="26">
        <f t="shared" si="24"/>
        <v>0.25881640863907762</v>
      </c>
      <c r="AG45" s="26">
        <f t="shared" si="24"/>
        <v>-0.47753294968389415</v>
      </c>
      <c r="AH45" s="26">
        <f t="shared" si="25"/>
        <v>0.85995355103359672</v>
      </c>
      <c r="AI45" s="26">
        <f t="shared" si="25"/>
        <v>-0.13079715098583722</v>
      </c>
      <c r="AJ45" s="26">
        <f t="shared" si="25"/>
        <v>5.1701346534253956E-2</v>
      </c>
      <c r="AK45" s="26">
        <f t="shared" si="25"/>
        <v>9.8816658944158586E-3</v>
      </c>
      <c r="AL45" s="26">
        <f t="shared" si="25"/>
        <v>0.81473882539593401</v>
      </c>
      <c r="AM45" s="26">
        <f t="shared" si="25"/>
        <v>0.16348175284762756</v>
      </c>
      <c r="AN45" s="26">
        <f t="shared" si="25"/>
        <v>-0.22866816885748997</v>
      </c>
      <c r="AO45" s="26">
        <f t="shared" si="25"/>
        <v>0.47987622778763361</v>
      </c>
      <c r="AP45" s="26">
        <f t="shared" si="25"/>
        <v>7.604305325379368E-4</v>
      </c>
      <c r="AQ45" s="26">
        <f t="shared" si="25"/>
        <v>-3.7763290721233855E-2</v>
      </c>
    </row>
    <row r="46" spans="1:43">
      <c r="B46" s="1" t="s">
        <v>17</v>
      </c>
      <c r="C46" s="6">
        <f>+C47+C48</f>
        <v>58160</v>
      </c>
      <c r="D46" s="6">
        <v>57241.9</v>
      </c>
      <c r="E46" s="6">
        <v>46202.3</v>
      </c>
      <c r="F46" s="6">
        <v>37649.300000000003</v>
      </c>
      <c r="G46" s="6">
        <v>41755.399999999994</v>
      </c>
      <c r="H46" s="6">
        <v>40428.628076160006</v>
      </c>
      <c r="I46" s="6">
        <f t="shared" ref="I46:W46" si="26">+I47+I48</f>
        <v>44525.7</v>
      </c>
      <c r="J46" s="6">
        <f t="shared" si="26"/>
        <v>60566.33710592</v>
      </c>
      <c r="K46" s="6">
        <f t="shared" si="26"/>
        <v>56741.030000280007</v>
      </c>
      <c r="L46" s="6">
        <f t="shared" si="26"/>
        <v>62000.843457469993</v>
      </c>
      <c r="M46" s="6">
        <f t="shared" si="26"/>
        <v>52988.55283683</v>
      </c>
      <c r="N46" s="6">
        <f t="shared" si="26"/>
        <v>51967.483205370001</v>
      </c>
      <c r="O46" s="6">
        <f t="shared" si="26"/>
        <v>75562.025375719997</v>
      </c>
      <c r="P46" s="6">
        <f t="shared" si="26"/>
        <v>82981.519368909998</v>
      </c>
      <c r="Q46" s="6">
        <f t="shared" si="26"/>
        <v>91456.218149200009</v>
      </c>
      <c r="R46" s="6">
        <f t="shared" si="26"/>
        <v>114778.18115136999</v>
      </c>
      <c r="S46" s="6">
        <f t="shared" si="26"/>
        <v>162793.47063435</v>
      </c>
      <c r="T46" s="6">
        <f t="shared" si="26"/>
        <v>192406.21036226</v>
      </c>
      <c r="U46" s="6">
        <f t="shared" si="26"/>
        <v>183190.76559480999</v>
      </c>
      <c r="V46" s="6">
        <f t="shared" si="26"/>
        <v>165003.87791194001</v>
      </c>
      <c r="W46" s="6">
        <f t="shared" si="26"/>
        <v>127378.41732451001</v>
      </c>
      <c r="X46" s="27">
        <f t="shared" si="24"/>
        <v>-1.5785763411279241E-2</v>
      </c>
      <c r="Y46" s="27">
        <f t="shared" si="24"/>
        <v>-0.19285872761036926</v>
      </c>
      <c r="Z46" s="27">
        <f t="shared" si="24"/>
        <v>-0.18512065416656742</v>
      </c>
      <c r="AA46" s="27">
        <f t="shared" si="24"/>
        <v>0.10906178866539329</v>
      </c>
      <c r="AB46" s="27">
        <f t="shared" si="24"/>
        <v>-3.1774858433639475E-2</v>
      </c>
      <c r="AC46" s="27">
        <f t="shared" si="24"/>
        <v>0.10134085965326034</v>
      </c>
      <c r="AD46" s="27">
        <f t="shared" si="24"/>
        <v>0.36025569740442043</v>
      </c>
      <c r="AE46" s="27">
        <f t="shared" si="24"/>
        <v>-6.3158964012471119E-2</v>
      </c>
      <c r="AF46" s="27">
        <f t="shared" si="24"/>
        <v>9.2698589665433095E-2</v>
      </c>
      <c r="AG46" s="27">
        <f t="shared" si="24"/>
        <v>-0.14535754867306039</v>
      </c>
      <c r="AH46" s="27">
        <f t="shared" si="25"/>
        <v>-1.9269626679638274E-2</v>
      </c>
      <c r="AI46" s="27">
        <f t="shared" si="25"/>
        <v>0.4540251079142481</v>
      </c>
      <c r="AJ46" s="27">
        <f t="shared" si="25"/>
        <v>9.8190777130413798E-2</v>
      </c>
      <c r="AK46" s="27">
        <f t="shared" si="25"/>
        <v>0.10212754411755398</v>
      </c>
      <c r="AL46" s="27">
        <f t="shared" si="25"/>
        <v>0.25500685983016447</v>
      </c>
      <c r="AM46" s="27">
        <f t="shared" si="25"/>
        <v>0.41833115842511237</v>
      </c>
      <c r="AN46" s="27">
        <f t="shared" si="25"/>
        <v>0.18190373122779047</v>
      </c>
      <c r="AO46" s="27">
        <f t="shared" si="25"/>
        <v>-4.7895776077597985E-2</v>
      </c>
      <c r="AP46" s="27">
        <f t="shared" si="25"/>
        <v>-9.9278408624027481E-2</v>
      </c>
      <c r="AQ46" s="27">
        <f t="shared" si="25"/>
        <v>-0.22802773524819897</v>
      </c>
    </row>
    <row r="47" spans="1:43">
      <c r="B47" s="1" t="s">
        <v>3</v>
      </c>
      <c r="C47" s="33">
        <v>36847.9</v>
      </c>
      <c r="D47" s="22">
        <v>35085.4</v>
      </c>
      <c r="E47" s="2">
        <v>24625.1</v>
      </c>
      <c r="F47" s="2">
        <v>17588.099999999999</v>
      </c>
      <c r="G47" s="2">
        <v>21943.8</v>
      </c>
      <c r="H47" s="2">
        <v>22804.266520730002</v>
      </c>
      <c r="I47" s="2">
        <v>26879</v>
      </c>
      <c r="J47" s="33">
        <v>48462.227517810003</v>
      </c>
      <c r="K47" s="33">
        <v>38950.707230340005</v>
      </c>
      <c r="L47" s="33">
        <v>43446.349723089996</v>
      </c>
      <c r="M47" s="33">
        <v>31252.581313530001</v>
      </c>
      <c r="N47" s="33">
        <v>29519.91332109</v>
      </c>
      <c r="O47" s="33">
        <v>52647.3157699</v>
      </c>
      <c r="P47" s="33">
        <v>58447.14179799</v>
      </c>
      <c r="Q47" s="33">
        <v>72245.397211700008</v>
      </c>
      <c r="R47" s="33">
        <v>100665.93909915999</v>
      </c>
      <c r="S47" s="33">
        <v>147713.55329760999</v>
      </c>
      <c r="T47" s="33">
        <v>171473.47155086999</v>
      </c>
      <c r="U47" s="33">
        <v>169835.12409515999</v>
      </c>
      <c r="V47" s="33">
        <v>150082.33382881002</v>
      </c>
      <c r="W47" s="33">
        <v>115725.37693719001</v>
      </c>
      <c r="X47" s="26">
        <f t="shared" si="24"/>
        <v>-4.7831762461361449E-2</v>
      </c>
      <c r="Y47" s="26">
        <f t="shared" si="24"/>
        <v>-0.29813825693878371</v>
      </c>
      <c r="Z47" s="26">
        <f t="shared" si="24"/>
        <v>-0.28576533699355533</v>
      </c>
      <c r="AA47" s="26">
        <f t="shared" si="24"/>
        <v>0.24765039998635441</v>
      </c>
      <c r="AB47" s="26">
        <f t="shared" si="24"/>
        <v>3.9212284140850873E-2</v>
      </c>
      <c r="AC47" s="26">
        <f t="shared" si="24"/>
        <v>0.17868294406951879</v>
      </c>
      <c r="AD47" s="26">
        <f t="shared" si="24"/>
        <v>0.80297732496781893</v>
      </c>
      <c r="AE47" s="26">
        <f t="shared" si="24"/>
        <v>-0.19626667560781208</v>
      </c>
      <c r="AF47" s="26">
        <f t="shared" si="24"/>
        <v>0.11541876418737229</v>
      </c>
      <c r="AG47" s="26">
        <f t="shared" si="24"/>
        <v>-0.28066266757226543</v>
      </c>
      <c r="AH47" s="26">
        <f t="shared" si="25"/>
        <v>-5.5440796235602052E-2</v>
      </c>
      <c r="AI47" s="26">
        <f t="shared" si="25"/>
        <v>0.78345089286854441</v>
      </c>
      <c r="AJ47" s="26">
        <f t="shared" si="25"/>
        <v>0.11016375561175207</v>
      </c>
      <c r="AK47" s="26">
        <f t="shared" si="25"/>
        <v>0.23608092695791205</v>
      </c>
      <c r="AL47" s="26">
        <f t="shared" si="25"/>
        <v>0.39338896295606962</v>
      </c>
      <c r="AM47" s="26">
        <f t="shared" si="25"/>
        <v>0.4673637838127771</v>
      </c>
      <c r="AN47" s="26">
        <f t="shared" si="25"/>
        <v>0.16085130797299985</v>
      </c>
      <c r="AO47" s="26">
        <f t="shared" si="25"/>
        <v>-9.5545243289948401E-3</v>
      </c>
      <c r="AP47" s="26">
        <f t="shared" si="25"/>
        <v>-0.1163056839484059</v>
      </c>
      <c r="AQ47" s="26">
        <f t="shared" si="25"/>
        <v>-0.22892072647810058</v>
      </c>
    </row>
    <row r="48" spans="1:43">
      <c r="B48" s="1" t="s">
        <v>4</v>
      </c>
      <c r="C48" s="33">
        <v>21312.1</v>
      </c>
      <c r="D48" s="22">
        <v>22156.5</v>
      </c>
      <c r="E48" s="2">
        <v>21577.200000000001</v>
      </c>
      <c r="F48" s="2">
        <v>20061.2</v>
      </c>
      <c r="G48" s="2">
        <v>19811.599999999999</v>
      </c>
      <c r="H48" s="2">
        <v>17624.361555430001</v>
      </c>
      <c r="I48" s="2">
        <v>17646.7</v>
      </c>
      <c r="J48" s="33">
        <v>12104.109588109999</v>
      </c>
      <c r="K48" s="33">
        <v>17790.322769940001</v>
      </c>
      <c r="L48" s="33">
        <v>18554.493734380001</v>
      </c>
      <c r="M48" s="33">
        <v>21735.971523300002</v>
      </c>
      <c r="N48" s="33">
        <v>22447.569884280001</v>
      </c>
      <c r="O48" s="33">
        <v>22914.70960582</v>
      </c>
      <c r="P48" s="33">
        <v>24534.377570919998</v>
      </c>
      <c r="Q48" s="33">
        <v>19210.820937500001</v>
      </c>
      <c r="R48" s="33">
        <v>14112.24205221</v>
      </c>
      <c r="S48" s="33">
        <v>15079.91733674</v>
      </c>
      <c r="T48" s="33">
        <v>20932.738811390002</v>
      </c>
      <c r="U48" s="33">
        <v>13355.641499649999</v>
      </c>
      <c r="V48" s="33">
        <v>14921.544083129998</v>
      </c>
      <c r="W48" s="33">
        <v>11653.040387319999</v>
      </c>
      <c r="X48" s="26">
        <f t="shared" si="24"/>
        <v>3.9620684963002306E-2</v>
      </c>
      <c r="Y48" s="26">
        <f t="shared" si="24"/>
        <v>-2.6145826281226747E-2</v>
      </c>
      <c r="Z48" s="26">
        <f t="shared" si="24"/>
        <v>-7.0259347830117003E-2</v>
      </c>
      <c r="AA48" s="26">
        <f t="shared" si="24"/>
        <v>-1.2441927701234312E-2</v>
      </c>
      <c r="AB48" s="26">
        <f t="shared" si="24"/>
        <v>-0.11040190820377949</v>
      </c>
      <c r="AC48" s="26">
        <f t="shared" si="24"/>
        <v>1.267475391930839E-3</v>
      </c>
      <c r="AD48" s="26">
        <f t="shared" si="24"/>
        <v>-0.31408650976613195</v>
      </c>
      <c r="AE48" s="26">
        <f t="shared" si="24"/>
        <v>0.4697754213507479</v>
      </c>
      <c r="AF48" s="26">
        <f t="shared" si="24"/>
        <v>4.2954305794339342E-2</v>
      </c>
      <c r="AG48" s="26">
        <f t="shared" si="24"/>
        <v>0.17146669882051135</v>
      </c>
      <c r="AH48" s="26">
        <f t="shared" si="25"/>
        <v>3.2738281802457969E-2</v>
      </c>
      <c r="AI48" s="26">
        <f t="shared" si="25"/>
        <v>2.0810258034529516E-2</v>
      </c>
      <c r="AJ48" s="26">
        <f t="shared" si="25"/>
        <v>7.0682456507702218E-2</v>
      </c>
      <c r="AK48" s="26">
        <f t="shared" si="25"/>
        <v>-0.2169835618625956</v>
      </c>
      <c r="AL48" s="26">
        <f t="shared" si="25"/>
        <v>-0.26540140589918504</v>
      </c>
      <c r="AM48" s="26">
        <f t="shared" si="25"/>
        <v>6.8569918298592381E-2</v>
      </c>
      <c r="AN48" s="26">
        <f t="shared" si="25"/>
        <v>0.38812026246261078</v>
      </c>
      <c r="AO48" s="26">
        <f t="shared" si="25"/>
        <v>-0.36197352768846103</v>
      </c>
      <c r="AP48" s="26">
        <f t="shared" si="25"/>
        <v>0.11724652713394823</v>
      </c>
      <c r="AQ48" s="26">
        <f t="shared" si="25"/>
        <v>-0.21904594307403513</v>
      </c>
    </row>
    <row r="49" spans="1:43">
      <c r="C49" s="33"/>
      <c r="D49" s="2"/>
      <c r="E49" s="2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</row>
    <row r="50" spans="1:43" ht="14.25">
      <c r="B50" s="37" t="s">
        <v>46</v>
      </c>
      <c r="C50" s="6">
        <f t="shared" ref="C50:N50" si="27">+C51+C52+C53+C54</f>
        <v>38952.600000000006</v>
      </c>
      <c r="D50" s="6">
        <f t="shared" si="27"/>
        <v>53007</v>
      </c>
      <c r="E50" s="6">
        <f t="shared" si="27"/>
        <v>64765.215312929991</v>
      </c>
      <c r="F50" s="6">
        <f t="shared" si="27"/>
        <v>81544.400000000009</v>
      </c>
      <c r="G50" s="6">
        <f t="shared" si="27"/>
        <v>96521.200000000012</v>
      </c>
      <c r="H50" s="6">
        <f t="shared" si="27"/>
        <v>128699.02829844</v>
      </c>
      <c r="I50" s="6">
        <f t="shared" si="27"/>
        <v>143167.20000000001</v>
      </c>
      <c r="J50" s="6">
        <f t="shared" si="27"/>
        <v>158552.60546035995</v>
      </c>
      <c r="K50" s="6">
        <f t="shared" si="27"/>
        <v>172554.47260773001</v>
      </c>
      <c r="L50" s="6">
        <f t="shared" si="27"/>
        <v>192559.93001007001</v>
      </c>
      <c r="M50" s="6">
        <f t="shared" si="27"/>
        <v>203274.84720640001</v>
      </c>
      <c r="N50" s="6">
        <f t="shared" si="27"/>
        <v>212616.58202611</v>
      </c>
      <c r="O50" s="6">
        <f t="shared" ref="O50:W50" si="28">+O52+O51+O53+O54</f>
        <v>233385.15037342001</v>
      </c>
      <c r="P50" s="6">
        <f t="shared" si="28"/>
        <v>250807.05947608998</v>
      </c>
      <c r="Q50" s="6">
        <f t="shared" si="28"/>
        <v>203286.65158821002</v>
      </c>
      <c r="R50" s="6">
        <f t="shared" si="28"/>
        <v>207643.06595180003</v>
      </c>
      <c r="S50" s="6">
        <f t="shared" si="28"/>
        <v>214139.06028936998</v>
      </c>
      <c r="T50" s="6">
        <f t="shared" si="28"/>
        <v>210974.14998574997</v>
      </c>
      <c r="U50" s="6">
        <f t="shared" si="28"/>
        <v>229908.68007196</v>
      </c>
      <c r="V50" s="6">
        <f t="shared" si="28"/>
        <v>245958.46723801998</v>
      </c>
      <c r="W50" s="6">
        <f t="shared" si="28"/>
        <v>229667.64512885993</v>
      </c>
      <c r="X50" s="27">
        <f t="shared" ref="X50:AG52" si="29">+D50/C50-1</f>
        <v>0.36080775095885742</v>
      </c>
      <c r="Y50" s="27">
        <f t="shared" si="29"/>
        <v>0.22182382162601155</v>
      </c>
      <c r="Z50" s="27">
        <f t="shared" si="29"/>
        <v>0.25907710807409523</v>
      </c>
      <c r="AA50" s="27">
        <f t="shared" si="29"/>
        <v>0.18366435953909765</v>
      </c>
      <c r="AB50" s="27">
        <f t="shared" si="29"/>
        <v>0.33337575888447279</v>
      </c>
      <c r="AC50" s="27">
        <f t="shared" si="29"/>
        <v>0.11241865531424056</v>
      </c>
      <c r="AD50" s="27">
        <f t="shared" si="29"/>
        <v>0.10746459706105815</v>
      </c>
      <c r="AE50" s="27">
        <f t="shared" si="29"/>
        <v>8.8310545933417028E-2</v>
      </c>
      <c r="AF50" s="27">
        <f t="shared" si="29"/>
        <v>0.11593705512240549</v>
      </c>
      <c r="AG50" s="27">
        <f t="shared" si="29"/>
        <v>5.5644583978451179E-2</v>
      </c>
      <c r="AH50" s="27">
        <f t="shared" ref="AH50:AQ52" si="30">+N50/M50-1</f>
        <v>4.5956176812297134E-2</v>
      </c>
      <c r="AI50" s="27">
        <f t="shared" si="30"/>
        <v>9.7680849486892596E-2</v>
      </c>
      <c r="AJ50" s="27">
        <f t="shared" si="30"/>
        <v>7.4648747252319403E-2</v>
      </c>
      <c r="AK50" s="27">
        <f t="shared" si="30"/>
        <v>-0.18946997738877513</v>
      </c>
      <c r="AL50" s="27">
        <f t="shared" si="30"/>
        <v>2.142990860223648E-2</v>
      </c>
      <c r="AM50" s="27">
        <f t="shared" si="30"/>
        <v>3.1284426993954506E-2</v>
      </c>
      <c r="AN50" s="27">
        <f t="shared" si="30"/>
        <v>-1.4779696424105038E-2</v>
      </c>
      <c r="AO50" s="27">
        <f t="shared" si="30"/>
        <v>8.9748104625561709E-2</v>
      </c>
      <c r="AP50" s="27">
        <f t="shared" si="30"/>
        <v>6.9809400676114075E-2</v>
      </c>
      <c r="AQ50" s="27">
        <f t="shared" si="30"/>
        <v>-6.6234036551362174E-2</v>
      </c>
    </row>
    <row r="51" spans="1:43">
      <c r="B51" s="1" t="s">
        <v>6</v>
      </c>
      <c r="C51" s="33">
        <v>17841.700000000004</v>
      </c>
      <c r="D51" s="2">
        <v>24176.100000000002</v>
      </c>
      <c r="E51" s="2">
        <v>24188.499999999996</v>
      </c>
      <c r="F51" s="2">
        <v>27671.200000000001</v>
      </c>
      <c r="G51" s="2">
        <v>32347.800000000007</v>
      </c>
      <c r="H51" s="2">
        <v>37747.938841289986</v>
      </c>
      <c r="I51" s="2">
        <v>39195.357263000005</v>
      </c>
      <c r="J51" s="33">
        <v>41906.357450829986</v>
      </c>
      <c r="K51" s="33">
        <v>48845.286231730002</v>
      </c>
      <c r="L51" s="33">
        <v>49049.471997589993</v>
      </c>
      <c r="M51" s="33">
        <v>51830.931293080001</v>
      </c>
      <c r="N51" s="33">
        <v>55444.289086199991</v>
      </c>
      <c r="O51" s="33">
        <v>57167.581208470001</v>
      </c>
      <c r="P51" s="33">
        <v>60796.871219560002</v>
      </c>
      <c r="Q51" s="33">
        <v>63949.798886150005</v>
      </c>
      <c r="R51" s="33">
        <v>67569.088798940007</v>
      </c>
      <c r="S51" s="33">
        <v>68785.769005750015</v>
      </c>
      <c r="T51" s="33">
        <v>69571.170378700001</v>
      </c>
      <c r="U51" s="33">
        <v>69773.907024609987</v>
      </c>
      <c r="V51" s="33">
        <v>69431.67230174999</v>
      </c>
      <c r="W51" s="33">
        <v>74144.525575739986</v>
      </c>
      <c r="X51" s="26">
        <f t="shared" si="29"/>
        <v>0.35503343291278266</v>
      </c>
      <c r="Y51" s="26">
        <f t="shared" si="29"/>
        <v>5.1290323914909841E-4</v>
      </c>
      <c r="Z51" s="26">
        <f t="shared" si="29"/>
        <v>0.14398164416975034</v>
      </c>
      <c r="AA51" s="26">
        <f t="shared" si="29"/>
        <v>0.16900604238341699</v>
      </c>
      <c r="AB51" s="26">
        <f t="shared" si="29"/>
        <v>0.16693991063658054</v>
      </c>
      <c r="AC51" s="26">
        <f t="shared" si="29"/>
        <v>3.8344303454438844E-2</v>
      </c>
      <c r="AD51" s="26">
        <f t="shared" si="29"/>
        <v>6.9166359924702991E-2</v>
      </c>
      <c r="AE51" s="26">
        <f t="shared" si="29"/>
        <v>0.1655817685667782</v>
      </c>
      <c r="AF51" s="26">
        <f t="shared" si="29"/>
        <v>4.1802552838221541E-3</v>
      </c>
      <c r="AG51" s="26">
        <f t="shared" si="29"/>
        <v>5.6707221957999376E-2</v>
      </c>
      <c r="AH51" s="26">
        <f t="shared" si="30"/>
        <v>6.9714313499175118E-2</v>
      </c>
      <c r="AI51" s="26">
        <f t="shared" si="30"/>
        <v>3.1081508134963798E-2</v>
      </c>
      <c r="AJ51" s="26">
        <f t="shared" si="30"/>
        <v>6.3485107019925602E-2</v>
      </c>
      <c r="AK51" s="26">
        <f t="shared" si="30"/>
        <v>5.1860031665175832E-2</v>
      </c>
      <c r="AL51" s="26">
        <f t="shared" si="30"/>
        <v>5.6595798201546144E-2</v>
      </c>
      <c r="AM51" s="26">
        <f t="shared" si="30"/>
        <v>1.8006461659271222E-2</v>
      </c>
      <c r="AN51" s="26">
        <f t="shared" si="30"/>
        <v>1.1418079412390147E-2</v>
      </c>
      <c r="AO51" s="26">
        <f t="shared" si="30"/>
        <v>2.9140899140609466E-3</v>
      </c>
      <c r="AP51" s="26">
        <f t="shared" si="30"/>
        <v>-4.904909835983351E-3</v>
      </c>
      <c r="AQ51" s="26">
        <f t="shared" si="30"/>
        <v>6.787757111060122E-2</v>
      </c>
    </row>
    <row r="52" spans="1:43">
      <c r="B52" s="1" t="s">
        <v>7</v>
      </c>
      <c r="C52" s="33">
        <v>21110.9</v>
      </c>
      <c r="D52" s="2">
        <v>27792.499999999996</v>
      </c>
      <c r="E52" s="2">
        <v>39588.11531293</v>
      </c>
      <c r="F52" s="2">
        <v>52968.000000000015</v>
      </c>
      <c r="G52" s="2">
        <v>62666.6</v>
      </c>
      <c r="H52" s="2">
        <v>89632.625367330009</v>
      </c>
      <c r="I52" s="2">
        <v>103300.342737</v>
      </c>
      <c r="J52" s="33">
        <v>115884.18066859998</v>
      </c>
      <c r="K52" s="33">
        <v>123377.20116768002</v>
      </c>
      <c r="L52" s="33">
        <v>142904.45472450001</v>
      </c>
      <c r="M52" s="33">
        <v>149827.80176507001</v>
      </c>
      <c r="N52" s="33">
        <v>141645.53022044001</v>
      </c>
      <c r="O52" s="33">
        <v>175375.80965298001</v>
      </c>
      <c r="P52" s="33">
        <v>187664.58513229998</v>
      </c>
      <c r="Q52" s="33">
        <v>138464.71977169003</v>
      </c>
      <c r="R52" s="33">
        <v>139829.53115975001</v>
      </c>
      <c r="S52" s="33">
        <v>145134.82455405997</v>
      </c>
      <c r="T52" s="33">
        <v>141042.06063839997</v>
      </c>
      <c r="U52" s="33">
        <v>159636.25205204001</v>
      </c>
      <c r="V52" s="33">
        <v>175395.12737772998</v>
      </c>
      <c r="W52" s="33">
        <v>155291.30268685994</v>
      </c>
      <c r="X52" s="26">
        <f t="shared" si="29"/>
        <v>0.31650000710533388</v>
      </c>
      <c r="Y52" s="26">
        <f t="shared" si="29"/>
        <v>0.42441721014410372</v>
      </c>
      <c r="Z52" s="26">
        <f t="shared" si="29"/>
        <v>0.33797730913196489</v>
      </c>
      <c r="AA52" s="26">
        <f t="shared" si="29"/>
        <v>0.18310300558827941</v>
      </c>
      <c r="AB52" s="26">
        <f t="shared" si="29"/>
        <v>0.43030937321204621</v>
      </c>
      <c r="AC52" s="26">
        <f t="shared" si="29"/>
        <v>0.15248596494476563</v>
      </c>
      <c r="AD52" s="26">
        <f t="shared" si="29"/>
        <v>0.12181796882937856</v>
      </c>
      <c r="AE52" s="26">
        <f t="shared" si="29"/>
        <v>6.4659563159084055E-2</v>
      </c>
      <c r="AF52" s="26">
        <f t="shared" si="29"/>
        <v>0.158272787613984</v>
      </c>
      <c r="AG52" s="26">
        <f t="shared" si="29"/>
        <v>4.8447384330441157E-2</v>
      </c>
      <c r="AH52" s="26">
        <f t="shared" si="30"/>
        <v>-5.4611169944679516E-2</v>
      </c>
      <c r="AI52" s="26">
        <f t="shared" si="30"/>
        <v>0.23813161897905477</v>
      </c>
      <c r="AJ52" s="26">
        <f t="shared" si="30"/>
        <v>7.0071097625356904E-2</v>
      </c>
      <c r="AK52" s="26">
        <f t="shared" si="30"/>
        <v>-0.26216915315121914</v>
      </c>
      <c r="AL52" s="26">
        <f t="shared" si="30"/>
        <v>9.85674466615305E-3</v>
      </c>
      <c r="AM52" s="26">
        <f t="shared" si="30"/>
        <v>3.7941151274038631E-2</v>
      </c>
      <c r="AN52" s="26">
        <f t="shared" si="30"/>
        <v>-2.8199737232159072E-2</v>
      </c>
      <c r="AO52" s="26">
        <f t="shared" si="30"/>
        <v>0.13183437145966947</v>
      </c>
      <c r="AP52" s="26">
        <f t="shared" si="30"/>
        <v>9.87173973525306E-2</v>
      </c>
      <c r="AQ52" s="26">
        <f t="shared" si="30"/>
        <v>-0.11462020063747014</v>
      </c>
    </row>
    <row r="53" spans="1:43">
      <c r="B53" s="1" t="s">
        <v>8</v>
      </c>
      <c r="C53" s="33">
        <v>0</v>
      </c>
      <c r="D53" s="2">
        <v>0</v>
      </c>
      <c r="E53" s="2">
        <v>988.6</v>
      </c>
      <c r="F53" s="2">
        <v>653.5</v>
      </c>
      <c r="G53" s="2">
        <v>1506.8000000000002</v>
      </c>
      <c r="H53" s="2">
        <v>1318.46408982</v>
      </c>
      <c r="I53" s="2">
        <v>671.5</v>
      </c>
      <c r="J53" s="33">
        <v>762.06734093</v>
      </c>
      <c r="K53" s="33">
        <v>331.98520831999997</v>
      </c>
      <c r="L53" s="33">
        <v>606.00328797999998</v>
      </c>
      <c r="M53" s="33">
        <v>695.49614825000003</v>
      </c>
      <c r="N53" s="33">
        <v>879.86340875999986</v>
      </c>
      <c r="O53" s="33">
        <v>841.75951197000006</v>
      </c>
      <c r="P53" s="33">
        <v>503.69312423000008</v>
      </c>
      <c r="Q53" s="33">
        <v>872.13293037000028</v>
      </c>
      <c r="R53" s="33">
        <v>244.44599310999993</v>
      </c>
      <c r="S53" s="33">
        <v>218.46672956</v>
      </c>
      <c r="T53" s="33">
        <v>360.91896865000007</v>
      </c>
      <c r="U53" s="33">
        <v>498.5209953100001</v>
      </c>
      <c r="V53" s="33">
        <v>1131.6675585400001</v>
      </c>
      <c r="W53" s="33">
        <v>231.81686625999998</v>
      </c>
      <c r="X53" s="26"/>
      <c r="Y53" s="26"/>
      <c r="Z53" s="26"/>
      <c r="AA53" s="26"/>
      <c r="AB53" s="26"/>
      <c r="AC53" s="26"/>
      <c r="AD53" s="26"/>
      <c r="AE53" s="26">
        <f t="shared" ref="AE53:AQ54" si="31">+K53/J53-1</f>
        <v>-0.56436237260232547</v>
      </c>
      <c r="AF53" s="26">
        <f t="shared" si="31"/>
        <v>0.82539243554452124</v>
      </c>
      <c r="AG53" s="26">
        <f t="shared" si="31"/>
        <v>0.14767718599070312</v>
      </c>
      <c r="AH53" s="26">
        <f t="shared" si="31"/>
        <v>0.26508739261015712</v>
      </c>
      <c r="AI53" s="26">
        <f t="shared" si="31"/>
        <v>-4.3306604650942382E-2</v>
      </c>
      <c r="AJ53" s="26">
        <f t="shared" si="31"/>
        <v>-0.40161873187368091</v>
      </c>
      <c r="AK53" s="26">
        <f t="shared" si="31"/>
        <v>0.73147674331119217</v>
      </c>
      <c r="AL53" s="26">
        <f t="shared" si="31"/>
        <v>-0.71971475379757266</v>
      </c>
      <c r="AM53" s="26">
        <f t="shared" si="31"/>
        <v>-0.10627813211202586</v>
      </c>
      <c r="AN53" s="26">
        <f t="shared" si="31"/>
        <v>0.65205461434289824</v>
      </c>
      <c r="AO53" s="26">
        <f t="shared" si="31"/>
        <v>0.38125462669555366</v>
      </c>
      <c r="AP53" s="26">
        <f t="shared" si="31"/>
        <v>1.2700499461136725</v>
      </c>
      <c r="AQ53" s="26">
        <f t="shared" si="31"/>
        <v>-0.7951546242440013</v>
      </c>
    </row>
    <row r="54" spans="1:43">
      <c r="B54" s="23" t="s">
        <v>14</v>
      </c>
      <c r="C54" s="33">
        <v>0</v>
      </c>
      <c r="D54" s="2">
        <v>1038.4000000000001</v>
      </c>
      <c r="E54" s="2">
        <v>0</v>
      </c>
      <c r="F54" s="2">
        <v>251.7</v>
      </c>
      <c r="G54" s="2">
        <v>0</v>
      </c>
      <c r="H54" s="2">
        <v>0</v>
      </c>
      <c r="I54" s="2">
        <v>0</v>
      </c>
      <c r="J54" s="33">
        <v>0</v>
      </c>
      <c r="K54" s="33">
        <v>0</v>
      </c>
      <c r="L54" s="33">
        <v>0</v>
      </c>
      <c r="M54" s="33">
        <v>920.61800000000005</v>
      </c>
      <c r="N54" s="33">
        <v>14646.89931071</v>
      </c>
      <c r="O54" s="33">
        <v>0</v>
      </c>
      <c r="P54" s="33">
        <v>1841.91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33">
        <v>0</v>
      </c>
      <c r="X54" s="26"/>
      <c r="Y54" s="26"/>
      <c r="Z54" s="26"/>
      <c r="AA54" s="26"/>
      <c r="AB54" s="26"/>
      <c r="AC54" s="26"/>
      <c r="AD54" s="26"/>
      <c r="AE54" s="54" t="e">
        <f t="shared" si="31"/>
        <v>#DIV/0!</v>
      </c>
      <c r="AF54" s="54" t="e">
        <f t="shared" si="31"/>
        <v>#DIV/0!</v>
      </c>
      <c r="AG54" s="54" t="e">
        <f t="shared" si="31"/>
        <v>#DIV/0!</v>
      </c>
      <c r="AH54" s="26">
        <f t="shared" si="31"/>
        <v>14.909855456562873</v>
      </c>
      <c r="AI54" s="26">
        <f t="shared" si="31"/>
        <v>-1</v>
      </c>
      <c r="AJ54" s="54" t="e">
        <f t="shared" si="31"/>
        <v>#DIV/0!</v>
      </c>
      <c r="AK54" s="26">
        <f t="shared" si="31"/>
        <v>-1</v>
      </c>
      <c r="AL54" s="54" t="e">
        <f t="shared" si="31"/>
        <v>#DIV/0!</v>
      </c>
      <c r="AM54" s="54" t="e">
        <f t="shared" si="31"/>
        <v>#DIV/0!</v>
      </c>
      <c r="AN54" s="54" t="e">
        <f t="shared" si="31"/>
        <v>#DIV/0!</v>
      </c>
      <c r="AO54" s="54" t="e">
        <f t="shared" si="31"/>
        <v>#DIV/0!</v>
      </c>
      <c r="AP54" s="54" t="e">
        <f t="shared" si="31"/>
        <v>#DIV/0!</v>
      </c>
      <c r="AQ54" s="54" t="e">
        <f t="shared" si="31"/>
        <v>#DIV/0!</v>
      </c>
    </row>
    <row r="55" spans="1:43">
      <c r="C55" s="33"/>
      <c r="D55" s="2"/>
      <c r="E55" s="2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</row>
    <row r="56" spans="1:43">
      <c r="A56" s="20"/>
      <c r="B56" s="21" t="s">
        <v>9</v>
      </c>
      <c r="C56" s="8">
        <f>+C58+C59</f>
        <v>2411.6000000000004</v>
      </c>
      <c r="D56" s="8">
        <v>5062.3999999999996</v>
      </c>
      <c r="E56" s="8">
        <v>1709.1</v>
      </c>
      <c r="F56" s="8">
        <v>27477.099999999995</v>
      </c>
      <c r="G56" s="8">
        <v>5546.3</v>
      </c>
      <c r="H56" s="8">
        <v>1651.5808977899999</v>
      </c>
      <c r="I56" s="8">
        <f t="shared" ref="I56:W56" si="32">+I58+I59</f>
        <v>19123.800000000003</v>
      </c>
      <c r="J56" s="9">
        <f t="shared" si="32"/>
        <v>36072.019261200003</v>
      </c>
      <c r="K56" s="9">
        <f t="shared" si="32"/>
        <v>8816.0691425999994</v>
      </c>
      <c r="L56" s="9">
        <f t="shared" si="32"/>
        <v>16002.29546411</v>
      </c>
      <c r="M56" s="9">
        <f t="shared" si="32"/>
        <v>6320.8900467000003</v>
      </c>
      <c r="N56" s="9">
        <f t="shared" si="32"/>
        <v>24828.828479770003</v>
      </c>
      <c r="O56" s="9">
        <f t="shared" si="32"/>
        <v>5827.7217747899995</v>
      </c>
      <c r="P56" s="9">
        <f t="shared" si="32"/>
        <v>80944.277471729991</v>
      </c>
      <c r="Q56" s="9">
        <f t="shared" si="32"/>
        <v>7019.6944382299998</v>
      </c>
      <c r="R56" s="9">
        <f t="shared" si="32"/>
        <v>13142.464071120001</v>
      </c>
      <c r="S56" s="9">
        <f t="shared" si="32"/>
        <v>16075.28503417</v>
      </c>
      <c r="T56" s="9">
        <f t="shared" si="32"/>
        <v>18017.500476820001</v>
      </c>
      <c r="U56" s="9">
        <f t="shared" si="32"/>
        <v>13208.023009440001</v>
      </c>
      <c r="V56" s="9">
        <f t="shared" si="32"/>
        <v>5630.9916670000002</v>
      </c>
      <c r="W56" s="9">
        <f t="shared" si="32"/>
        <v>56021.030735849992</v>
      </c>
      <c r="X56" s="28">
        <f t="shared" ref="X56:AQ56" si="33">+D56/C56-1</f>
        <v>1.0991872615690821</v>
      </c>
      <c r="Y56" s="28">
        <f t="shared" si="33"/>
        <v>-0.66239333122629585</v>
      </c>
      <c r="Z56" s="28">
        <f t="shared" si="33"/>
        <v>15.076941080100635</v>
      </c>
      <c r="AA56" s="28">
        <f t="shared" si="33"/>
        <v>-0.79814827620090911</v>
      </c>
      <c r="AB56" s="28">
        <f t="shared" si="33"/>
        <v>-0.70221933581126161</v>
      </c>
      <c r="AC56" s="28">
        <f t="shared" si="33"/>
        <v>10.579087664182715</v>
      </c>
      <c r="AD56" s="28">
        <f t="shared" si="33"/>
        <v>0.88623700630627789</v>
      </c>
      <c r="AE56" s="28">
        <f t="shared" si="33"/>
        <v>-0.75559812499649026</v>
      </c>
      <c r="AF56" s="28">
        <f t="shared" si="33"/>
        <v>0.81512817166842999</v>
      </c>
      <c r="AG56" s="28">
        <f t="shared" si="33"/>
        <v>-0.60500104120208797</v>
      </c>
      <c r="AH56" s="28">
        <f t="shared" si="33"/>
        <v>2.9280589120091713</v>
      </c>
      <c r="AI56" s="28">
        <f t="shared" si="33"/>
        <v>-0.76528406164880869</v>
      </c>
      <c r="AJ56" s="28">
        <f t="shared" si="33"/>
        <v>12.889523316278563</v>
      </c>
      <c r="AK56" s="28">
        <f t="shared" si="33"/>
        <v>-0.91327744644231768</v>
      </c>
      <c r="AL56" s="28">
        <f t="shared" si="33"/>
        <v>0.87222737211248802</v>
      </c>
      <c r="AM56" s="28">
        <f t="shared" si="33"/>
        <v>0.22315609517204216</v>
      </c>
      <c r="AN56" s="28">
        <f t="shared" si="33"/>
        <v>0.12081996919629012</v>
      </c>
      <c r="AO56" s="28">
        <f t="shared" si="33"/>
        <v>-0.26693366671850638</v>
      </c>
      <c r="AP56" s="28">
        <f t="shared" si="33"/>
        <v>-0.5736688478680394</v>
      </c>
      <c r="AQ56" s="28">
        <f t="shared" si="33"/>
        <v>8.9486971476368886</v>
      </c>
    </row>
    <row r="57" spans="1:43">
      <c r="C57" s="33"/>
      <c r="D57" s="2"/>
      <c r="E57" s="2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</row>
    <row r="58" spans="1:43">
      <c r="B58" s="1" t="s">
        <v>13</v>
      </c>
      <c r="C58" s="33">
        <v>871.2</v>
      </c>
      <c r="D58" s="2">
        <v>1115.4000000000001</v>
      </c>
      <c r="E58" s="2">
        <v>1033.5999999999999</v>
      </c>
      <c r="F58" s="2">
        <v>1403.1</v>
      </c>
      <c r="G58" s="2">
        <v>1779.7</v>
      </c>
      <c r="H58" s="2">
        <v>1537.9524799599999</v>
      </c>
      <c r="I58" s="2">
        <v>1681.9</v>
      </c>
      <c r="J58" s="33">
        <v>2003.12554559</v>
      </c>
      <c r="K58" s="33">
        <v>3394.0238121899997</v>
      </c>
      <c r="L58" s="33">
        <v>2044.0989064799999</v>
      </c>
      <c r="M58" s="33">
        <v>2066.5941003500002</v>
      </c>
      <c r="N58" s="33">
        <v>2944.5037474199994</v>
      </c>
      <c r="O58" s="33">
        <v>1665.4941406599999</v>
      </c>
      <c r="P58" s="33">
        <v>2158.0933932400003</v>
      </c>
      <c r="Q58" s="33">
        <v>1691.0107895199999</v>
      </c>
      <c r="R58" s="33">
        <v>4923.5765931999995</v>
      </c>
      <c r="S58" s="33">
        <v>5873.7876465500003</v>
      </c>
      <c r="T58" s="33">
        <v>4379.16865057</v>
      </c>
      <c r="U58" s="33">
        <v>4564.2926781900005</v>
      </c>
      <c r="V58" s="33">
        <v>2229.2493089500003</v>
      </c>
      <c r="W58" s="33">
        <v>3967.6008683999999</v>
      </c>
      <c r="X58" s="26">
        <f t="shared" ref="X58:AG59" si="34">+D58/C58-1</f>
        <v>0.28030303030303028</v>
      </c>
      <c r="Y58" s="26">
        <f t="shared" si="34"/>
        <v>-7.3336919490765817E-2</v>
      </c>
      <c r="Z58" s="26">
        <f t="shared" si="34"/>
        <v>0.35748839009287936</v>
      </c>
      <c r="AA58" s="26">
        <f t="shared" si="34"/>
        <v>0.26840567315230568</v>
      </c>
      <c r="AB58" s="26">
        <f t="shared" si="34"/>
        <v>-0.13583610723155592</v>
      </c>
      <c r="AC58" s="26">
        <f t="shared" si="34"/>
        <v>9.3596858105618574E-2</v>
      </c>
      <c r="AD58" s="26">
        <f t="shared" si="34"/>
        <v>0.19098968166359476</v>
      </c>
      <c r="AE58" s="26">
        <f t="shared" si="34"/>
        <v>0.69436400013076804</v>
      </c>
      <c r="AF58" s="26">
        <f t="shared" si="34"/>
        <v>-0.39773583816990321</v>
      </c>
      <c r="AG58" s="26">
        <f t="shared" si="34"/>
        <v>1.1004943938225376E-2</v>
      </c>
      <c r="AH58" s="26">
        <f t="shared" ref="AH58:AQ59" si="35">+N58/M58-1</f>
        <v>0.42480990675494312</v>
      </c>
      <c r="AI58" s="26">
        <f t="shared" si="35"/>
        <v>-0.43437187263921107</v>
      </c>
      <c r="AJ58" s="26">
        <f t="shared" si="35"/>
        <v>0.29576762868994178</v>
      </c>
      <c r="AK58" s="26">
        <f t="shared" si="35"/>
        <v>-0.21643298903703023</v>
      </c>
      <c r="AL58" s="26">
        <f t="shared" si="35"/>
        <v>1.9116174915699835</v>
      </c>
      <c r="AM58" s="26">
        <f t="shared" si="35"/>
        <v>0.19299203239010176</v>
      </c>
      <c r="AN58" s="26">
        <f t="shared" si="35"/>
        <v>-0.25445574234503909</v>
      </c>
      <c r="AO58" s="26">
        <f t="shared" si="35"/>
        <v>4.2273783540148546E-2</v>
      </c>
      <c r="AP58" s="26">
        <f t="shared" si="35"/>
        <v>-0.51158931599583068</v>
      </c>
      <c r="AQ58" s="26">
        <f t="shared" si="35"/>
        <v>0.77979235093663934</v>
      </c>
    </row>
    <row r="59" spans="1:43">
      <c r="B59" s="1" t="s">
        <v>5</v>
      </c>
      <c r="C59" s="6">
        <f t="shared" ref="C59:W59" si="36">C60+C61+C62+C63</f>
        <v>1540.4</v>
      </c>
      <c r="D59" s="6">
        <f t="shared" si="36"/>
        <v>3947</v>
      </c>
      <c r="E59" s="6">
        <f t="shared" si="36"/>
        <v>675.5</v>
      </c>
      <c r="F59" s="6">
        <f t="shared" si="36"/>
        <v>26073.999999999996</v>
      </c>
      <c r="G59" s="6">
        <f t="shared" si="36"/>
        <v>3766.6</v>
      </c>
      <c r="H59" s="6">
        <f t="shared" si="36"/>
        <v>113.62841783</v>
      </c>
      <c r="I59" s="6">
        <f t="shared" si="36"/>
        <v>17441.900000000001</v>
      </c>
      <c r="J59" s="6">
        <f t="shared" si="36"/>
        <v>34068.89371561</v>
      </c>
      <c r="K59" s="6">
        <f t="shared" si="36"/>
        <v>5422.0453304100001</v>
      </c>
      <c r="L59" s="6">
        <f t="shared" si="36"/>
        <v>13958.196557630001</v>
      </c>
      <c r="M59" s="6">
        <f t="shared" si="36"/>
        <v>4254.2959463500001</v>
      </c>
      <c r="N59" s="6">
        <f t="shared" si="36"/>
        <v>21884.324732350004</v>
      </c>
      <c r="O59" s="6">
        <f t="shared" si="36"/>
        <v>4162.2276341299994</v>
      </c>
      <c r="P59" s="6">
        <f t="shared" si="36"/>
        <v>78786.184078489983</v>
      </c>
      <c r="Q59" s="6">
        <f t="shared" si="36"/>
        <v>5328.6836487099999</v>
      </c>
      <c r="R59" s="6">
        <f t="shared" si="36"/>
        <v>8218.8874779200014</v>
      </c>
      <c r="S59" s="6">
        <f t="shared" si="36"/>
        <v>10201.49738762</v>
      </c>
      <c r="T59" s="6">
        <f t="shared" si="36"/>
        <v>13638.33182625</v>
      </c>
      <c r="U59" s="6">
        <f t="shared" si="36"/>
        <v>8643.7303312500007</v>
      </c>
      <c r="V59" s="6">
        <f t="shared" si="36"/>
        <v>3401.7423580499994</v>
      </c>
      <c r="W59" s="6">
        <f t="shared" si="36"/>
        <v>52053.429867449995</v>
      </c>
      <c r="X59" s="27">
        <f t="shared" si="34"/>
        <v>1.5623214749415735</v>
      </c>
      <c r="Y59" s="27">
        <f t="shared" si="34"/>
        <v>-0.82885736002026855</v>
      </c>
      <c r="Z59" s="27">
        <f t="shared" si="34"/>
        <v>37.59955588452997</v>
      </c>
      <c r="AA59" s="27">
        <f t="shared" si="34"/>
        <v>-0.85554191915317945</v>
      </c>
      <c r="AB59" s="27">
        <f t="shared" si="34"/>
        <v>-0.96983262947220306</v>
      </c>
      <c r="AC59" s="27">
        <f t="shared" si="34"/>
        <v>152.49945315699904</v>
      </c>
      <c r="AD59" s="27">
        <f t="shared" si="34"/>
        <v>0.95327881226299871</v>
      </c>
      <c r="AE59" s="27">
        <f t="shared" si="34"/>
        <v>-0.84085056075872289</v>
      </c>
      <c r="AF59" s="27">
        <f t="shared" si="34"/>
        <v>1.5743415458635646</v>
      </c>
      <c r="AG59" s="27">
        <f t="shared" si="34"/>
        <v>-0.69521163219151938</v>
      </c>
      <c r="AH59" s="27">
        <f t="shared" si="35"/>
        <v>4.1440532131117482</v>
      </c>
      <c r="AI59" s="27">
        <f t="shared" si="35"/>
        <v>-0.80980781061170781</v>
      </c>
      <c r="AJ59" s="27">
        <f t="shared" si="35"/>
        <v>17.928850366675846</v>
      </c>
      <c r="AK59" s="27">
        <f t="shared" si="35"/>
        <v>-0.93236525272754234</v>
      </c>
      <c r="AL59" s="27">
        <f t="shared" si="35"/>
        <v>0.54238607876631595</v>
      </c>
      <c r="AM59" s="27">
        <f t="shared" si="35"/>
        <v>0.24122606800814217</v>
      </c>
      <c r="AN59" s="27">
        <f t="shared" si="35"/>
        <v>0.33689509569455556</v>
      </c>
      <c r="AO59" s="27">
        <f t="shared" si="35"/>
        <v>-0.36621791863039865</v>
      </c>
      <c r="AP59" s="27">
        <f t="shared" si="35"/>
        <v>-0.60644973550926817</v>
      </c>
      <c r="AQ59" s="27">
        <f t="shared" si="35"/>
        <v>14.301990682589167</v>
      </c>
    </row>
    <row r="60" spans="1:43">
      <c r="B60" s="1" t="s">
        <v>6</v>
      </c>
      <c r="C60" s="33">
        <v>0</v>
      </c>
      <c r="D60" s="2">
        <v>0</v>
      </c>
      <c r="E60" s="2">
        <v>5</v>
      </c>
      <c r="F60" s="2">
        <v>201.1</v>
      </c>
      <c r="G60" s="2">
        <v>158.4</v>
      </c>
      <c r="H60" s="2">
        <v>0</v>
      </c>
      <c r="I60" s="2">
        <v>103.5</v>
      </c>
      <c r="J60" s="33">
        <v>0</v>
      </c>
      <c r="K60" s="33">
        <v>625.26310799999999</v>
      </c>
      <c r="L60" s="33">
        <v>0</v>
      </c>
      <c r="M60" s="33">
        <v>0</v>
      </c>
      <c r="N60" s="33">
        <v>1000.8747509999999</v>
      </c>
      <c r="O60" s="33">
        <v>359.40895399999999</v>
      </c>
      <c r="P60" s="33">
        <v>1236.080798</v>
      </c>
      <c r="Q60" s="33">
        <v>1100.769051</v>
      </c>
      <c r="R60" s="33">
        <v>1143.95261267</v>
      </c>
      <c r="S60" s="33">
        <v>89.724000010000012</v>
      </c>
      <c r="T60" s="33">
        <v>89.724000000000004</v>
      </c>
      <c r="U60" s="33">
        <v>48.791248000000003</v>
      </c>
      <c r="V60" s="33">
        <v>59.293725000000002</v>
      </c>
      <c r="W60" s="33">
        <v>61.649363829999999</v>
      </c>
      <c r="X60" s="26"/>
      <c r="Y60" s="26"/>
      <c r="Z60" s="26"/>
      <c r="AA60" s="26"/>
      <c r="AB60" s="26"/>
      <c r="AC60" s="26"/>
      <c r="AD60" s="26"/>
      <c r="AE60" s="54" t="e">
        <f t="shared" ref="AE60:AQ61" si="37">+K60/J60-1</f>
        <v>#DIV/0!</v>
      </c>
      <c r="AF60" s="26">
        <f t="shared" si="37"/>
        <v>-1</v>
      </c>
      <c r="AG60" s="54" t="e">
        <f t="shared" si="37"/>
        <v>#DIV/0!</v>
      </c>
      <c r="AH60" s="54" t="e">
        <f t="shared" si="37"/>
        <v>#DIV/0!</v>
      </c>
      <c r="AI60" s="26">
        <f t="shared" si="37"/>
        <v>-0.64090516456639035</v>
      </c>
      <c r="AJ60" s="26">
        <f t="shared" si="37"/>
        <v>2.4392042386345221</v>
      </c>
      <c r="AK60" s="26">
        <f t="shared" si="37"/>
        <v>-0.10946836745537725</v>
      </c>
      <c r="AL60" s="26">
        <f t="shared" si="37"/>
        <v>3.9230355932309058E-2</v>
      </c>
      <c r="AM60" s="26">
        <f t="shared" si="37"/>
        <v>-0.92156668115772467</v>
      </c>
      <c r="AN60" s="26">
        <f t="shared" si="37"/>
        <v>-1.1145295797376775E-10</v>
      </c>
      <c r="AO60" s="26">
        <f t="shared" si="37"/>
        <v>-0.45620739155632828</v>
      </c>
      <c r="AP60" s="26">
        <f t="shared" si="37"/>
        <v>0.21525329706671981</v>
      </c>
      <c r="AQ60" s="26">
        <f t="shared" si="37"/>
        <v>3.9728298905153947E-2</v>
      </c>
    </row>
    <row r="61" spans="1:43">
      <c r="B61" s="1" t="s">
        <v>7</v>
      </c>
      <c r="C61" s="33">
        <f>1993.9-500</f>
        <v>1493.9</v>
      </c>
      <c r="D61" s="2">
        <v>3947</v>
      </c>
      <c r="E61" s="2">
        <v>472.8</v>
      </c>
      <c r="F61" s="2">
        <v>25367.8</v>
      </c>
      <c r="G61" s="2">
        <v>3608.2</v>
      </c>
      <c r="H61" s="2">
        <v>113.62841783</v>
      </c>
      <c r="I61" s="2">
        <v>17338.400000000001</v>
      </c>
      <c r="J61" s="33">
        <v>34068.89371561</v>
      </c>
      <c r="K61" s="33">
        <v>4796.78222241</v>
      </c>
      <c r="L61" s="33">
        <v>3116.4965576300001</v>
      </c>
      <c r="M61" s="33">
        <v>3864.46524903</v>
      </c>
      <c r="N61" s="33">
        <v>20883.449981350004</v>
      </c>
      <c r="O61" s="33">
        <v>3802.7534500299998</v>
      </c>
      <c r="P61" s="33">
        <v>1330.1356971199998</v>
      </c>
      <c r="Q61" s="33">
        <v>4227.8001480599996</v>
      </c>
      <c r="R61" s="33">
        <v>7043.3465732400009</v>
      </c>
      <c r="S61" s="33">
        <v>10111.717740790002</v>
      </c>
      <c r="T61" s="33">
        <v>13548.60782625</v>
      </c>
      <c r="U61" s="33">
        <v>8594.9390832500012</v>
      </c>
      <c r="V61" s="33">
        <v>3342.4486330499994</v>
      </c>
      <c r="W61" s="33">
        <v>51991.780503619993</v>
      </c>
      <c r="X61" s="26">
        <f t="shared" ref="X61:AD61" si="38">+D61/C61-1</f>
        <v>1.6420777829841353</v>
      </c>
      <c r="Y61" s="26">
        <f t="shared" si="38"/>
        <v>-0.88021281986318722</v>
      </c>
      <c r="Z61" s="26">
        <f t="shared" si="38"/>
        <v>52.654399323181046</v>
      </c>
      <c r="AA61" s="26">
        <f t="shared" si="38"/>
        <v>-0.85776456768028764</v>
      </c>
      <c r="AB61" s="26">
        <f t="shared" si="38"/>
        <v>-0.96850828173881709</v>
      </c>
      <c r="AC61" s="26">
        <f t="shared" si="38"/>
        <v>151.58858946658978</v>
      </c>
      <c r="AD61" s="26">
        <f t="shared" si="38"/>
        <v>0.96493873227114357</v>
      </c>
      <c r="AE61" s="26">
        <f t="shared" si="37"/>
        <v>-0.8592034639442323</v>
      </c>
      <c r="AF61" s="26">
        <f t="shared" si="37"/>
        <v>-0.35029434042886165</v>
      </c>
      <c r="AG61" s="26">
        <f t="shared" si="37"/>
        <v>0.24000305393207522</v>
      </c>
      <c r="AH61" s="26">
        <f t="shared" si="37"/>
        <v>4.4039688897686045</v>
      </c>
      <c r="AI61" s="26">
        <f t="shared" si="37"/>
        <v>-0.81790587985097984</v>
      </c>
      <c r="AJ61" s="26">
        <f t="shared" si="37"/>
        <v>-0.65021773969871588</v>
      </c>
      <c r="AK61" s="26">
        <f t="shared" si="37"/>
        <v>2.1784728108673437</v>
      </c>
      <c r="AL61" s="26">
        <f t="shared" si="37"/>
        <v>0.66596015104260875</v>
      </c>
      <c r="AM61" s="26">
        <f t="shared" si="37"/>
        <v>0.4356410884575459</v>
      </c>
      <c r="AN61" s="26">
        <f t="shared" si="37"/>
        <v>0.33989181398881518</v>
      </c>
      <c r="AO61" s="26">
        <f t="shared" si="37"/>
        <v>-0.36562197434059773</v>
      </c>
      <c r="AP61" s="26">
        <f t="shared" si="37"/>
        <v>-0.61111433127387327</v>
      </c>
      <c r="AQ61" s="26">
        <f t="shared" si="37"/>
        <v>14.554997611489771</v>
      </c>
    </row>
    <row r="62" spans="1:43">
      <c r="B62" s="1" t="s">
        <v>8</v>
      </c>
      <c r="C62" s="33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6.5230099999999999E-2</v>
      </c>
      <c r="P62" s="33">
        <v>0</v>
      </c>
      <c r="Q62" s="33">
        <v>0</v>
      </c>
      <c r="R62" s="33">
        <v>0</v>
      </c>
      <c r="S62" s="33">
        <v>0</v>
      </c>
      <c r="T62" s="33">
        <v>0</v>
      </c>
      <c r="U62" s="33">
        <v>0</v>
      </c>
      <c r="V62" s="33">
        <v>0</v>
      </c>
      <c r="W62" s="33">
        <v>0</v>
      </c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54" t="e">
        <f t="shared" ref="AL62:AQ63" si="39">+R62/Q62-1</f>
        <v>#DIV/0!</v>
      </c>
      <c r="AM62" s="54" t="e">
        <f t="shared" si="39"/>
        <v>#DIV/0!</v>
      </c>
      <c r="AN62" s="54" t="e">
        <f t="shared" si="39"/>
        <v>#DIV/0!</v>
      </c>
      <c r="AO62" s="54" t="e">
        <f t="shared" si="39"/>
        <v>#DIV/0!</v>
      </c>
      <c r="AP62" s="54" t="e">
        <f t="shared" si="39"/>
        <v>#DIV/0!</v>
      </c>
      <c r="AQ62" s="54" t="e">
        <f t="shared" si="39"/>
        <v>#DIV/0!</v>
      </c>
    </row>
    <row r="63" spans="1:43">
      <c r="B63" s="23" t="s">
        <v>15</v>
      </c>
      <c r="C63" s="33">
        <v>46.5</v>
      </c>
      <c r="D63" s="2">
        <v>0</v>
      </c>
      <c r="E63" s="2">
        <v>197.7</v>
      </c>
      <c r="F63" s="2">
        <v>505.1</v>
      </c>
      <c r="G63" s="2">
        <v>0</v>
      </c>
      <c r="H63" s="2">
        <v>0</v>
      </c>
      <c r="I63" s="2">
        <v>0</v>
      </c>
      <c r="J63" s="33">
        <v>0</v>
      </c>
      <c r="K63" s="33">
        <v>0</v>
      </c>
      <c r="L63" s="33">
        <v>10841.7</v>
      </c>
      <c r="M63" s="33">
        <v>389.83069732000001</v>
      </c>
      <c r="N63" s="33">
        <v>0</v>
      </c>
      <c r="O63" s="33">
        <v>0</v>
      </c>
      <c r="P63" s="33">
        <v>76219.967583369988</v>
      </c>
      <c r="Q63" s="33">
        <v>0.11444964999999999</v>
      </c>
      <c r="R63" s="33">
        <v>31.588292010000004</v>
      </c>
      <c r="S63" s="33">
        <v>5.564682E-2</v>
      </c>
      <c r="T63" s="33">
        <v>0</v>
      </c>
      <c r="U63" s="33">
        <v>0</v>
      </c>
      <c r="V63" s="33">
        <v>0</v>
      </c>
      <c r="W63" s="33">
        <v>0</v>
      </c>
      <c r="X63" s="26">
        <f t="shared" ref="X63:AK63" si="40">+D63/C63-1</f>
        <v>-1</v>
      </c>
      <c r="Y63" s="26" t="e">
        <f t="shared" si="40"/>
        <v>#DIV/0!</v>
      </c>
      <c r="Z63" s="26">
        <f t="shared" si="40"/>
        <v>1.5548811330298435</v>
      </c>
      <c r="AA63" s="26">
        <f t="shared" si="40"/>
        <v>-1</v>
      </c>
      <c r="AB63" s="26" t="e">
        <f t="shared" si="40"/>
        <v>#DIV/0!</v>
      </c>
      <c r="AC63" s="26" t="e">
        <f t="shared" si="40"/>
        <v>#DIV/0!</v>
      </c>
      <c r="AD63" s="26" t="e">
        <f t="shared" si="40"/>
        <v>#DIV/0!</v>
      </c>
      <c r="AE63" s="36" t="e">
        <f t="shared" si="40"/>
        <v>#DIV/0!</v>
      </c>
      <c r="AF63" s="36" t="e">
        <f t="shared" si="40"/>
        <v>#DIV/0!</v>
      </c>
      <c r="AG63" s="26">
        <f t="shared" si="40"/>
        <v>-0.96404339750039203</v>
      </c>
      <c r="AH63" s="26">
        <f t="shared" si="40"/>
        <v>-1</v>
      </c>
      <c r="AI63" s="54" t="e">
        <f t="shared" si="40"/>
        <v>#DIV/0!</v>
      </c>
      <c r="AJ63" s="54" t="e">
        <f t="shared" si="40"/>
        <v>#DIV/0!</v>
      </c>
      <c r="AK63" s="26">
        <f t="shared" si="40"/>
        <v>-0.99999849842956345</v>
      </c>
      <c r="AL63" s="26">
        <f t="shared" si="39"/>
        <v>275.00164797358497</v>
      </c>
      <c r="AM63" s="26">
        <f t="shared" si="39"/>
        <v>-0.9982383719897745</v>
      </c>
      <c r="AN63" s="26">
        <f t="shared" si="39"/>
        <v>-1</v>
      </c>
      <c r="AO63" s="54" t="e">
        <f t="shared" si="39"/>
        <v>#DIV/0!</v>
      </c>
      <c r="AP63" s="54" t="e">
        <f t="shared" si="39"/>
        <v>#DIV/0!</v>
      </c>
      <c r="AQ63" s="54" t="e">
        <f t="shared" si="39"/>
        <v>#DIV/0!</v>
      </c>
    </row>
    <row r="64" spans="1:43">
      <c r="C64" s="15"/>
      <c r="D64" s="15"/>
      <c r="O64" s="37"/>
      <c r="P64" s="37"/>
      <c r="Q64" s="37"/>
      <c r="R64" s="37"/>
      <c r="S64" s="37"/>
      <c r="T64" s="37"/>
      <c r="U64" s="37"/>
      <c r="V64" s="37"/>
      <c r="W64" s="37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</row>
    <row r="65" spans="1:43">
      <c r="B65" s="20" t="s">
        <v>48</v>
      </c>
      <c r="C65" s="15"/>
      <c r="D65" s="15"/>
      <c r="H65" s="8">
        <f t="shared" ref="H65:W65" si="41">H66-H67</f>
        <v>0</v>
      </c>
      <c r="I65" s="8">
        <f t="shared" si="41"/>
        <v>0</v>
      </c>
      <c r="J65" s="8">
        <f t="shared" si="41"/>
        <v>0</v>
      </c>
      <c r="K65" s="8">
        <f t="shared" si="41"/>
        <v>0</v>
      </c>
      <c r="L65" s="8">
        <f t="shared" si="41"/>
        <v>0</v>
      </c>
      <c r="M65" s="8">
        <f t="shared" si="41"/>
        <v>0</v>
      </c>
      <c r="N65" s="8">
        <f t="shared" si="41"/>
        <v>0</v>
      </c>
      <c r="O65" s="8">
        <f t="shared" si="41"/>
        <v>0</v>
      </c>
      <c r="P65" s="8">
        <f t="shared" si="41"/>
        <v>0</v>
      </c>
      <c r="Q65" s="8">
        <f t="shared" si="41"/>
        <v>0</v>
      </c>
      <c r="R65" s="8">
        <f t="shared" si="41"/>
        <v>0</v>
      </c>
      <c r="S65" s="8">
        <f t="shared" si="41"/>
        <v>0</v>
      </c>
      <c r="T65" s="8">
        <f t="shared" si="41"/>
        <v>4156.7075100000002</v>
      </c>
      <c r="U65" s="8">
        <f t="shared" si="41"/>
        <v>3300.21</v>
      </c>
      <c r="V65" s="8">
        <f t="shared" si="41"/>
        <v>3247.5524999999998</v>
      </c>
      <c r="W65" s="8">
        <f t="shared" si="41"/>
        <v>0</v>
      </c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26">
        <f t="shared" ref="AO65:AQ67" si="42">+U65/T65-1</f>
        <v>-0.20605190717400279</v>
      </c>
      <c r="AP65" s="26">
        <f t="shared" si="42"/>
        <v>-1.5955802812548381E-2</v>
      </c>
      <c r="AQ65" s="26">
        <f t="shared" si="42"/>
        <v>-1</v>
      </c>
    </row>
    <row r="66" spans="1:43">
      <c r="B66" s="50" t="s">
        <v>49</v>
      </c>
      <c r="C66" s="15"/>
      <c r="D66" s="15"/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  <c r="Q66" s="33">
        <v>0</v>
      </c>
      <c r="R66" s="33">
        <v>0</v>
      </c>
      <c r="S66" s="33">
        <v>0</v>
      </c>
      <c r="T66" s="33">
        <v>4156.7075100000002</v>
      </c>
      <c r="U66" s="33">
        <v>3300.21</v>
      </c>
      <c r="V66" s="33">
        <v>3247.5524999999998</v>
      </c>
      <c r="W66" s="33">
        <v>0</v>
      </c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26">
        <f t="shared" si="42"/>
        <v>-0.20605190717400279</v>
      </c>
      <c r="AP66" s="26">
        <f t="shared" si="42"/>
        <v>-1.5955802812548381E-2</v>
      </c>
      <c r="AQ66" s="26">
        <f t="shared" si="42"/>
        <v>-1</v>
      </c>
    </row>
    <row r="67" spans="1:43">
      <c r="B67" s="37" t="s">
        <v>50</v>
      </c>
      <c r="C67" s="15"/>
      <c r="D67" s="15"/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4" t="e">
        <f t="shared" si="42"/>
        <v>#DIV/0!</v>
      </c>
      <c r="AP67" s="54" t="e">
        <f t="shared" si="42"/>
        <v>#DIV/0!</v>
      </c>
      <c r="AQ67" s="54" t="e">
        <f t="shared" si="42"/>
        <v>#DIV/0!</v>
      </c>
    </row>
    <row r="68" spans="1:43">
      <c r="C68" s="15"/>
      <c r="D68" s="15"/>
      <c r="O68" s="37"/>
      <c r="P68" s="37"/>
      <c r="Q68" s="37"/>
      <c r="R68" s="37"/>
      <c r="S68" s="37"/>
      <c r="T68" s="37"/>
      <c r="U68" s="37"/>
      <c r="V68" s="37"/>
      <c r="W68" s="37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</row>
    <row r="69" spans="1:43">
      <c r="A69" s="5" t="s">
        <v>18</v>
      </c>
      <c r="B69" s="4" t="s">
        <v>20</v>
      </c>
      <c r="C69" s="9">
        <v>9831.11406041999</v>
      </c>
      <c r="D69" s="9">
        <v>33527.376262390026</v>
      </c>
      <c r="E69" s="9">
        <v>39246.225535230071</v>
      </c>
      <c r="F69" s="9">
        <v>-22674.71315080006</v>
      </c>
      <c r="G69" s="9">
        <v>-45132.64556624004</v>
      </c>
      <c r="H69" s="9">
        <v>-95481.302688690019</v>
      </c>
      <c r="I69" s="9">
        <f t="shared" ref="I69:T69" si="43">+I9-I38</f>
        <v>-125191.70000000007</v>
      </c>
      <c r="J69" s="9">
        <f t="shared" si="43"/>
        <v>-153170.16007343994</v>
      </c>
      <c r="K69" s="9">
        <f t="shared" si="43"/>
        <v>-137793.49829635007</v>
      </c>
      <c r="L69" s="9">
        <f t="shared" si="43"/>
        <v>-160580.30627344997</v>
      </c>
      <c r="M69" s="9">
        <f t="shared" si="43"/>
        <v>-141509.96384017996</v>
      </c>
      <c r="N69" s="9">
        <f t="shared" si="43"/>
        <v>-133093.52952807001</v>
      </c>
      <c r="O69" s="9">
        <f t="shared" si="43"/>
        <v>-145443.86156436004</v>
      </c>
      <c r="P69" s="9">
        <f t="shared" si="43"/>
        <v>-163037.94857022999</v>
      </c>
      <c r="Q69" s="9">
        <f t="shared" si="43"/>
        <v>-72210.520293270296</v>
      </c>
      <c r="R69" s="9">
        <f t="shared" si="43"/>
        <v>-69562.999026989972</v>
      </c>
      <c r="S69" s="9">
        <f t="shared" si="43"/>
        <v>43416.215228509856</v>
      </c>
      <c r="T69" s="9">
        <f t="shared" si="43"/>
        <v>111915.24118003005</v>
      </c>
      <c r="U69" s="9">
        <f>+U9-U38</f>
        <v>81946.512762770173</v>
      </c>
      <c r="V69" s="9">
        <f>+V9-V38</f>
        <v>80191.45509092987</v>
      </c>
      <c r="W69" s="9">
        <f>+W9-W38</f>
        <v>10767.911856700317</v>
      </c>
      <c r="X69" s="29">
        <f t="shared" ref="X69:AQ69" si="44">+D69/C69-1</f>
        <v>2.4103333616452538</v>
      </c>
      <c r="Y69" s="29">
        <f t="shared" si="44"/>
        <v>0.17057252640598874</v>
      </c>
      <c r="Z69" s="29">
        <f t="shared" si="44"/>
        <v>-1.5777552577749343</v>
      </c>
      <c r="AA69" s="29">
        <f t="shared" si="44"/>
        <v>0.99043953791528194</v>
      </c>
      <c r="AB69" s="29">
        <f t="shared" si="44"/>
        <v>1.1155707025539758</v>
      </c>
      <c r="AC69" s="29">
        <f t="shared" si="44"/>
        <v>0.31116455761164752</v>
      </c>
      <c r="AD69" s="29">
        <f t="shared" si="44"/>
        <v>0.22348494407728192</v>
      </c>
      <c r="AE69" s="29">
        <f t="shared" si="44"/>
        <v>-0.10038940854874923</v>
      </c>
      <c r="AF69" s="29">
        <f t="shared" si="44"/>
        <v>0.16536925369361555</v>
      </c>
      <c r="AG69" s="29">
        <f t="shared" si="44"/>
        <v>-0.1187589118231932</v>
      </c>
      <c r="AH69" s="29">
        <f t="shared" si="44"/>
        <v>-5.9475913099768629E-2</v>
      </c>
      <c r="AI69" s="29">
        <f t="shared" si="44"/>
        <v>9.2794383619417609E-2</v>
      </c>
      <c r="AJ69" s="29">
        <f t="shared" si="44"/>
        <v>0.12096823349319852</v>
      </c>
      <c r="AK69" s="29">
        <f t="shared" si="44"/>
        <v>-0.55709378751067273</v>
      </c>
      <c r="AL69" s="29">
        <f t="shared" si="44"/>
        <v>-3.6663927299344756E-2</v>
      </c>
      <c r="AM69" s="29">
        <f t="shared" si="44"/>
        <v>-1.6241279967194149</v>
      </c>
      <c r="AN69" s="29">
        <f t="shared" si="44"/>
        <v>1.5777290947862115</v>
      </c>
      <c r="AO69" s="29">
        <f t="shared" si="44"/>
        <v>-0.26778058199464827</v>
      </c>
      <c r="AP69" s="29">
        <f t="shared" si="44"/>
        <v>-2.1417112365978097E-2</v>
      </c>
      <c r="AQ69" s="29">
        <f t="shared" si="44"/>
        <v>-0.8657224532901856</v>
      </c>
    </row>
    <row r="70" spans="1:43" ht="18">
      <c r="A70" s="6"/>
      <c r="B70" s="44" t="s">
        <v>44</v>
      </c>
      <c r="C70" s="45">
        <f t="shared" ref="C70:T70" si="45">+C69/C78</f>
        <v>8.4653777390272464E-4</v>
      </c>
      <c r="D70" s="45">
        <f t="shared" si="45"/>
        <v>2.4139425851268824E-3</v>
      </c>
      <c r="E70" s="45">
        <f t="shared" si="45"/>
        <v>2.4212651485741457E-3</v>
      </c>
      <c r="F70" s="45">
        <f t="shared" si="45"/>
        <v>-1.2864247785010937E-3</v>
      </c>
      <c r="G70" s="45">
        <f t="shared" si="45"/>
        <v>-2.279195101846882E-3</v>
      </c>
      <c r="H70" s="45">
        <f t="shared" si="45"/>
        <v>-4.415621618350323E-3</v>
      </c>
      <c r="I70" s="45">
        <f t="shared" si="45"/>
        <v>-5.2705928748328131E-3</v>
      </c>
      <c r="J70" s="45">
        <f t="shared" si="45"/>
        <v>-6.0154118985641962E-3</v>
      </c>
      <c r="K70" s="45">
        <f t="shared" si="45"/>
        <v>-4.9209630437790407E-3</v>
      </c>
      <c r="L70" s="45">
        <f t="shared" si="45"/>
        <v>-5.2819162411335474E-3</v>
      </c>
      <c r="M70" s="45">
        <f t="shared" si="45"/>
        <v>-4.4144213752164846E-3</v>
      </c>
      <c r="N70" s="45">
        <f t="shared" si="45"/>
        <v>-3.8753463658183075E-3</v>
      </c>
      <c r="O70" s="51">
        <f t="shared" si="45"/>
        <v>-4.0384561316693006E-3</v>
      </c>
      <c r="P70" s="51">
        <f t="shared" si="45"/>
        <v>-4.3095079035194031E-3</v>
      </c>
      <c r="Q70" s="51">
        <f t="shared" si="45"/>
        <v>-1.9786281240986507E-3</v>
      </c>
      <c r="R70" s="51">
        <f t="shared" si="45"/>
        <v>-1.7249893194020076E-3</v>
      </c>
      <c r="S70" s="51">
        <f t="shared" si="45"/>
        <v>9.4491049665125363E-4</v>
      </c>
      <c r="T70" s="51">
        <f t="shared" si="45"/>
        <v>2.3506180741670081E-3</v>
      </c>
      <c r="U70" s="51">
        <f>+U69/U78</f>
        <v>1.6448790095303187E-3</v>
      </c>
      <c r="V70" s="51">
        <f>+V69/V78</f>
        <v>1.5477300240339647E-3</v>
      </c>
      <c r="W70" s="183">
        <f>+W69/W78</f>
        <v>1.9828061084851758E-4</v>
      </c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</row>
    <row r="71" spans="1:43">
      <c r="A71" s="5" t="s">
        <v>19</v>
      </c>
      <c r="B71" s="4" t="s">
        <v>111</v>
      </c>
      <c r="C71" s="9">
        <v>-48328.88593958001</v>
      </c>
      <c r="D71" s="9">
        <v>-23714.523737609969</v>
      </c>
      <c r="E71" s="9">
        <v>-6956.0744647699466</v>
      </c>
      <c r="F71" s="9">
        <v>-60324.013150800049</v>
      </c>
      <c r="G71" s="9">
        <v>-86888.045566240035</v>
      </c>
      <c r="H71" s="9">
        <v>-135909.93076485</v>
      </c>
      <c r="I71" s="9">
        <f t="shared" ref="I71:T71" si="46">+I9-I36</f>
        <v>-169717.40000000008</v>
      </c>
      <c r="J71" s="9">
        <f t="shared" si="46"/>
        <v>-213736.49717935995</v>
      </c>
      <c r="K71" s="9">
        <f t="shared" si="46"/>
        <v>-194534.52829663007</v>
      </c>
      <c r="L71" s="9">
        <f t="shared" si="46"/>
        <v>-222581.14973091998</v>
      </c>
      <c r="M71" s="9">
        <f t="shared" si="46"/>
        <v>-194498.51667700999</v>
      </c>
      <c r="N71" s="9">
        <f t="shared" si="46"/>
        <v>-185061.01273344003</v>
      </c>
      <c r="O71" s="9">
        <f t="shared" si="46"/>
        <v>-221005.88694008003</v>
      </c>
      <c r="P71" s="9">
        <f t="shared" si="46"/>
        <v>-246019.46793913998</v>
      </c>
      <c r="Q71" s="9">
        <f t="shared" si="46"/>
        <v>-163666.73844247026</v>
      </c>
      <c r="R71" s="9">
        <f t="shared" si="46"/>
        <v>-184341.18017836002</v>
      </c>
      <c r="S71" s="9">
        <f t="shared" si="46"/>
        <v>-119377.25540584011</v>
      </c>
      <c r="T71" s="9">
        <f t="shared" si="46"/>
        <v>-80490.96918222995</v>
      </c>
      <c r="U71" s="9">
        <f>+U9-U36</f>
        <v>-101244.25283203984</v>
      </c>
      <c r="V71" s="9">
        <f>+V9-V36</f>
        <v>-84812.422821010114</v>
      </c>
      <c r="W71" s="9">
        <f>+W9-W36</f>
        <v>-116610.50546780974</v>
      </c>
      <c r="X71" s="29">
        <f t="shared" ref="X71:AQ71" si="47">+D71/C71-1</f>
        <v>-0.50930953038608251</v>
      </c>
      <c r="Y71" s="29">
        <f t="shared" si="47"/>
        <v>-0.70667450286011935</v>
      </c>
      <c r="Z71" s="29">
        <f t="shared" si="47"/>
        <v>7.6721344712912156</v>
      </c>
      <c r="AA71" s="29">
        <f t="shared" si="47"/>
        <v>0.4403558554540179</v>
      </c>
      <c r="AB71" s="29">
        <f t="shared" si="47"/>
        <v>0.56419597056349491</v>
      </c>
      <c r="AC71" s="29">
        <f t="shared" si="47"/>
        <v>0.24874907260193835</v>
      </c>
      <c r="AD71" s="29">
        <f t="shared" si="47"/>
        <v>0.25936702529828914</v>
      </c>
      <c r="AE71" s="29">
        <f t="shared" si="47"/>
        <v>-8.9839447806690176E-2</v>
      </c>
      <c r="AF71" s="29">
        <f t="shared" si="47"/>
        <v>0.14417297371253213</v>
      </c>
      <c r="AG71" s="29">
        <f t="shared" si="47"/>
        <v>-0.12616806539034997</v>
      </c>
      <c r="AH71" s="29">
        <f t="shared" si="47"/>
        <v>-4.8522241222241025E-2</v>
      </c>
      <c r="AI71" s="29">
        <f t="shared" si="47"/>
        <v>0.19423255971485798</v>
      </c>
      <c r="AJ71" s="29">
        <f t="shared" si="47"/>
        <v>0.11318060955472076</v>
      </c>
      <c r="AK71" s="29">
        <f t="shared" si="47"/>
        <v>-0.33474070237824449</v>
      </c>
      <c r="AL71" s="29">
        <f t="shared" si="47"/>
        <v>0.1263203625405962</v>
      </c>
      <c r="AM71" s="29">
        <f t="shared" si="47"/>
        <v>-0.35241135328342699</v>
      </c>
      <c r="AN71" s="29">
        <f t="shared" si="47"/>
        <v>-0.32574284013659593</v>
      </c>
      <c r="AO71" s="29">
        <f t="shared" si="47"/>
        <v>0.25783369066938278</v>
      </c>
      <c r="AP71" s="29">
        <f t="shared" si="47"/>
        <v>-0.16229889155574562</v>
      </c>
      <c r="AQ71" s="29">
        <f t="shared" si="47"/>
        <v>0.37492246523727957</v>
      </c>
    </row>
    <row r="72" spans="1:43" ht="18">
      <c r="A72" s="5"/>
      <c r="B72" s="44" t="s">
        <v>44</v>
      </c>
      <c r="C72" s="45">
        <f t="shared" ref="C72:S72" si="48">+C71/C78</f>
        <v>-4.1615047152390536E-3</v>
      </c>
      <c r="D72" s="45">
        <f t="shared" si="48"/>
        <v>-1.7074255464611247E-3</v>
      </c>
      <c r="E72" s="45">
        <f t="shared" si="48"/>
        <v>-4.291495664293897E-4</v>
      </c>
      <c r="F72" s="45">
        <f t="shared" si="48"/>
        <v>-3.422416184042305E-3</v>
      </c>
      <c r="G72" s="45">
        <f t="shared" si="48"/>
        <v>-4.3878395644450377E-3</v>
      </c>
      <c r="H72" s="45">
        <f t="shared" si="48"/>
        <v>-6.2852811129990339E-3</v>
      </c>
      <c r="I72" s="45">
        <f t="shared" si="48"/>
        <v>-7.1451327777732106E-3</v>
      </c>
      <c r="J72" s="45">
        <f t="shared" si="48"/>
        <v>-8.3940179188537658E-3</v>
      </c>
      <c r="K72" s="45">
        <f t="shared" si="48"/>
        <v>-6.9473323220799743E-3</v>
      </c>
      <c r="L72" s="45">
        <f t="shared" si="48"/>
        <v>-7.3212899951250413E-3</v>
      </c>
      <c r="M72" s="45">
        <f t="shared" si="48"/>
        <v>-6.0674060410091397E-3</v>
      </c>
      <c r="N72" s="45">
        <f t="shared" si="48"/>
        <v>-5.3885078087130972E-3</v>
      </c>
      <c r="O72" s="51">
        <f t="shared" si="48"/>
        <v>-6.1365434721576771E-3</v>
      </c>
      <c r="P72" s="51">
        <f t="shared" si="48"/>
        <v>-6.5029206439423644E-3</v>
      </c>
      <c r="Q72" s="51">
        <f t="shared" si="48"/>
        <v>-4.4846043256102884E-3</v>
      </c>
      <c r="R72" s="51">
        <f t="shared" si="48"/>
        <v>-4.5712026706935891E-3</v>
      </c>
      <c r="S72" s="51">
        <f t="shared" si="48"/>
        <v>-2.5981265548067332E-3</v>
      </c>
      <c r="T72" s="183">
        <f>+T71/T78</f>
        <v>-1.690596606610633E-3</v>
      </c>
      <c r="U72" s="183">
        <f>+U71/U78</f>
        <v>-2.0322346943683809E-3</v>
      </c>
      <c r="V72" s="183">
        <f>+V71/V78</f>
        <v>-1.6369167146586395E-3</v>
      </c>
      <c r="W72" s="183">
        <f>+W71/W78</f>
        <v>-2.1472689007130319E-3</v>
      </c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45"/>
      <c r="AJ72" s="45"/>
      <c r="AL72" s="34"/>
    </row>
    <row r="73" spans="1:43">
      <c r="A73" s="5"/>
      <c r="B73" s="4"/>
      <c r="C73" s="9"/>
      <c r="D73" s="9"/>
      <c r="E73" s="9"/>
      <c r="F73" s="9"/>
      <c r="G73" s="9"/>
      <c r="H73" s="9"/>
      <c r="I73" s="9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9"/>
      <c r="AJ73" s="9"/>
      <c r="AL73" s="34"/>
    </row>
    <row r="74" spans="1:43">
      <c r="A74" s="5"/>
      <c r="B74" s="31" t="s">
        <v>39</v>
      </c>
      <c r="C74" s="9"/>
      <c r="D74" s="9"/>
      <c r="E74" s="9"/>
      <c r="F74" s="9"/>
      <c r="G74" s="9"/>
      <c r="H74" s="9">
        <v>127535</v>
      </c>
      <c r="I74" s="9">
        <f t="shared" ref="I74:W74" si="49">I75+I76</f>
        <v>94968.699999999983</v>
      </c>
      <c r="J74" s="9">
        <f t="shared" si="49"/>
        <v>211569.17663174501</v>
      </c>
      <c r="K74" s="9">
        <f t="shared" si="49"/>
        <v>194534.57285246844</v>
      </c>
      <c r="L74" s="9">
        <f t="shared" si="49"/>
        <v>222581.14734581669</v>
      </c>
      <c r="M74" s="9">
        <f t="shared" si="49"/>
        <v>194498.52725617989</v>
      </c>
      <c r="N74" s="9">
        <f t="shared" si="49"/>
        <v>185061.02019990602</v>
      </c>
      <c r="O74" s="9">
        <f t="shared" si="49"/>
        <v>221005.94260796899</v>
      </c>
      <c r="P74" s="9">
        <f t="shared" si="49"/>
        <v>246019.52681022321</v>
      </c>
      <c r="Q74" s="9">
        <f t="shared" si="49"/>
        <v>163666.69619418582</v>
      </c>
      <c r="R74" s="9">
        <f t="shared" si="49"/>
        <v>184341.18836544201</v>
      </c>
      <c r="S74" s="9">
        <f t="shared" si="49"/>
        <v>119377.26855375479</v>
      </c>
      <c r="T74" s="9">
        <f t="shared" si="49"/>
        <v>80490.957842223695</v>
      </c>
      <c r="U74" s="9">
        <f t="shared" si="49"/>
        <v>101244.2829298905</v>
      </c>
      <c r="V74" s="9">
        <f t="shared" si="49"/>
        <v>84812.388525105504</v>
      </c>
      <c r="W74" s="9">
        <f t="shared" si="49"/>
        <v>116610.491346094</v>
      </c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L74" s="34"/>
    </row>
    <row r="75" spans="1:43">
      <c r="A75" s="5"/>
      <c r="B75" s="32" t="s">
        <v>40</v>
      </c>
      <c r="C75" s="9"/>
      <c r="D75" s="9"/>
      <c r="E75" s="9"/>
      <c r="F75" s="9"/>
      <c r="G75" s="9"/>
      <c r="H75" s="2">
        <v>134439</v>
      </c>
      <c r="I75" s="2">
        <v>228855.4</v>
      </c>
      <c r="J75" s="33">
        <v>344322.06498565502</v>
      </c>
      <c r="K75" s="33">
        <v>199115.22524018699</v>
      </c>
      <c r="L75" s="33">
        <f>224282.292555493+1190.3</f>
        <v>225472.592555493</v>
      </c>
      <c r="M75" s="33">
        <v>193803.50758584798</v>
      </c>
      <c r="N75" s="33">
        <v>188706.04560888602</v>
      </c>
      <c r="O75" s="33">
        <f>223742.702474514-4277</f>
        <v>219465.70247451399</v>
      </c>
      <c r="P75" s="33">
        <v>242309.2</v>
      </c>
      <c r="Q75" s="33">
        <v>165978.27647841701</v>
      </c>
      <c r="R75" s="33">
        <v>180344.346384481</v>
      </c>
      <c r="S75" s="33">
        <v>92147.441691093496</v>
      </c>
      <c r="T75" s="33">
        <v>647459.90773656801</v>
      </c>
      <c r="U75" s="33">
        <f>-338936.40388535+37928.35</f>
        <v>-301008.05388535</v>
      </c>
      <c r="V75" s="33">
        <v>74567.043564284002</v>
      </c>
      <c r="W75" s="33">
        <v>129105.872623217</v>
      </c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9"/>
      <c r="AJ75" s="9"/>
      <c r="AL75" s="34"/>
    </row>
    <row r="76" spans="1:43">
      <c r="A76" s="5"/>
      <c r="B76" s="32" t="s">
        <v>41</v>
      </c>
      <c r="C76" s="9"/>
      <c r="D76" s="9"/>
      <c r="E76" s="9"/>
      <c r="F76" s="9"/>
      <c r="G76" s="9"/>
      <c r="H76" s="2">
        <v>-6904</v>
      </c>
      <c r="I76" s="2">
        <v>-133886.70000000001</v>
      </c>
      <c r="J76" s="33">
        <v>-132752.88835391001</v>
      </c>
      <c r="K76" s="33">
        <v>-4580.6523877185446</v>
      </c>
      <c r="L76" s="33">
        <v>-2891.4452096762998</v>
      </c>
      <c r="M76" s="33">
        <v>695.01967033190022</v>
      </c>
      <c r="N76" s="33">
        <v>-3645.0254089800001</v>
      </c>
      <c r="O76" s="33">
        <v>1540.240133455</v>
      </c>
      <c r="P76" s="33">
        <v>3710.3268102232</v>
      </c>
      <c r="Q76" s="33">
        <v>-2311.5802842312</v>
      </c>
      <c r="R76" s="33">
        <v>3996.8419809609995</v>
      </c>
      <c r="S76" s="33">
        <v>27229.826862661299</v>
      </c>
      <c r="T76" s="33">
        <v>-566968.94989434432</v>
      </c>
      <c r="U76" s="33">
        <v>402252.3368152405</v>
      </c>
      <c r="V76" s="33">
        <v>10245.3449608215</v>
      </c>
      <c r="W76" s="33">
        <v>-12495.381277123</v>
      </c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9"/>
      <c r="AJ76" s="9"/>
      <c r="AL76" s="34"/>
    </row>
    <row r="77" spans="1:43" ht="13.5" thickBot="1">
      <c r="A77" s="39"/>
      <c r="B77" s="40"/>
      <c r="C77" s="42"/>
      <c r="D77" s="42"/>
      <c r="E77" s="42"/>
      <c r="F77" s="42"/>
      <c r="G77" s="42"/>
      <c r="H77" s="41"/>
      <c r="I77" s="41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2"/>
      <c r="AJ77" s="42"/>
      <c r="AK77" s="113"/>
      <c r="AL77" s="113"/>
      <c r="AM77" s="113"/>
      <c r="AN77" s="7"/>
      <c r="AO77" s="7"/>
      <c r="AP77" s="7"/>
    </row>
    <row r="78" spans="1:43" ht="15" thickTop="1">
      <c r="B78" s="3" t="s">
        <v>128</v>
      </c>
      <c r="C78" s="43">
        <v>11613320</v>
      </c>
      <c r="D78" s="43">
        <v>13889052.9</v>
      </c>
      <c r="E78" s="43">
        <v>16208974.699999999</v>
      </c>
      <c r="F78" s="43">
        <v>17626147.699999999</v>
      </c>
      <c r="G78" s="43">
        <v>19802010.600000001</v>
      </c>
      <c r="H78" s="43">
        <v>21623524.600000001</v>
      </c>
      <c r="I78" s="49">
        <v>23752868.600000001</v>
      </c>
      <c r="J78" s="49">
        <v>25462954.600000001</v>
      </c>
      <c r="K78" s="49">
        <v>28001327.600000001</v>
      </c>
      <c r="L78" s="49">
        <v>30401903.199999999</v>
      </c>
      <c r="M78" s="49">
        <v>32056288.199999999</v>
      </c>
      <c r="N78" s="49">
        <v>34343647.5</v>
      </c>
      <c r="O78" s="49">
        <v>36014718.700000003</v>
      </c>
      <c r="P78" s="49">
        <v>37832149.799999997</v>
      </c>
      <c r="Q78" s="49">
        <v>36495246.08175943</v>
      </c>
      <c r="R78" s="49">
        <v>40326625.935924627</v>
      </c>
      <c r="S78" s="49">
        <v>45947436.696254477</v>
      </c>
      <c r="T78" s="49">
        <v>47610984.706517927</v>
      </c>
      <c r="U78" s="49">
        <v>49819173.500286385</v>
      </c>
      <c r="V78" s="49">
        <v>51812301.787569433</v>
      </c>
      <c r="W78" s="49">
        <v>54306428.705360338</v>
      </c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3"/>
      <c r="AJ78" s="43"/>
    </row>
    <row r="79" spans="1:43" ht="13.5" customHeight="1">
      <c r="B79" s="3"/>
      <c r="C79" s="120"/>
      <c r="D79" s="120"/>
      <c r="E79" s="120"/>
      <c r="F79" s="120"/>
      <c r="G79" s="120"/>
      <c r="H79" s="120"/>
      <c r="I79" s="120"/>
      <c r="J79" s="120"/>
      <c r="K79" s="120"/>
      <c r="L79" s="119"/>
      <c r="M79" s="120"/>
      <c r="N79" s="120"/>
      <c r="O79" s="119"/>
      <c r="P79" s="49"/>
      <c r="Q79" s="3"/>
      <c r="R79" s="118"/>
      <c r="S79" s="118"/>
      <c r="T79" s="118"/>
      <c r="U79" s="118"/>
      <c r="V79" s="118"/>
      <c r="W79" s="118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24"/>
      <c r="AJ79" s="24"/>
    </row>
    <row r="80" spans="1:43" ht="36" hidden="1" customHeight="1">
      <c r="A80" s="184" t="s">
        <v>112</v>
      </c>
      <c r="B80" s="184"/>
      <c r="C80" s="184"/>
      <c r="D80" s="184"/>
      <c r="E80" s="184"/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</row>
    <row r="81" spans="1:39" ht="18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3"/>
      <c r="AM81" s="37"/>
    </row>
    <row r="82" spans="1:39" s="37" customFormat="1" ht="14.25">
      <c r="B82" s="37" t="s">
        <v>136</v>
      </c>
    </row>
    <row r="83" spans="1:39" s="37" customFormat="1" ht="14.25">
      <c r="B83" s="37" t="s">
        <v>129</v>
      </c>
    </row>
    <row r="84" spans="1:39" s="37" customFormat="1" ht="14.25">
      <c r="B84" s="37" t="s">
        <v>130</v>
      </c>
    </row>
    <row r="85" spans="1:39" s="37" customFormat="1"/>
    <row r="86" spans="1:39" s="37" customFormat="1" ht="24.75" customHeight="1"/>
    <row r="87" spans="1:39" ht="30.75" customHeight="1">
      <c r="A87" s="185" t="s">
        <v>113</v>
      </c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</row>
    <row r="88" spans="1:39">
      <c r="T88" s="2"/>
      <c r="U88" s="2"/>
      <c r="V88" s="2"/>
      <c r="W88" s="2"/>
    </row>
    <row r="89" spans="1:39">
      <c r="S89" s="2"/>
      <c r="T89" s="2"/>
      <c r="U89" s="2"/>
      <c r="V89" s="2"/>
      <c r="W89" s="2"/>
    </row>
    <row r="90" spans="1:39">
      <c r="P90" s="2"/>
      <c r="R90" s="2"/>
      <c r="S90" s="2"/>
      <c r="T90" s="2"/>
      <c r="U90" s="2"/>
      <c r="V90" s="2"/>
      <c r="W90" s="2"/>
    </row>
    <row r="91" spans="1:39">
      <c r="AI91" s="2"/>
      <c r="AJ91" s="2"/>
    </row>
    <row r="92" spans="1:39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39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9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39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</sheetData>
  <mergeCells count="7">
    <mergeCell ref="A80:AJ80"/>
    <mergeCell ref="A87:AJ87"/>
    <mergeCell ref="X6:AQ6"/>
    <mergeCell ref="B2:AP2"/>
    <mergeCell ref="B3:AP3"/>
    <mergeCell ref="B4:AP4"/>
    <mergeCell ref="C6:W6"/>
  </mergeCells>
  <phoneticPr fontId="0" type="noConversion"/>
  <printOptions horizontalCentered="1" verticalCentered="1"/>
  <pageMargins left="0.23622047244094491" right="0.27559055118110237" top="0.23622047244094491" bottom="0.19685039370078741" header="0" footer="0"/>
  <pageSetup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87032-6000-4AE6-A0B6-5664BEFFFE9B}">
  <dimension ref="A1:O64"/>
  <sheetViews>
    <sheetView zoomScale="124" zoomScaleNormal="124" workbookViewId="0">
      <selection activeCell="C17" sqref="C17"/>
    </sheetView>
  </sheetViews>
  <sheetFormatPr baseColWidth="10" defaultColWidth="11.42578125" defaultRowHeight="11.25"/>
  <cols>
    <col min="1" max="1" width="4.7109375" style="48" customWidth="1"/>
    <col min="2" max="2" width="35.140625" style="48" bestFit="1" customWidth="1"/>
    <col min="3" max="5" width="7.85546875" style="48" bestFit="1" customWidth="1"/>
    <col min="6" max="6" width="6.85546875" style="48" bestFit="1" customWidth="1"/>
    <col min="7" max="7" width="8.85546875" style="48" bestFit="1" customWidth="1"/>
    <col min="8" max="8" width="0.28515625" style="48" customWidth="1"/>
    <col min="9" max="9" width="35.140625" style="48" hidden="1" customWidth="1"/>
    <col min="10" max="12" width="7.85546875" style="48" hidden="1" customWidth="1"/>
    <col min="13" max="13" width="6.85546875" style="48" hidden="1" customWidth="1"/>
    <col min="14" max="14" width="7.140625" style="48" hidden="1" customWidth="1"/>
    <col min="15" max="15" width="11.42578125" style="48" hidden="1" customWidth="1"/>
    <col min="16" max="16384" width="11.42578125" style="48"/>
  </cols>
  <sheetData>
    <row r="1" spans="1:14">
      <c r="A1" s="121"/>
      <c r="B1" s="122"/>
      <c r="C1" s="123" t="s">
        <v>51</v>
      </c>
      <c r="D1" s="123" t="s">
        <v>51</v>
      </c>
      <c r="E1" s="123" t="s">
        <v>51</v>
      </c>
      <c r="F1" s="124" t="s">
        <v>51</v>
      </c>
      <c r="G1" s="124"/>
      <c r="H1" s="121"/>
      <c r="I1" s="121"/>
      <c r="J1" s="125" t="s">
        <v>51</v>
      </c>
      <c r="K1" s="125" t="s">
        <v>51</v>
      </c>
      <c r="L1" s="125" t="s">
        <v>51</v>
      </c>
      <c r="M1" s="124"/>
      <c r="N1" s="124"/>
    </row>
    <row r="2" spans="1:14">
      <c r="A2" s="121"/>
      <c r="B2" s="189" t="s">
        <v>53</v>
      </c>
      <c r="C2" s="189"/>
      <c r="D2" s="189"/>
      <c r="E2" s="189"/>
      <c r="F2" s="189"/>
      <c r="G2" s="189"/>
      <c r="H2" s="121"/>
      <c r="I2" s="189" t="s">
        <v>53</v>
      </c>
      <c r="J2" s="189"/>
      <c r="K2" s="189"/>
      <c r="L2" s="189"/>
      <c r="M2" s="189"/>
      <c r="N2" s="189"/>
    </row>
    <row r="3" spans="1:14">
      <c r="A3" s="121"/>
      <c r="B3" s="189" t="s">
        <v>54</v>
      </c>
      <c r="C3" s="189"/>
      <c r="D3" s="189"/>
      <c r="E3" s="189"/>
      <c r="F3" s="189"/>
      <c r="G3" s="189"/>
      <c r="H3" s="121"/>
      <c r="I3" s="189" t="s">
        <v>54</v>
      </c>
      <c r="J3" s="189"/>
      <c r="K3" s="189"/>
      <c r="L3" s="189"/>
      <c r="M3" s="189"/>
      <c r="N3" s="189"/>
    </row>
    <row r="4" spans="1:14">
      <c r="A4" s="121"/>
      <c r="B4" s="189" t="s">
        <v>135</v>
      </c>
      <c r="C4" s="189"/>
      <c r="D4" s="189"/>
      <c r="E4" s="189"/>
      <c r="F4" s="189"/>
      <c r="G4" s="189"/>
      <c r="H4" s="121"/>
      <c r="I4" s="189" t="s">
        <v>115</v>
      </c>
      <c r="J4" s="189"/>
      <c r="K4" s="189"/>
      <c r="L4" s="189"/>
      <c r="M4" s="189"/>
      <c r="N4" s="189"/>
    </row>
    <row r="5" spans="1:14">
      <c r="A5" s="121"/>
      <c r="B5" s="189" t="s">
        <v>55</v>
      </c>
      <c r="C5" s="189"/>
      <c r="D5" s="189"/>
      <c r="E5" s="189"/>
      <c r="F5" s="189"/>
      <c r="G5" s="189"/>
      <c r="H5" s="121"/>
      <c r="I5" s="189" t="s">
        <v>55</v>
      </c>
      <c r="J5" s="189"/>
      <c r="K5" s="189"/>
      <c r="L5" s="189"/>
      <c r="M5" s="189"/>
      <c r="N5" s="189"/>
    </row>
    <row r="6" spans="1:14">
      <c r="A6" s="121"/>
      <c r="B6" s="126"/>
      <c r="C6" s="126"/>
      <c r="D6" s="126"/>
      <c r="E6" s="126"/>
      <c r="F6" s="126"/>
      <c r="G6" s="126"/>
      <c r="H6" s="121"/>
      <c r="I6" s="126"/>
      <c r="J6" s="126"/>
      <c r="K6" s="126"/>
      <c r="L6" s="126"/>
      <c r="M6" s="126"/>
      <c r="N6" s="126"/>
    </row>
    <row r="7" spans="1:14" ht="11.25" customHeight="1">
      <c r="A7" s="121"/>
      <c r="B7" s="127" t="s">
        <v>0</v>
      </c>
      <c r="C7" s="128">
        <v>2024</v>
      </c>
      <c r="D7" s="129">
        <v>2025</v>
      </c>
      <c r="E7" s="129">
        <v>2026</v>
      </c>
      <c r="F7" s="190" t="s">
        <v>56</v>
      </c>
      <c r="G7" s="191"/>
      <c r="H7" s="121"/>
      <c r="I7" s="127" t="s">
        <v>0</v>
      </c>
      <c r="J7" s="128">
        <v>2024</v>
      </c>
      <c r="K7" s="129">
        <v>2025</v>
      </c>
      <c r="L7" s="129">
        <v>2026</v>
      </c>
      <c r="M7" s="190" t="s">
        <v>56</v>
      </c>
      <c r="N7" s="191"/>
    </row>
    <row r="8" spans="1:14">
      <c r="A8" s="121"/>
      <c r="B8" s="130"/>
      <c r="C8" s="130"/>
      <c r="D8" s="131"/>
      <c r="E8" s="132"/>
      <c r="F8" s="115" t="s">
        <v>123</v>
      </c>
      <c r="G8" s="115" t="s">
        <v>134</v>
      </c>
      <c r="H8" s="121"/>
      <c r="I8" s="130"/>
      <c r="J8" s="128"/>
      <c r="K8" s="128"/>
      <c r="L8" s="129"/>
      <c r="M8" s="115" t="s">
        <v>123</v>
      </c>
      <c r="N8" s="115" t="s">
        <v>134</v>
      </c>
    </row>
    <row r="9" spans="1:14">
      <c r="A9" s="125"/>
      <c r="B9" s="133" t="s">
        <v>57</v>
      </c>
      <c r="C9" s="134">
        <v>671130.05750044016</v>
      </c>
      <c r="D9" s="135">
        <v>698155.8458142099</v>
      </c>
      <c r="E9" s="134">
        <f>E10+E64</f>
        <v>670101.69643855013</v>
      </c>
      <c r="F9" s="55">
        <f>D9/C9-1</f>
        <v>4.026907752340092E-2</v>
      </c>
      <c r="G9" s="56">
        <f>E9/D9-1</f>
        <v>-4.01832191821615E-2</v>
      </c>
      <c r="H9" s="121"/>
      <c r="I9" s="133" t="s">
        <v>57</v>
      </c>
      <c r="J9" s="136">
        <v>671130.05750044016</v>
      </c>
      <c r="K9" s="137">
        <v>698155.8458142099</v>
      </c>
      <c r="L9" s="134">
        <f>L10+L64</f>
        <v>670101.69643855013</v>
      </c>
      <c r="M9" s="56">
        <f>K9/J9-1</f>
        <v>4.026907752340092E-2</v>
      </c>
      <c r="N9" s="56">
        <f>L9/K9-1</f>
        <v>-4.01832191821615E-2</v>
      </c>
    </row>
    <row r="10" spans="1:14">
      <c r="A10" s="125"/>
      <c r="B10" s="138" t="s">
        <v>58</v>
      </c>
      <c r="C10" s="139">
        <v>671130.05750044016</v>
      </c>
      <c r="D10" s="140">
        <v>698155.8458142099</v>
      </c>
      <c r="E10" s="141">
        <f>E12++E61+E62+E63</f>
        <v>666583.54368255008</v>
      </c>
      <c r="F10" s="57">
        <f t="shared" ref="F10:G63" si="0">D10/C10-1</f>
        <v>4.026907752340092E-2</v>
      </c>
      <c r="G10" s="58">
        <f>E10/D10-1</f>
        <v>-4.5222427515219432E-2</v>
      </c>
      <c r="H10" s="121"/>
      <c r="I10" s="138" t="s">
        <v>58</v>
      </c>
      <c r="J10" s="139">
        <v>671130.05750044016</v>
      </c>
      <c r="K10" s="140">
        <v>698155.8458142099</v>
      </c>
      <c r="L10" s="141">
        <f>L12++L61+L62+L63</f>
        <v>666583.54368255008</v>
      </c>
      <c r="M10" s="58">
        <f t="shared" ref="M10" si="1">K10/J10-1</f>
        <v>4.026907752340092E-2</v>
      </c>
      <c r="N10" s="58">
        <f>L10/K10-1</f>
        <v>-4.5222427515219432E-2</v>
      </c>
    </row>
    <row r="11" spans="1:14">
      <c r="A11" s="125"/>
      <c r="B11" s="142"/>
      <c r="C11" s="134"/>
      <c r="D11" s="143"/>
      <c r="E11" s="134"/>
      <c r="F11" s="59"/>
      <c r="G11" s="60"/>
      <c r="H11" s="121"/>
      <c r="I11" s="142"/>
      <c r="J11" s="144"/>
      <c r="K11" s="145"/>
      <c r="L11" s="134"/>
      <c r="M11" s="61"/>
      <c r="N11" s="61"/>
    </row>
    <row r="12" spans="1:14" ht="11.25" customHeight="1">
      <c r="A12" s="125"/>
      <c r="B12" s="146" t="s">
        <v>59</v>
      </c>
      <c r="C12" s="62">
        <v>590151.03687612002</v>
      </c>
      <c r="D12" s="116">
        <v>615730.12600201997</v>
      </c>
      <c r="E12" s="117">
        <f>E14+E21+E26+E30+E35+E39+E43+E58+E59</f>
        <v>578306.66195559001</v>
      </c>
      <c r="F12" s="63">
        <f t="shared" si="0"/>
        <v>4.3343292695543045E-2</v>
      </c>
      <c r="G12" s="64">
        <f>E12/D12-1</f>
        <v>-6.0779004414520332E-2</v>
      </c>
      <c r="H12" s="121"/>
      <c r="I12" s="147" t="s">
        <v>59</v>
      </c>
      <c r="J12" s="65">
        <v>590151.03687612002</v>
      </c>
      <c r="K12" s="116">
        <v>615730.12600201997</v>
      </c>
      <c r="L12" s="117">
        <f>L14+L21+L26+L30+L35+L39+L43+L58+L59</f>
        <v>578306.66195559001</v>
      </c>
      <c r="M12" s="63">
        <f t="shared" ref="M12" si="2">K12/J12-1</f>
        <v>4.3343292695543045E-2</v>
      </c>
      <c r="N12" s="64">
        <f>L12/K12-1</f>
        <v>-6.0779004414520332E-2</v>
      </c>
    </row>
    <row r="13" spans="1:14">
      <c r="A13" s="125"/>
      <c r="B13" s="148"/>
      <c r="C13" s="66"/>
      <c r="D13" s="66"/>
      <c r="E13" s="67"/>
      <c r="F13" s="68"/>
      <c r="G13" s="69"/>
      <c r="H13" s="121"/>
      <c r="I13" s="149"/>
      <c r="J13" s="70"/>
      <c r="K13" s="66"/>
      <c r="L13" s="67"/>
      <c r="M13" s="68"/>
      <c r="N13" s="69"/>
    </row>
    <row r="14" spans="1:14">
      <c r="A14" s="125"/>
      <c r="B14" s="150" t="s">
        <v>60</v>
      </c>
      <c r="C14" s="151">
        <v>174330.83726335</v>
      </c>
      <c r="D14" s="151">
        <v>169905.39424051999</v>
      </c>
      <c r="E14" s="152">
        <f>SUM(E15:E19)</f>
        <v>161655.37182845999</v>
      </c>
      <c r="F14" s="71">
        <f t="shared" si="0"/>
        <v>-2.5385313879636717E-2</v>
      </c>
      <c r="G14" s="72">
        <f>E14/D14-1</f>
        <v>-4.855656554600718E-2</v>
      </c>
      <c r="H14" s="153"/>
      <c r="I14" s="154" t="s">
        <v>60</v>
      </c>
      <c r="J14" s="152">
        <v>174330.83726335</v>
      </c>
      <c r="K14" s="151">
        <v>169905.39424051999</v>
      </c>
      <c r="L14" s="152">
        <f>SUM(L15:L19)</f>
        <v>161655.37182845999</v>
      </c>
      <c r="M14" s="71">
        <f t="shared" ref="M14:N18" si="3">K14/J14-1</f>
        <v>-2.5385313879636717E-2</v>
      </c>
      <c r="N14" s="72">
        <f t="shared" si="3"/>
        <v>-4.855656554600718E-2</v>
      </c>
    </row>
    <row r="15" spans="1:14">
      <c r="A15" s="125"/>
      <c r="B15" s="148" t="s">
        <v>61</v>
      </c>
      <c r="C15" s="73">
        <v>62512.059831569997</v>
      </c>
      <c r="D15" s="73">
        <v>63911.230737029997</v>
      </c>
      <c r="E15" s="74">
        <v>63921.503240309998</v>
      </c>
      <c r="F15" s="75">
        <f>D15/C15-1</f>
        <v>2.2382415636756692E-2</v>
      </c>
      <c r="G15" s="76">
        <f>E15/D15-1</f>
        <v>1.6073080054224143E-4</v>
      </c>
      <c r="H15" s="121"/>
      <c r="I15" s="149" t="s">
        <v>61</v>
      </c>
      <c r="J15" s="77">
        <v>62512.059831569997</v>
      </c>
      <c r="K15" s="73">
        <v>63911.230737029997</v>
      </c>
      <c r="L15" s="74">
        <v>63921.503240309998</v>
      </c>
      <c r="M15" s="78">
        <f t="shared" si="3"/>
        <v>2.2382415636756692E-2</v>
      </c>
      <c r="N15" s="79">
        <f t="shared" si="3"/>
        <v>1.6073080054224143E-4</v>
      </c>
    </row>
    <row r="16" spans="1:14">
      <c r="A16" s="125"/>
      <c r="B16" s="148" t="s">
        <v>62</v>
      </c>
      <c r="C16" s="73">
        <v>79936.622859059993</v>
      </c>
      <c r="D16" s="73">
        <v>76184.814837960002</v>
      </c>
      <c r="E16" s="74">
        <v>69378.915382369989</v>
      </c>
      <c r="F16" s="75">
        <f t="shared" ref="F16:G18" si="4">D16/C16-1</f>
        <v>-4.6934782667951591E-2</v>
      </c>
      <c r="G16" s="76">
        <f t="shared" si="4"/>
        <v>-8.9334068345059414E-2</v>
      </c>
      <c r="H16" s="121"/>
      <c r="I16" s="149" t="s">
        <v>62</v>
      </c>
      <c r="J16" s="77">
        <v>79936.622859059993</v>
      </c>
      <c r="K16" s="73">
        <v>76184.814837960002</v>
      </c>
      <c r="L16" s="74">
        <v>69378.915382369989</v>
      </c>
      <c r="M16" s="78">
        <f t="shared" si="3"/>
        <v>-4.6934782667951591E-2</v>
      </c>
      <c r="N16" s="79">
        <f t="shared" si="3"/>
        <v>-8.9334068345059414E-2</v>
      </c>
    </row>
    <row r="17" spans="1:14">
      <c r="A17" s="125"/>
      <c r="B17" s="148" t="s">
        <v>63</v>
      </c>
      <c r="C17" s="73">
        <v>0</v>
      </c>
      <c r="D17" s="73">
        <v>0</v>
      </c>
      <c r="E17" s="74">
        <v>0</v>
      </c>
      <c r="F17" s="155" t="e">
        <f t="shared" si="4"/>
        <v>#DIV/0!</v>
      </c>
      <c r="G17" s="156" t="e">
        <f t="shared" si="4"/>
        <v>#DIV/0!</v>
      </c>
      <c r="H17" s="121"/>
      <c r="I17" s="149" t="s">
        <v>63</v>
      </c>
      <c r="J17" s="77">
        <v>0</v>
      </c>
      <c r="K17" s="73">
        <v>0</v>
      </c>
      <c r="L17" s="74">
        <v>0</v>
      </c>
      <c r="M17" s="157" t="e">
        <f t="shared" si="3"/>
        <v>#DIV/0!</v>
      </c>
      <c r="N17" s="158" t="e">
        <f t="shared" si="3"/>
        <v>#DIV/0!</v>
      </c>
    </row>
    <row r="18" spans="1:14">
      <c r="A18" s="125"/>
      <c r="B18" s="148" t="s">
        <v>64</v>
      </c>
      <c r="C18" s="73">
        <v>31882.154572720003</v>
      </c>
      <c r="D18" s="73">
        <v>29809.34866553</v>
      </c>
      <c r="E18" s="74">
        <v>28354.953205779999</v>
      </c>
      <c r="F18" s="75">
        <f t="shared" si="4"/>
        <v>-6.5014611934778088E-2</v>
      </c>
      <c r="G18" s="76">
        <f t="shared" si="4"/>
        <v>-4.8789910711192097E-2</v>
      </c>
      <c r="H18" s="121"/>
      <c r="I18" s="149" t="s">
        <v>64</v>
      </c>
      <c r="J18" s="77">
        <v>31882.154572720003</v>
      </c>
      <c r="K18" s="73">
        <v>29809.34866553</v>
      </c>
      <c r="L18" s="74">
        <v>28354.953205779999</v>
      </c>
      <c r="M18" s="78">
        <f t="shared" si="3"/>
        <v>-6.5014611934778088E-2</v>
      </c>
      <c r="N18" s="79">
        <f t="shared" si="3"/>
        <v>-4.8789910711192097E-2</v>
      </c>
    </row>
    <row r="19" spans="1:14">
      <c r="A19" s="125"/>
      <c r="B19" s="148" t="s">
        <v>65</v>
      </c>
      <c r="C19" s="73">
        <v>0</v>
      </c>
      <c r="D19" s="73">
        <v>0</v>
      </c>
      <c r="E19" s="74">
        <v>0</v>
      </c>
      <c r="F19" s="75">
        <v>0</v>
      </c>
      <c r="G19" s="76">
        <v>0</v>
      </c>
      <c r="H19" s="121"/>
      <c r="I19" s="149" t="s">
        <v>65</v>
      </c>
      <c r="J19" s="77">
        <v>0</v>
      </c>
      <c r="K19" s="73">
        <v>0</v>
      </c>
      <c r="L19" s="74">
        <v>0</v>
      </c>
      <c r="M19" s="78">
        <v>0</v>
      </c>
      <c r="N19" s="79">
        <v>0</v>
      </c>
    </row>
    <row r="20" spans="1:14">
      <c r="A20" s="125"/>
      <c r="B20" s="159"/>
      <c r="C20" s="160"/>
      <c r="D20" s="160"/>
      <c r="E20" s="161"/>
      <c r="F20" s="75"/>
      <c r="G20" s="76"/>
      <c r="H20" s="125"/>
      <c r="I20" s="149"/>
      <c r="J20" s="161"/>
      <c r="K20" s="160"/>
      <c r="L20" s="161"/>
      <c r="M20" s="75"/>
      <c r="N20" s="76"/>
    </row>
    <row r="21" spans="1:14">
      <c r="A21" s="125"/>
      <c r="B21" s="162" t="s">
        <v>66</v>
      </c>
      <c r="C21" s="163">
        <v>58516.880131150006</v>
      </c>
      <c r="D21" s="164">
        <v>74626.479401649995</v>
      </c>
      <c r="E21" s="163">
        <f t="shared" ref="E21" si="5">SUM(E22:E24)</f>
        <v>51493.220488339997</v>
      </c>
      <c r="F21" s="80">
        <f t="shared" si="0"/>
        <v>0.27529832818145139</v>
      </c>
      <c r="G21" s="81">
        <f>E21/D21-1</f>
        <v>-0.30998727393802961</v>
      </c>
      <c r="H21" s="121"/>
      <c r="I21" s="162" t="s">
        <v>66</v>
      </c>
      <c r="J21" s="163">
        <v>58516.880131150006</v>
      </c>
      <c r="K21" s="164">
        <v>74626.479401649995</v>
      </c>
      <c r="L21" s="163">
        <f>SUM(L22:L24)</f>
        <v>51493.220488339997</v>
      </c>
      <c r="M21" s="82">
        <f t="shared" ref="M21:N28" si="6">K21/J21-1</f>
        <v>0.27529832818145139</v>
      </c>
      <c r="N21" s="80">
        <f>L21/K21-1</f>
        <v>-0.30998727393802961</v>
      </c>
    </row>
    <row r="22" spans="1:14">
      <c r="A22" s="125"/>
      <c r="B22" s="149" t="s">
        <v>67</v>
      </c>
      <c r="C22" s="77">
        <v>44100.764269260006</v>
      </c>
      <c r="D22" s="73">
        <v>60127.032063999999</v>
      </c>
      <c r="E22" s="74">
        <v>37073.40218338</v>
      </c>
      <c r="F22" s="76">
        <f t="shared" si="0"/>
        <v>0.36340113511164129</v>
      </c>
      <c r="G22" s="83">
        <f>E22/D22-1</f>
        <v>-0.38341539718909479</v>
      </c>
      <c r="H22" s="121"/>
      <c r="I22" s="149" t="s">
        <v>67</v>
      </c>
      <c r="J22" s="77">
        <v>44100.764269260006</v>
      </c>
      <c r="K22" s="73">
        <v>60127.032063999999</v>
      </c>
      <c r="L22" s="74">
        <v>37073.40218338</v>
      </c>
      <c r="M22" s="84">
        <f t="shared" si="6"/>
        <v>0.36340113511164129</v>
      </c>
      <c r="N22" s="76">
        <f t="shared" si="6"/>
        <v>-0.38341539718909479</v>
      </c>
    </row>
    <row r="23" spans="1:14">
      <c r="A23" s="125"/>
      <c r="B23" s="149" t="s">
        <v>68</v>
      </c>
      <c r="C23" s="77">
        <v>3884.8441160000002</v>
      </c>
      <c r="D23" s="73">
        <v>4075.1616170000002</v>
      </c>
      <c r="E23" s="74">
        <v>4368.9874025600002</v>
      </c>
      <c r="F23" s="76">
        <f t="shared" si="0"/>
        <v>4.8989739437977464E-2</v>
      </c>
      <c r="G23" s="83">
        <f>E23/D23-1</f>
        <v>7.2101627659200584E-2</v>
      </c>
      <c r="H23" s="121"/>
      <c r="I23" s="149" t="s">
        <v>68</v>
      </c>
      <c r="J23" s="77">
        <v>3884.8441160000002</v>
      </c>
      <c r="K23" s="73">
        <v>4075.1616170000002</v>
      </c>
      <c r="L23" s="74">
        <v>4368.9874025600002</v>
      </c>
      <c r="M23" s="84">
        <f>K23/J23-1</f>
        <v>4.8989739437977464E-2</v>
      </c>
      <c r="N23" s="76">
        <f t="shared" si="6"/>
        <v>7.2101627659200584E-2</v>
      </c>
    </row>
    <row r="24" spans="1:14">
      <c r="A24" s="125"/>
      <c r="B24" s="149" t="s">
        <v>69</v>
      </c>
      <c r="C24" s="77">
        <v>10531.271745889999</v>
      </c>
      <c r="D24" s="73">
        <v>10424.285720649999</v>
      </c>
      <c r="E24" s="74">
        <v>10050.830902399999</v>
      </c>
      <c r="F24" s="76">
        <f t="shared" si="0"/>
        <v>-1.0158889431540197E-2</v>
      </c>
      <c r="G24" s="83">
        <f t="shared" si="0"/>
        <v>-3.5825458765985752E-2</v>
      </c>
      <c r="H24" s="121"/>
      <c r="I24" s="149" t="s">
        <v>69</v>
      </c>
      <c r="J24" s="77">
        <v>10531.271745889999</v>
      </c>
      <c r="K24" s="73">
        <v>10424.285720649999</v>
      </c>
      <c r="L24" s="74">
        <v>10050.830902399999</v>
      </c>
      <c r="M24" s="84">
        <f>K24/J24-1</f>
        <v>-1.0158889431540197E-2</v>
      </c>
      <c r="N24" s="76">
        <f t="shared" si="6"/>
        <v>-3.5825458765985752E-2</v>
      </c>
    </row>
    <row r="25" spans="1:14">
      <c r="A25" s="125"/>
      <c r="B25" s="165"/>
      <c r="C25" s="89"/>
      <c r="D25" s="85"/>
      <c r="E25" s="86"/>
      <c r="F25" s="87"/>
      <c r="G25" s="88"/>
      <c r="H25" s="121"/>
      <c r="I25" s="165"/>
      <c r="J25" s="89"/>
      <c r="K25" s="85"/>
      <c r="L25" s="86"/>
      <c r="M25" s="90"/>
      <c r="N25" s="87"/>
    </row>
    <row r="26" spans="1:14">
      <c r="A26" s="125"/>
      <c r="B26" s="154" t="s">
        <v>70</v>
      </c>
      <c r="C26" s="152">
        <v>14240.910460630001</v>
      </c>
      <c r="D26" s="151">
        <v>17058.95314406</v>
      </c>
      <c r="E26" s="152">
        <f t="shared" ref="E26" si="7">SUM(E27:E28)</f>
        <v>16059.880942100002</v>
      </c>
      <c r="F26" s="91">
        <f t="shared" si="0"/>
        <v>0.19788360380613845</v>
      </c>
      <c r="G26" s="92">
        <f>E26/D26-1</f>
        <v>-5.8565856504968483E-2</v>
      </c>
      <c r="H26" s="121"/>
      <c r="I26" s="154" t="s">
        <v>70</v>
      </c>
      <c r="J26" s="152">
        <v>14240.910460630001</v>
      </c>
      <c r="K26" s="151">
        <v>17058.95314406</v>
      </c>
      <c r="L26" s="152">
        <f>SUM(L27:L28)</f>
        <v>16059.880942100002</v>
      </c>
      <c r="M26" s="92">
        <f t="shared" ref="M26:M28" si="8">K26/J26-1</f>
        <v>0.19788360380613845</v>
      </c>
      <c r="N26" s="92">
        <f>L26/K26-1</f>
        <v>-5.8565856504968483E-2</v>
      </c>
    </row>
    <row r="27" spans="1:14">
      <c r="A27" s="125"/>
      <c r="B27" s="149" t="s">
        <v>71</v>
      </c>
      <c r="C27" s="77">
        <v>11511.84767402</v>
      </c>
      <c r="D27" s="73">
        <v>14170.246444620001</v>
      </c>
      <c r="E27" s="74">
        <v>13358.947148120002</v>
      </c>
      <c r="F27" s="75">
        <f t="shared" si="0"/>
        <v>0.23092720177313408</v>
      </c>
      <c r="G27" s="76">
        <f>E27/D27-1</f>
        <v>-5.7253718181311086E-2</v>
      </c>
      <c r="H27" s="121"/>
      <c r="I27" s="149" t="s">
        <v>71</v>
      </c>
      <c r="J27" s="77">
        <v>11511.84767402</v>
      </c>
      <c r="K27" s="73">
        <v>14170.246444620001</v>
      </c>
      <c r="L27" s="74">
        <v>13358.947148120002</v>
      </c>
      <c r="M27" s="76">
        <f t="shared" si="8"/>
        <v>0.23092720177313408</v>
      </c>
      <c r="N27" s="76">
        <f t="shared" si="6"/>
        <v>-5.7253718181311086E-2</v>
      </c>
    </row>
    <row r="28" spans="1:14">
      <c r="A28" s="125"/>
      <c r="B28" s="149" t="s">
        <v>72</v>
      </c>
      <c r="C28" s="77">
        <v>2729.0627866100003</v>
      </c>
      <c r="D28" s="73">
        <v>2888.7066994400002</v>
      </c>
      <c r="E28" s="74">
        <v>2700.9337939800002</v>
      </c>
      <c r="F28" s="75">
        <f t="shared" si="0"/>
        <v>5.8497706103825875E-2</v>
      </c>
      <c r="G28" s="76">
        <f>E28/D28-1</f>
        <v>-6.500241284322883E-2</v>
      </c>
      <c r="H28" s="121"/>
      <c r="I28" s="149" t="s">
        <v>72</v>
      </c>
      <c r="J28" s="77">
        <v>2729.0627866100003</v>
      </c>
      <c r="K28" s="73">
        <v>2888.7066994400002</v>
      </c>
      <c r="L28" s="74">
        <v>2700.9337939800002</v>
      </c>
      <c r="M28" s="76">
        <f t="shared" si="8"/>
        <v>5.8497706103825875E-2</v>
      </c>
      <c r="N28" s="76">
        <f t="shared" si="6"/>
        <v>-6.500241284322883E-2</v>
      </c>
    </row>
    <row r="29" spans="1:14">
      <c r="A29" s="125"/>
      <c r="B29" s="149"/>
      <c r="C29" s="161"/>
      <c r="D29" s="160"/>
      <c r="E29" s="161"/>
      <c r="F29" s="75"/>
      <c r="G29" s="76"/>
      <c r="H29" s="121"/>
      <c r="I29" s="149"/>
      <c r="J29" s="161"/>
      <c r="K29" s="160"/>
      <c r="L29" s="161"/>
      <c r="M29" s="76"/>
      <c r="N29" s="76"/>
    </row>
    <row r="30" spans="1:14">
      <c r="A30" s="125"/>
      <c r="B30" s="162" t="s">
        <v>73</v>
      </c>
      <c r="C30" s="163">
        <v>446.02569870999992</v>
      </c>
      <c r="D30" s="164">
        <v>442.37294485999996</v>
      </c>
      <c r="E30" s="163">
        <f>SUM(E31:E33)</f>
        <v>421.64353858000004</v>
      </c>
      <c r="F30" s="80">
        <f t="shared" si="0"/>
        <v>-8.1895591679235213E-3</v>
      </c>
      <c r="G30" s="81">
        <f>E30/D30-1</f>
        <v>-4.685957068771518E-2</v>
      </c>
      <c r="H30" s="121"/>
      <c r="I30" s="162" t="s">
        <v>73</v>
      </c>
      <c r="J30" s="163">
        <v>446.02569870999992</v>
      </c>
      <c r="K30" s="164">
        <v>442.37294485999996</v>
      </c>
      <c r="L30" s="163">
        <f>SUM(L31:L33)</f>
        <v>421.64353858000004</v>
      </c>
      <c r="M30" s="82">
        <f t="shared" ref="M30:N37" si="9">K30/J30-1</f>
        <v>-8.1895591679235213E-3</v>
      </c>
      <c r="N30" s="80">
        <f t="shared" si="9"/>
        <v>-4.685957068771518E-2</v>
      </c>
    </row>
    <row r="31" spans="1:14">
      <c r="A31" s="125"/>
      <c r="B31" s="149" t="s">
        <v>74</v>
      </c>
      <c r="C31" s="77">
        <v>17.422571999999999</v>
      </c>
      <c r="D31" s="73">
        <v>17.462226000000001</v>
      </c>
      <c r="E31" s="74">
        <v>16.1148135</v>
      </c>
      <c r="F31" s="76">
        <f t="shared" si="0"/>
        <v>2.2760129790253547E-3</v>
      </c>
      <c r="G31" s="83">
        <f>E31/D31-1</f>
        <v>-7.7161554317301873E-2</v>
      </c>
      <c r="H31" s="121"/>
      <c r="I31" s="149" t="s">
        <v>74</v>
      </c>
      <c r="J31" s="77">
        <v>17.422571999999999</v>
      </c>
      <c r="K31" s="73">
        <v>17.462226000000001</v>
      </c>
      <c r="L31" s="74">
        <v>16.1148135</v>
      </c>
      <c r="M31" s="84">
        <f t="shared" si="9"/>
        <v>2.2760129790253547E-3</v>
      </c>
      <c r="N31" s="76">
        <f t="shared" si="9"/>
        <v>-7.7161554317301873E-2</v>
      </c>
    </row>
    <row r="32" spans="1:14">
      <c r="A32" s="125"/>
      <c r="B32" s="149" t="s">
        <v>75</v>
      </c>
      <c r="C32" s="77">
        <v>297.23825295999995</v>
      </c>
      <c r="D32" s="73">
        <v>290.96908260999999</v>
      </c>
      <c r="E32" s="74">
        <v>264.87135508</v>
      </c>
      <c r="F32" s="76">
        <f t="shared" si="0"/>
        <v>-2.1091398188387345E-2</v>
      </c>
      <c r="G32" s="83">
        <f>E32/D32-1</f>
        <v>-8.9692441876994988E-2</v>
      </c>
      <c r="H32" s="121"/>
      <c r="I32" s="149" t="s">
        <v>75</v>
      </c>
      <c r="J32" s="77">
        <v>297.23825295999995</v>
      </c>
      <c r="K32" s="73">
        <v>290.96908260999999</v>
      </c>
      <c r="L32" s="74">
        <v>264.87135508</v>
      </c>
      <c r="M32" s="84">
        <f t="shared" si="9"/>
        <v>-2.1091398188387345E-2</v>
      </c>
      <c r="N32" s="76">
        <f t="shared" si="9"/>
        <v>-8.9692441876994988E-2</v>
      </c>
    </row>
    <row r="33" spans="1:14">
      <c r="A33" s="125"/>
      <c r="B33" s="166" t="s">
        <v>76</v>
      </c>
      <c r="C33" s="77">
        <v>131.36487374999999</v>
      </c>
      <c r="D33" s="73">
        <v>133.94163624999999</v>
      </c>
      <c r="E33" s="74">
        <v>140.65736999999999</v>
      </c>
      <c r="F33" s="76">
        <f t="shared" si="0"/>
        <v>1.9615308312203927E-2</v>
      </c>
      <c r="G33" s="83">
        <f t="shared" si="0"/>
        <v>5.0139254215658458E-2</v>
      </c>
      <c r="H33" s="121"/>
      <c r="I33" s="166" t="s">
        <v>76</v>
      </c>
      <c r="J33" s="77">
        <v>131.36487374999999</v>
      </c>
      <c r="K33" s="73">
        <v>133.94163624999999</v>
      </c>
      <c r="L33" s="74">
        <v>140.65736999999999</v>
      </c>
      <c r="M33" s="84">
        <f t="shared" si="9"/>
        <v>1.9615308312203927E-2</v>
      </c>
      <c r="N33" s="76">
        <f t="shared" si="9"/>
        <v>5.0139254215658458E-2</v>
      </c>
    </row>
    <row r="34" spans="1:14">
      <c r="A34" s="125"/>
      <c r="B34" s="167"/>
      <c r="C34" s="89"/>
      <c r="D34" s="85"/>
      <c r="E34" s="86"/>
      <c r="F34" s="87"/>
      <c r="G34" s="88"/>
      <c r="H34" s="121"/>
      <c r="I34" s="167"/>
      <c r="J34" s="89"/>
      <c r="K34" s="85"/>
      <c r="L34" s="86"/>
      <c r="M34" s="90"/>
      <c r="N34" s="87"/>
    </row>
    <row r="35" spans="1:14">
      <c r="A35" s="125"/>
      <c r="B35" s="154" t="s">
        <v>77</v>
      </c>
      <c r="C35" s="152">
        <v>229827.79331501998</v>
      </c>
      <c r="D35" s="151">
        <v>234404.44090577</v>
      </c>
      <c r="E35" s="151">
        <f t="shared" ref="E35" si="10">SUM(E36:E37)</f>
        <v>236083.17594609002</v>
      </c>
      <c r="F35" s="93">
        <f t="shared" si="0"/>
        <v>1.9913377423751877E-2</v>
      </c>
      <c r="G35" s="92">
        <f>E35/D35-1</f>
        <v>7.1617032247051071E-3</v>
      </c>
      <c r="H35" s="121"/>
      <c r="I35" s="154" t="s">
        <v>77</v>
      </c>
      <c r="J35" s="152">
        <v>229827.79331501998</v>
      </c>
      <c r="K35" s="151">
        <v>234404.44090577</v>
      </c>
      <c r="L35" s="151">
        <f>SUM(L36:L37)</f>
        <v>236083.17594609002</v>
      </c>
      <c r="M35" s="92">
        <f t="shared" ref="M35:M37" si="11">K35/J35-1</f>
        <v>1.9913377423751877E-2</v>
      </c>
      <c r="N35" s="92">
        <f t="shared" si="9"/>
        <v>7.1617032247051071E-3</v>
      </c>
    </row>
    <row r="36" spans="1:14">
      <c r="A36" s="125"/>
      <c r="B36" s="149" t="s">
        <v>78</v>
      </c>
      <c r="C36" s="77">
        <v>153817.7434293</v>
      </c>
      <c r="D36" s="73">
        <v>156289.32188576998</v>
      </c>
      <c r="E36" s="94">
        <v>159855.74573503001</v>
      </c>
      <c r="F36" s="84">
        <f t="shared" si="0"/>
        <v>1.6068227249777634E-2</v>
      </c>
      <c r="G36" s="76">
        <f>E36/D36-1</f>
        <v>2.2819369911059484E-2</v>
      </c>
      <c r="H36" s="121"/>
      <c r="I36" s="149" t="s">
        <v>78</v>
      </c>
      <c r="J36" s="77">
        <v>153817.7434293</v>
      </c>
      <c r="K36" s="73">
        <v>156289.32188576998</v>
      </c>
      <c r="L36" s="94">
        <v>159855.74573503001</v>
      </c>
      <c r="M36" s="76">
        <f t="shared" si="11"/>
        <v>1.6068227249777634E-2</v>
      </c>
      <c r="N36" s="76">
        <f t="shared" si="9"/>
        <v>2.2819369911059484E-2</v>
      </c>
    </row>
    <row r="37" spans="1:14">
      <c r="A37" s="125"/>
      <c r="B37" s="149" t="s">
        <v>79</v>
      </c>
      <c r="C37" s="77">
        <v>76010.04988572</v>
      </c>
      <c r="D37" s="73">
        <v>78115.119019999998</v>
      </c>
      <c r="E37" s="94">
        <v>76227.430211059997</v>
      </c>
      <c r="F37" s="84">
        <f t="shared" si="0"/>
        <v>2.7694615875728745E-2</v>
      </c>
      <c r="G37" s="76">
        <f>E37/D37-1</f>
        <v>-2.4165473119956316E-2</v>
      </c>
      <c r="H37" s="121"/>
      <c r="I37" s="149" t="s">
        <v>79</v>
      </c>
      <c r="J37" s="77">
        <v>76010.04988572</v>
      </c>
      <c r="K37" s="73">
        <v>78115.119019999998</v>
      </c>
      <c r="L37" s="94">
        <v>76227.430211059997</v>
      </c>
      <c r="M37" s="76">
        <f t="shared" si="11"/>
        <v>2.7694615875728745E-2</v>
      </c>
      <c r="N37" s="76">
        <f t="shared" si="9"/>
        <v>-2.4165473119956316E-2</v>
      </c>
    </row>
    <row r="38" spans="1:14">
      <c r="A38" s="125"/>
      <c r="B38" s="168" t="s">
        <v>51</v>
      </c>
      <c r="C38" s="169"/>
      <c r="D38" s="170"/>
      <c r="E38" s="94"/>
      <c r="F38" s="84"/>
      <c r="G38" s="87"/>
      <c r="H38" s="121"/>
      <c r="I38" s="168" t="s">
        <v>51</v>
      </c>
      <c r="J38" s="169"/>
      <c r="K38" s="170"/>
      <c r="L38" s="170"/>
      <c r="M38" s="76"/>
      <c r="N38" s="76"/>
    </row>
    <row r="39" spans="1:14">
      <c r="A39" s="125"/>
      <c r="B39" s="162" t="s">
        <v>80</v>
      </c>
      <c r="C39" s="163">
        <v>24003.37039</v>
      </c>
      <c r="D39" s="164">
        <v>23931.123433990004</v>
      </c>
      <c r="E39" s="164">
        <f t="shared" ref="E39" si="12">SUM(E40:E41)</f>
        <v>21731.880654749999</v>
      </c>
      <c r="F39" s="95">
        <f t="shared" si="0"/>
        <v>-3.0098671493272722E-3</v>
      </c>
      <c r="G39" s="80">
        <f>E39/D39-1</f>
        <v>-9.1898852358780703E-2</v>
      </c>
      <c r="H39" s="121"/>
      <c r="I39" s="162" t="s">
        <v>80</v>
      </c>
      <c r="J39" s="163">
        <v>24003.37039</v>
      </c>
      <c r="K39" s="164">
        <v>23931.123433990004</v>
      </c>
      <c r="L39" s="164">
        <f>SUM(L40:L41)</f>
        <v>21731.880654749999</v>
      </c>
      <c r="M39" s="80">
        <f t="shared" ref="M39:M41" si="13">K39/J39-1</f>
        <v>-3.0098671493272722E-3</v>
      </c>
      <c r="N39" s="80">
        <f>L39/K39-1</f>
        <v>-9.1898852358780703E-2</v>
      </c>
    </row>
    <row r="40" spans="1:14">
      <c r="A40" s="125"/>
      <c r="B40" s="149" t="s">
        <v>81</v>
      </c>
      <c r="C40" s="77">
        <v>1722.2504080000001</v>
      </c>
      <c r="D40" s="73">
        <v>1621.5351009999999</v>
      </c>
      <c r="E40" s="94">
        <v>1353.5350089999999</v>
      </c>
      <c r="F40" s="75">
        <f t="shared" si="0"/>
        <v>-5.8478898615537567E-2</v>
      </c>
      <c r="G40" s="76">
        <f>E40/D40-1</f>
        <v>-0.16527554157460078</v>
      </c>
      <c r="H40" s="121"/>
      <c r="I40" s="149" t="s">
        <v>81</v>
      </c>
      <c r="J40" s="77">
        <v>1722.2504080000001</v>
      </c>
      <c r="K40" s="73">
        <v>1621.5351009999999</v>
      </c>
      <c r="L40" s="94">
        <v>1353.5350089999999</v>
      </c>
      <c r="M40" s="76">
        <f t="shared" si="13"/>
        <v>-5.8478898615537567E-2</v>
      </c>
      <c r="N40" s="76">
        <f>L40/K40-1</f>
        <v>-0.16527554157460078</v>
      </c>
    </row>
    <row r="41" spans="1:14">
      <c r="A41" s="125"/>
      <c r="B41" s="149" t="s">
        <v>82</v>
      </c>
      <c r="C41" s="77">
        <v>22281.119982</v>
      </c>
      <c r="D41" s="73">
        <v>22309.588332990003</v>
      </c>
      <c r="E41" s="94">
        <v>20378.34564575</v>
      </c>
      <c r="F41" s="75">
        <f t="shared" si="0"/>
        <v>1.2776894075792189E-3</v>
      </c>
      <c r="G41" s="76">
        <f>E41/D41-1</f>
        <v>-8.6565590472335363E-2</v>
      </c>
      <c r="H41" s="121"/>
      <c r="I41" s="149" t="s">
        <v>82</v>
      </c>
      <c r="J41" s="77">
        <v>22281.119982</v>
      </c>
      <c r="K41" s="73">
        <v>22309.588332990003</v>
      </c>
      <c r="L41" s="94">
        <v>20378.34564575</v>
      </c>
      <c r="M41" s="76">
        <f t="shared" si="13"/>
        <v>1.2776894075792189E-3</v>
      </c>
      <c r="N41" s="76">
        <f>L41/K41-1</f>
        <v>-8.6565590472335363E-2</v>
      </c>
    </row>
    <row r="42" spans="1:14">
      <c r="A42" s="125"/>
      <c r="B42" s="171" t="s">
        <v>51</v>
      </c>
      <c r="C42" s="169"/>
      <c r="D42" s="170"/>
      <c r="E42" s="94"/>
      <c r="F42" s="96"/>
      <c r="G42" s="87"/>
      <c r="H42" s="121"/>
      <c r="I42" s="171" t="s">
        <v>51</v>
      </c>
      <c r="J42" s="169"/>
      <c r="K42" s="170"/>
      <c r="L42" s="170"/>
      <c r="M42" s="87"/>
      <c r="N42" s="87"/>
    </row>
    <row r="43" spans="1:14">
      <c r="A43" s="125"/>
      <c r="B43" s="162" t="s">
        <v>83</v>
      </c>
      <c r="C43" s="163">
        <v>88785.219617260038</v>
      </c>
      <c r="D43" s="164">
        <v>95361.361931170017</v>
      </c>
      <c r="E43" s="164">
        <f>SUM(E44:E57)-E45-E46</f>
        <v>90861.488557269986</v>
      </c>
      <c r="F43" s="93">
        <f t="shared" si="0"/>
        <v>7.4067984989604874E-2</v>
      </c>
      <c r="G43" s="92">
        <f>E43/D43-1</f>
        <v>-4.7187595507999891E-2</v>
      </c>
      <c r="H43" s="121"/>
      <c r="I43" s="162" t="s">
        <v>83</v>
      </c>
      <c r="J43" s="163">
        <v>88785.219617260038</v>
      </c>
      <c r="K43" s="164">
        <v>95361.361931170017</v>
      </c>
      <c r="L43" s="164">
        <f>SUM(L44:L57)-L45-L46</f>
        <v>90861.488557269986</v>
      </c>
      <c r="M43" s="80">
        <f t="shared" ref="M43:M59" si="14">K43/J43-1</f>
        <v>7.4067984989604874E-2</v>
      </c>
      <c r="N43" s="81">
        <f>L43/K43-1</f>
        <v>-4.7187595507999891E-2</v>
      </c>
    </row>
    <row r="44" spans="1:14">
      <c r="A44" s="125"/>
      <c r="B44" s="149" t="s">
        <v>84</v>
      </c>
      <c r="C44" s="77">
        <v>52180.800029170001</v>
      </c>
      <c r="D44" s="73">
        <v>61292.635980779996</v>
      </c>
      <c r="E44" s="94">
        <v>56698.12101142</v>
      </c>
      <c r="F44" s="84">
        <f>D44/C44-1</f>
        <v>0.17462047240587175</v>
      </c>
      <c r="G44" s="76">
        <f>E44/D44-1</f>
        <v>-7.49603096006628E-2</v>
      </c>
      <c r="H44" s="121"/>
      <c r="I44" s="149" t="s">
        <v>84</v>
      </c>
      <c r="J44" s="77">
        <v>52180.800029170001</v>
      </c>
      <c r="K44" s="73">
        <v>61292.635980779996</v>
      </c>
      <c r="L44" s="74">
        <v>56698.12101142</v>
      </c>
      <c r="M44" s="76">
        <f>K44/J44-1</f>
        <v>0.17462047240587175</v>
      </c>
      <c r="N44" s="83">
        <f>L44/K44-1</f>
        <v>-7.49603096006628E-2</v>
      </c>
    </row>
    <row r="45" spans="1:14">
      <c r="A45" s="125"/>
      <c r="B45" s="149" t="s">
        <v>121</v>
      </c>
      <c r="C45" s="77">
        <v>39262.935247000001</v>
      </c>
      <c r="D45" s="73">
        <v>37881.354141999997</v>
      </c>
      <c r="E45" s="94">
        <v>31940.713952999999</v>
      </c>
      <c r="F45" s="84">
        <f t="shared" ref="F45:G59" si="15">D45/C45-1</f>
        <v>-3.5187922051894138E-2</v>
      </c>
      <c r="G45" s="76">
        <f t="shared" si="15"/>
        <v>-0.15682227638249768</v>
      </c>
      <c r="H45" s="121"/>
      <c r="I45" s="149" t="s">
        <v>121</v>
      </c>
      <c r="J45" s="77">
        <v>39262.935247000001</v>
      </c>
      <c r="K45" s="73">
        <v>37881.354141999997</v>
      </c>
      <c r="L45" s="74">
        <v>31940.713952999999</v>
      </c>
      <c r="M45" s="76">
        <f t="shared" ref="M45:N56" si="16">K45/J45-1</f>
        <v>-3.5187922051894138E-2</v>
      </c>
      <c r="N45" s="83">
        <f t="shared" si="16"/>
        <v>-0.15682227638249768</v>
      </c>
    </row>
    <row r="46" spans="1:14">
      <c r="A46" s="125"/>
      <c r="B46" s="149" t="s">
        <v>122</v>
      </c>
      <c r="C46" s="77">
        <v>12917.86478217</v>
      </c>
      <c r="D46" s="73">
        <v>23411.28183878</v>
      </c>
      <c r="E46" s="94">
        <v>24757.407058419998</v>
      </c>
      <c r="F46" s="84">
        <f t="shared" si="15"/>
        <v>0.81231823010669957</v>
      </c>
      <c r="G46" s="76">
        <f t="shared" si="15"/>
        <v>5.7498996804616898E-2</v>
      </c>
      <c r="H46" s="121"/>
      <c r="I46" s="149" t="s">
        <v>122</v>
      </c>
      <c r="J46" s="77">
        <v>12917.86478217</v>
      </c>
      <c r="K46" s="73">
        <v>23411.28183878</v>
      </c>
      <c r="L46" s="74">
        <v>24757.407058419998</v>
      </c>
      <c r="M46" s="76">
        <f t="shared" si="16"/>
        <v>0.81231823010669957</v>
      </c>
      <c r="N46" s="83">
        <f t="shared" si="16"/>
        <v>5.7498996804616898E-2</v>
      </c>
    </row>
    <row r="47" spans="1:14">
      <c r="A47" s="125"/>
      <c r="B47" s="149" t="s">
        <v>85</v>
      </c>
      <c r="C47" s="77">
        <v>6150.2216032400001</v>
      </c>
      <c r="D47" s="73">
        <v>5884.1845079799996</v>
      </c>
      <c r="E47" s="94">
        <v>6243.7162038300003</v>
      </c>
      <c r="F47" s="84">
        <f t="shared" si="0"/>
        <v>-4.3256505606212525E-2</v>
      </c>
      <c r="G47" s="76">
        <f t="shared" si="15"/>
        <v>6.1101363385599461E-2</v>
      </c>
      <c r="H47" s="121"/>
      <c r="I47" s="149" t="s">
        <v>85</v>
      </c>
      <c r="J47" s="77">
        <v>6150.2216032400001</v>
      </c>
      <c r="K47" s="73">
        <v>5884.1845079799996</v>
      </c>
      <c r="L47" s="74">
        <v>6243.7162038300003</v>
      </c>
      <c r="M47" s="76">
        <f>K47/J47-1</f>
        <v>-4.3256505606212525E-2</v>
      </c>
      <c r="N47" s="83">
        <f t="shared" si="16"/>
        <v>6.1101363385599461E-2</v>
      </c>
    </row>
    <row r="48" spans="1:14">
      <c r="A48" s="125"/>
      <c r="B48" s="149" t="s">
        <v>86</v>
      </c>
      <c r="C48" s="77">
        <v>276.27164222000005</v>
      </c>
      <c r="D48" s="73">
        <v>255.80890946</v>
      </c>
      <c r="E48" s="94">
        <v>211.56745124</v>
      </c>
      <c r="F48" s="84">
        <f t="shared" si="0"/>
        <v>-7.4067438103926797E-2</v>
      </c>
      <c r="G48" s="76">
        <f t="shared" si="15"/>
        <v>-0.172947292232282</v>
      </c>
      <c r="H48" s="121"/>
      <c r="I48" s="149" t="s">
        <v>86</v>
      </c>
      <c r="J48" s="77">
        <v>276.27164222000005</v>
      </c>
      <c r="K48" s="73">
        <v>255.80890946</v>
      </c>
      <c r="L48" s="74">
        <v>211.56745124</v>
      </c>
      <c r="M48" s="76">
        <f t="shared" si="14"/>
        <v>-7.4067438103926797E-2</v>
      </c>
      <c r="N48" s="83">
        <f>L48/K48-1</f>
        <v>-0.172947292232282</v>
      </c>
    </row>
    <row r="49" spans="1:14">
      <c r="A49" s="125"/>
      <c r="B49" s="149" t="s">
        <v>87</v>
      </c>
      <c r="C49" s="77">
        <v>6775.3534983999998</v>
      </c>
      <c r="D49" s="73">
        <v>6528.9489971200001</v>
      </c>
      <c r="E49" s="94">
        <v>6331.7994764499999</v>
      </c>
      <c r="F49" s="84">
        <f t="shared" si="0"/>
        <v>-3.6367770528606069E-2</v>
      </c>
      <c r="G49" s="76">
        <f t="shared" si="15"/>
        <v>-3.0196210869002815E-2</v>
      </c>
      <c r="H49" s="121"/>
      <c r="I49" s="149" t="s">
        <v>87</v>
      </c>
      <c r="J49" s="77">
        <v>6775.3534983999998</v>
      </c>
      <c r="K49" s="73">
        <v>6528.9489971200001</v>
      </c>
      <c r="L49" s="74">
        <v>6331.7994764499999</v>
      </c>
      <c r="M49" s="76">
        <f t="shared" si="14"/>
        <v>-3.6367770528606069E-2</v>
      </c>
      <c r="N49" s="83">
        <f t="shared" si="16"/>
        <v>-3.0196210869002815E-2</v>
      </c>
    </row>
    <row r="50" spans="1:14">
      <c r="A50" s="125"/>
      <c r="B50" s="149" t="s">
        <v>88</v>
      </c>
      <c r="C50" s="77">
        <v>1950.37779146</v>
      </c>
      <c r="D50" s="73">
        <v>1385.7513343399999</v>
      </c>
      <c r="E50" s="94">
        <v>686.89563007000004</v>
      </c>
      <c r="F50" s="84">
        <f>D50/C50-1</f>
        <v>-0.28949594257702049</v>
      </c>
      <c r="G50" s="76">
        <f t="shared" si="15"/>
        <v>-0.50431537531432213</v>
      </c>
      <c r="H50" s="121"/>
      <c r="I50" s="149" t="s">
        <v>88</v>
      </c>
      <c r="J50" s="77">
        <v>1950.37779146</v>
      </c>
      <c r="K50" s="73">
        <v>1385.7513343399999</v>
      </c>
      <c r="L50" s="74">
        <v>686.89563007000004</v>
      </c>
      <c r="M50" s="76">
        <f t="shared" si="14"/>
        <v>-0.28949594257702049</v>
      </c>
      <c r="N50" s="83">
        <f t="shared" si="16"/>
        <v>-0.50431537531432213</v>
      </c>
    </row>
    <row r="51" spans="1:14">
      <c r="A51" s="125"/>
      <c r="B51" s="149" t="s">
        <v>89</v>
      </c>
      <c r="C51" s="77">
        <v>2844.516803</v>
      </c>
      <c r="D51" s="73">
        <v>3025.5601120000001</v>
      </c>
      <c r="E51" s="94">
        <v>2611.6681149999999</v>
      </c>
      <c r="F51" s="84">
        <f t="shared" si="0"/>
        <v>6.364641924739578E-2</v>
      </c>
      <c r="G51" s="76">
        <f t="shared" si="15"/>
        <v>-0.13679847092061348</v>
      </c>
      <c r="H51" s="121"/>
      <c r="I51" s="149" t="s">
        <v>89</v>
      </c>
      <c r="J51" s="77">
        <v>2844.516803</v>
      </c>
      <c r="K51" s="73">
        <v>3025.5601120000001</v>
      </c>
      <c r="L51" s="74">
        <v>2611.6681149999999</v>
      </c>
      <c r="M51" s="76">
        <f t="shared" si="14"/>
        <v>6.364641924739578E-2</v>
      </c>
      <c r="N51" s="83">
        <f t="shared" si="16"/>
        <v>-0.13679847092061348</v>
      </c>
    </row>
    <row r="52" spans="1:14">
      <c r="A52" s="125"/>
      <c r="B52" s="149" t="s">
        <v>90</v>
      </c>
      <c r="C52" s="77">
        <v>4260.2970999999998</v>
      </c>
      <c r="D52" s="73">
        <v>4651.7653550000005</v>
      </c>
      <c r="E52" s="94">
        <v>4266.3610120000003</v>
      </c>
      <c r="F52" s="84">
        <f t="shared" si="0"/>
        <v>9.1887548171229794E-2</v>
      </c>
      <c r="G52" s="76">
        <f t="shared" si="15"/>
        <v>-8.2851200262228253E-2</v>
      </c>
      <c r="H52" s="121"/>
      <c r="I52" s="149" t="s">
        <v>90</v>
      </c>
      <c r="J52" s="77">
        <v>4260.2970999999998</v>
      </c>
      <c r="K52" s="73">
        <v>4651.7653550000005</v>
      </c>
      <c r="L52" s="74">
        <v>4266.3610120000003</v>
      </c>
      <c r="M52" s="76">
        <f t="shared" si="14"/>
        <v>9.1887548171229794E-2</v>
      </c>
      <c r="N52" s="83">
        <f t="shared" si="16"/>
        <v>-8.2851200262228253E-2</v>
      </c>
    </row>
    <row r="53" spans="1:14">
      <c r="A53" s="125"/>
      <c r="B53" s="149" t="s">
        <v>91</v>
      </c>
      <c r="C53" s="77">
        <v>716.56325300000003</v>
      </c>
      <c r="D53" s="73">
        <v>613.80805795000003</v>
      </c>
      <c r="E53" s="94">
        <v>13.705748509999999</v>
      </c>
      <c r="F53" s="84">
        <f t="shared" si="0"/>
        <v>-0.14340003428838966</v>
      </c>
      <c r="G53" s="76">
        <f t="shared" si="15"/>
        <v>-0.97767095375747504</v>
      </c>
      <c r="H53" s="121"/>
      <c r="I53" s="149" t="s">
        <v>91</v>
      </c>
      <c r="J53" s="77">
        <v>716.56325300000003</v>
      </c>
      <c r="K53" s="73">
        <v>613.80805795000003</v>
      </c>
      <c r="L53" s="74">
        <v>13.705748509999999</v>
      </c>
      <c r="M53" s="76">
        <f t="shared" si="14"/>
        <v>-0.14340003428838966</v>
      </c>
      <c r="N53" s="83">
        <f t="shared" si="16"/>
        <v>-0.97767095375747504</v>
      </c>
    </row>
    <row r="54" spans="1:14">
      <c r="A54" s="125"/>
      <c r="B54" s="149" t="s">
        <v>92</v>
      </c>
      <c r="C54" s="77">
        <v>6943.1951566499993</v>
      </c>
      <c r="D54" s="73">
        <v>7113.1159381999996</v>
      </c>
      <c r="E54" s="94">
        <v>6663.1709858300001</v>
      </c>
      <c r="F54" s="84">
        <f t="shared" si="0"/>
        <v>2.4472995172439393E-2</v>
      </c>
      <c r="G54" s="76">
        <f t="shared" si="15"/>
        <v>-6.3255675329799255E-2</v>
      </c>
      <c r="H54" s="121"/>
      <c r="I54" s="149" t="s">
        <v>92</v>
      </c>
      <c r="J54" s="77">
        <v>6943.1951566499993</v>
      </c>
      <c r="K54" s="73">
        <v>7113.1159381999996</v>
      </c>
      <c r="L54" s="74">
        <v>6663.1709858300001</v>
      </c>
      <c r="M54" s="76">
        <f t="shared" si="14"/>
        <v>2.4472995172439393E-2</v>
      </c>
      <c r="N54" s="83">
        <f t="shared" si="16"/>
        <v>-6.3255675329799255E-2</v>
      </c>
    </row>
    <row r="55" spans="1:14">
      <c r="A55" s="125"/>
      <c r="B55" s="149" t="s">
        <v>93</v>
      </c>
      <c r="C55" s="77">
        <v>170.97201292</v>
      </c>
      <c r="D55" s="73">
        <v>0</v>
      </c>
      <c r="E55" s="94">
        <v>157.97330840000001</v>
      </c>
      <c r="F55" s="84">
        <f t="shared" si="0"/>
        <v>-1</v>
      </c>
      <c r="G55" s="76" t="e">
        <f t="shared" si="15"/>
        <v>#DIV/0!</v>
      </c>
      <c r="H55" s="121"/>
      <c r="I55" s="149" t="s">
        <v>93</v>
      </c>
      <c r="J55" s="77">
        <v>170.97201292</v>
      </c>
      <c r="K55" s="73">
        <v>0</v>
      </c>
      <c r="L55" s="74">
        <v>157.97330840000001</v>
      </c>
      <c r="M55" s="76">
        <f t="shared" si="14"/>
        <v>-1</v>
      </c>
      <c r="N55" s="83" t="e">
        <f t="shared" si="16"/>
        <v>#DIV/0!</v>
      </c>
    </row>
    <row r="56" spans="1:14">
      <c r="A56" s="125"/>
      <c r="B56" s="149" t="s">
        <v>94</v>
      </c>
      <c r="C56" s="77">
        <v>1869.7514692699999</v>
      </c>
      <c r="D56" s="73">
        <v>0.25484000000000001</v>
      </c>
      <c r="E56" s="94">
        <v>1706.8142345000001</v>
      </c>
      <c r="F56" s="84">
        <f t="shared" si="0"/>
        <v>-0.99986370381080669</v>
      </c>
      <c r="G56" s="76">
        <f t="shared" si="15"/>
        <v>6696.591565295872</v>
      </c>
      <c r="H56" s="121"/>
      <c r="I56" s="149" t="s">
        <v>94</v>
      </c>
      <c r="J56" s="77">
        <v>1869.7514692699999</v>
      </c>
      <c r="K56" s="73">
        <v>0.25484000000000001</v>
      </c>
      <c r="L56" s="74">
        <v>1706.8142345000001</v>
      </c>
      <c r="M56" s="76">
        <f t="shared" si="14"/>
        <v>-0.99986370381080669</v>
      </c>
      <c r="N56" s="83">
        <f t="shared" si="16"/>
        <v>6696.591565295872</v>
      </c>
    </row>
    <row r="57" spans="1:14">
      <c r="A57" s="125"/>
      <c r="B57" s="149" t="s">
        <v>95</v>
      </c>
      <c r="C57" s="77">
        <v>4646.8992579299993</v>
      </c>
      <c r="D57" s="73">
        <v>4609.5278983400003</v>
      </c>
      <c r="E57" s="94">
        <v>5269.6953800199999</v>
      </c>
      <c r="F57" s="84">
        <f t="shared" si="0"/>
        <v>-8.0422142843368238E-3</v>
      </c>
      <c r="G57" s="76">
        <f t="shared" si="15"/>
        <v>0.14321802497772951</v>
      </c>
      <c r="H57" s="121"/>
      <c r="I57" s="149" t="s">
        <v>95</v>
      </c>
      <c r="J57" s="77">
        <v>4646.8992579299993</v>
      </c>
      <c r="K57" s="73">
        <v>4609.5278983400003</v>
      </c>
      <c r="L57" s="74">
        <v>5269.6953800199999</v>
      </c>
      <c r="M57" s="76">
        <f t="shared" si="14"/>
        <v>-8.0422142843368238E-3</v>
      </c>
      <c r="N57" s="83">
        <f>L57/K57-1</f>
        <v>0.14321802497772951</v>
      </c>
    </row>
    <row r="58" spans="1:14">
      <c r="A58" s="125"/>
      <c r="B58" s="149" t="s">
        <v>116</v>
      </c>
      <c r="C58" s="77">
        <v>0</v>
      </c>
      <c r="D58" s="73">
        <v>0</v>
      </c>
      <c r="E58" s="94">
        <v>0</v>
      </c>
      <c r="F58" s="172" t="e">
        <f t="shared" si="0"/>
        <v>#DIV/0!</v>
      </c>
      <c r="G58" s="156" t="e">
        <f t="shared" si="15"/>
        <v>#DIV/0!</v>
      </c>
      <c r="H58" s="121"/>
      <c r="I58" s="149" t="s">
        <v>116</v>
      </c>
      <c r="J58" s="77">
        <v>0</v>
      </c>
      <c r="K58" s="73">
        <v>0</v>
      </c>
      <c r="L58" s="74">
        <v>0</v>
      </c>
      <c r="M58" s="156" t="e">
        <f t="shared" si="14"/>
        <v>#DIV/0!</v>
      </c>
      <c r="N58" s="173" t="e">
        <f>L58/K58-1</f>
        <v>#DIV/0!</v>
      </c>
    </row>
    <row r="59" spans="1:14">
      <c r="A59" s="125"/>
      <c r="B59" s="149" t="s">
        <v>117</v>
      </c>
      <c r="C59" s="77">
        <v>0</v>
      </c>
      <c r="D59" s="73">
        <v>0</v>
      </c>
      <c r="E59" s="94">
        <v>0</v>
      </c>
      <c r="F59" s="172" t="e">
        <f t="shared" si="0"/>
        <v>#DIV/0!</v>
      </c>
      <c r="G59" s="156" t="e">
        <f t="shared" si="15"/>
        <v>#DIV/0!</v>
      </c>
      <c r="H59" s="121"/>
      <c r="I59" s="149" t="s">
        <v>117</v>
      </c>
      <c r="J59" s="77">
        <v>0</v>
      </c>
      <c r="K59" s="73">
        <v>0</v>
      </c>
      <c r="L59" s="74">
        <v>0</v>
      </c>
      <c r="M59" s="156" t="e">
        <f t="shared" si="14"/>
        <v>#DIV/0!</v>
      </c>
      <c r="N59" s="173" t="e">
        <f>L59/K59-1</f>
        <v>#DIV/0!</v>
      </c>
    </row>
    <row r="60" spans="1:14">
      <c r="A60" s="125"/>
      <c r="B60" s="165"/>
      <c r="C60" s="174"/>
      <c r="D60" s="175"/>
      <c r="E60" s="175"/>
      <c r="F60" s="90"/>
      <c r="G60" s="87"/>
      <c r="H60" s="121"/>
      <c r="I60" s="165"/>
      <c r="J60" s="176"/>
      <c r="K60" s="177"/>
      <c r="L60" s="176"/>
      <c r="M60" s="87"/>
      <c r="N60" s="88"/>
    </row>
    <row r="61" spans="1:14">
      <c r="A61" s="125"/>
      <c r="B61" s="178" t="s">
        <v>31</v>
      </c>
      <c r="C61" s="101">
        <v>45962.809298559994</v>
      </c>
      <c r="D61" s="97">
        <v>48232.473929699998</v>
      </c>
      <c r="E61" s="97">
        <v>50864.992102870005</v>
      </c>
      <c r="F61" s="99">
        <f t="shared" si="0"/>
        <v>4.9380459240360386E-2</v>
      </c>
      <c r="G61" s="100">
        <f>E61/D61-1</f>
        <v>5.4579787406446645E-2</v>
      </c>
      <c r="H61" s="121"/>
      <c r="I61" s="178" t="s">
        <v>31</v>
      </c>
      <c r="J61" s="101">
        <v>45962.809298559994</v>
      </c>
      <c r="K61" s="97">
        <v>48232.473929699998</v>
      </c>
      <c r="L61" s="98">
        <v>50864.992102870005</v>
      </c>
      <c r="M61" s="100">
        <f t="shared" ref="M61:M63" si="17">K61/J61-1</f>
        <v>4.9380459240360386E-2</v>
      </c>
      <c r="N61" s="100">
        <f>L61/K61-1</f>
        <v>5.4579787406446645E-2</v>
      </c>
    </row>
    <row r="62" spans="1:14">
      <c r="A62" s="125"/>
      <c r="B62" s="178" t="s">
        <v>12</v>
      </c>
      <c r="C62" s="106">
        <v>34043.416537659999</v>
      </c>
      <c r="D62" s="179">
        <v>33103.320026059999</v>
      </c>
      <c r="E62" s="106">
        <v>36175.154155730001</v>
      </c>
      <c r="F62" s="104">
        <f t="shared" si="0"/>
        <v>-2.7614634699194562E-2</v>
      </c>
      <c r="G62" s="105">
        <f t="shared" si="0"/>
        <v>9.2795348842706904E-2</v>
      </c>
      <c r="H62" s="121"/>
      <c r="I62" s="178" t="s">
        <v>12</v>
      </c>
      <c r="J62" s="106">
        <v>34043.416537659999</v>
      </c>
      <c r="K62" s="102">
        <v>33103.320026059999</v>
      </c>
      <c r="L62" s="103">
        <v>36175.154155730001</v>
      </c>
      <c r="M62" s="105">
        <f t="shared" si="17"/>
        <v>-2.7614634699194562E-2</v>
      </c>
      <c r="N62" s="105">
        <f>L62/K62-1</f>
        <v>9.2795348842706904E-2</v>
      </c>
    </row>
    <row r="63" spans="1:14">
      <c r="A63" s="125"/>
      <c r="B63" s="180" t="s">
        <v>96</v>
      </c>
      <c r="C63" s="111">
        <v>972.79478810000001</v>
      </c>
      <c r="D63" s="107">
        <v>1089.9258564300001</v>
      </c>
      <c r="E63" s="107">
        <v>1236.7354683599999</v>
      </c>
      <c r="F63" s="109">
        <f t="shared" si="0"/>
        <v>0.12040675974300075</v>
      </c>
      <c r="G63" s="110">
        <f t="shared" si="0"/>
        <v>0.13469687966745525</v>
      </c>
      <c r="H63" s="121"/>
      <c r="I63" s="178" t="s">
        <v>96</v>
      </c>
      <c r="J63" s="111">
        <v>972.79478810000001</v>
      </c>
      <c r="K63" s="107">
        <v>1089.9258564300001</v>
      </c>
      <c r="L63" s="108">
        <v>1236.7354683599999</v>
      </c>
      <c r="M63" s="110">
        <f t="shared" si="17"/>
        <v>0.12040675974300075</v>
      </c>
      <c r="N63" s="110">
        <f>L63/K63-1</f>
        <v>0.13469687966745525</v>
      </c>
    </row>
    <row r="64" spans="1:14">
      <c r="A64" s="125"/>
      <c r="B64" s="180" t="s">
        <v>97</v>
      </c>
      <c r="C64" s="111">
        <v>0</v>
      </c>
      <c r="D64" s="107">
        <v>0</v>
      </c>
      <c r="E64" s="107">
        <v>3518.152756</v>
      </c>
      <c r="F64" s="109">
        <v>0</v>
      </c>
      <c r="G64" s="110">
        <v>0</v>
      </c>
      <c r="H64" s="181"/>
      <c r="I64" s="182" t="s">
        <v>97</v>
      </c>
      <c r="J64" s="111">
        <v>0</v>
      </c>
      <c r="K64" s="107">
        <v>0</v>
      </c>
      <c r="L64" s="108">
        <v>3518.152756</v>
      </c>
      <c r="M64" s="112">
        <v>0</v>
      </c>
      <c r="N64" s="110">
        <v>0</v>
      </c>
    </row>
  </sheetData>
  <mergeCells count="10">
    <mergeCell ref="B5:G5"/>
    <mergeCell ref="I5:N5"/>
    <mergeCell ref="F7:G7"/>
    <mergeCell ref="M7:N7"/>
    <mergeCell ref="B2:G2"/>
    <mergeCell ref="I2:N2"/>
    <mergeCell ref="B3:G3"/>
    <mergeCell ref="I3:N3"/>
    <mergeCell ref="B4:G4"/>
    <mergeCell ref="I4:N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04A67B5499E14787401D8D5CC90E62" ma:contentTypeVersion="14" ma:contentTypeDescription="Crear nuevo documento." ma:contentTypeScope="" ma:versionID="1e5b3963d25a1fe7c53d53a2901cfde0">
  <xsd:schema xmlns:xsd="http://www.w3.org/2001/XMLSchema" xmlns:xs="http://www.w3.org/2001/XMLSchema" xmlns:p="http://schemas.microsoft.com/office/2006/metadata/properties" xmlns:ns2="bfa8d9ad-d8d6-4138-9f3e-bbfc7e84e762" xmlns:ns3="8f7f62a7-2cfd-44f2-bfa8-5090edd2ce5d" xmlns:ns4="9fc00ab8-26fd-4610-8c83-f668fc072a64" targetNamespace="http://schemas.microsoft.com/office/2006/metadata/properties" ma:root="true" ma:fieldsID="29f927d52f5e5c2374d36927b0e2d5eb" ns2:_="" ns3:_="" ns4:_="">
    <xsd:import namespace="bfa8d9ad-d8d6-4138-9f3e-bbfc7e84e762"/>
    <xsd:import namespace="8f7f62a7-2cfd-44f2-bfa8-5090edd2ce5d"/>
    <xsd:import namespace="9fc00ab8-26fd-4610-8c83-f668fc072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8d9ad-d8d6-4138-9f3e-bbfc7e84e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37301049-b90b-4ad5-8634-b2f39309c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f62a7-2cfd-44f2-bfa8-5090edd2ce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1186a89-7ce7-4ce9-9f81-e05a56f9bdbd}" ma:internalName="TaxCatchAll" ma:showField="CatchAllData" ma:web="8f7f62a7-2cfd-44f2-bfa8-5090edd2c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00ab8-26fd-4610-8c83-f668fc072a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8d9ad-d8d6-4138-9f3e-bbfc7e84e762">
      <Terms xmlns="http://schemas.microsoft.com/office/infopath/2007/PartnerControls"/>
    </lcf76f155ced4ddcb4097134ff3c332f>
    <TaxCatchAll xmlns="8f7f62a7-2cfd-44f2-bfa8-5090edd2ce5d" xsi:nil="true"/>
  </documentManagement>
</p:properties>
</file>

<file path=customXml/itemProps1.xml><?xml version="1.0" encoding="utf-8"?>
<ds:datastoreItem xmlns:ds="http://schemas.openxmlformats.org/officeDocument/2006/customXml" ds:itemID="{2981F476-542F-4B52-A784-CAE39BBBC6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a8d9ad-d8d6-4138-9f3e-bbfc7e84e762"/>
    <ds:schemaRef ds:uri="8f7f62a7-2cfd-44f2-bfa8-5090edd2ce5d"/>
    <ds:schemaRef ds:uri="9fc00ab8-26fd-4610-8c83-f668fc072a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67E87B-9280-471D-A46F-762BB52FB9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FDCC64-C425-4F49-A71C-82299F9903CB}">
  <ds:schemaRefs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9fc00ab8-26fd-4610-8c83-f668fc072a64"/>
    <ds:schemaRef ds:uri="8f7f62a7-2cfd-44f2-bfa8-5090edd2ce5d"/>
    <ds:schemaRef ds:uri="http://schemas.microsoft.com/office/2006/documentManagement/types"/>
    <ds:schemaRef ds:uri="bfa8d9ad-d8d6-4138-9f3e-bbfc7e84e762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 2020-2026</vt:lpstr>
      <vt:lpstr>ingresos 2024-2026</vt:lpstr>
      <vt:lpstr>'ENERO 2020-2026'!Área_de_impresión</vt:lpstr>
      <vt:lpstr>'ingresos 2024-2026'!Área_de_impresión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Leonel Rivera Solano</cp:lastModifiedBy>
  <cp:lastPrinted>2022-02-18T15:42:01Z</cp:lastPrinted>
  <dcterms:created xsi:type="dcterms:W3CDTF">1996-11-27T10:00:04Z</dcterms:created>
  <dcterms:modified xsi:type="dcterms:W3CDTF">2026-03-02T14:42:42Z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0x010100EB04A67B5499E14787401D8D5CC90E62</vt:lpwstr>
  </property>
</Properties>
</file>