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9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5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13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7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8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8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8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1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haciendacr-my.sharepoint.com/personal/hernandezha_hacienda_go_cr/Documents/CREDITO PUBLICO DEF/Perfil Deuda/2025/DeudaPública/Junio/"/>
    </mc:Choice>
  </mc:AlternateContent>
  <xr:revisionPtr revIDLastSave="0" documentId="8_{E23C8A95-2693-46B3-9FA5-9269866A93B0}" xr6:coauthVersionLast="47" xr6:coauthVersionMax="47" xr10:uidLastSave="{00000000-0000-0000-0000-000000000000}"/>
  <bookViews>
    <workbookView xWindow="-108" yWindow="-108" windowWidth="23256" windowHeight="12456" tabRatio="854" firstSheet="9" activeTab="16" xr2:uid="{00000000-000D-0000-FFFF-FFFF00000000}"/>
  </bookViews>
  <sheets>
    <sheet name="INDICE" sheetId="2" r:id="rId1"/>
    <sheet name="DP colones GG" sheetId="3" r:id="rId2"/>
    <sheet name="DP dólares GG" sheetId="4" r:id="rId3"/>
    <sheet name="Gráficos DP GG" sheetId="19" r:id="rId4"/>
    <sheet name="P. Vencim DP GG" sheetId="20" r:id="rId5"/>
    <sheet name="DP BCCR colones" sheetId="7" r:id="rId6"/>
    <sheet name="DP BCCR dólares" sheetId="8" r:id="rId7"/>
    <sheet name="Gráficos DP BCCR" sheetId="21" r:id="rId8"/>
    <sheet name="P. Vencim DP BCCR" sheetId="22" r:id="rId9"/>
    <sheet name="DP SNFP Colones" sheetId="11" r:id="rId10"/>
    <sheet name="DP SNFP dólares" sheetId="12" r:id="rId11"/>
    <sheet name="Gráficos DP SNFP" sheetId="23" r:id="rId12"/>
    <sheet name="P. Vencim DP SNFP" sheetId="24" r:id="rId13"/>
    <sheet name="DPT colones " sheetId="15" r:id="rId14"/>
    <sheet name="DPT dólares " sheetId="16" r:id="rId15"/>
    <sheet name="Gráficos DPT" sheetId="25" r:id="rId16"/>
    <sheet name="P. Vencim DPT" sheetId="2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DIA1">#REF!</definedName>
    <definedName name="_OCT95">'[1]FINANC-95'!$A$1:$D$35</definedName>
    <definedName name="_Order1" hidden="1">255</definedName>
    <definedName name="_Order2" hidden="1">255</definedName>
    <definedName name="a">[2]PIBCONST!#REF!</definedName>
    <definedName name="AccessDatabase" hidden="1">"C:\Mis documentos\LNMONET.mdb"</definedName>
    <definedName name="ANUAL_COLONES">[3]AÑO!$H$3:$K$21</definedName>
    <definedName name="ANUAL_DOLARES">[3]AÑO!$H$30:$K$48</definedName>
    <definedName name="_xlnm.Print_Area" localSheetId="5">'DP BCCR colones'!$A$1:$A$75</definedName>
    <definedName name="_xlnm.Print_Area" localSheetId="6">'DP BCCR dólares'!$A$1:$A$76</definedName>
    <definedName name="_xlnm.Print_Area" localSheetId="1">'DP colones GG'!$A$1:$A$76</definedName>
    <definedName name="_xlnm.Print_Area" localSheetId="2">'DP dólares GG'!$A$1:$A$76</definedName>
    <definedName name="_xlnm.Print_Area" localSheetId="9">'DP SNFP Colones'!$A$1:$A$77</definedName>
    <definedName name="_xlnm.Print_Area" localSheetId="10">'DP SNFP dólares'!$A$1:$A$77</definedName>
    <definedName name="_xlnm.Print_Area" localSheetId="13">'DPT colones '!$A$1:$A$76</definedName>
    <definedName name="_xlnm.Print_Area" localSheetId="14">'DPT dólares '!$A$1:$A$76</definedName>
    <definedName name="_xlnm.Print_Area" localSheetId="7">'Gráficos DP BCCR'!$A$1:$O$179</definedName>
    <definedName name="_xlnm.Print_Area" localSheetId="3">'Gráficos DP GG'!$A$1:$O$179</definedName>
    <definedName name="_xlnm.Print_Area" localSheetId="11">'Gráficos DP SNFP'!$A$1:$O$179</definedName>
    <definedName name="_xlnm.Print_Area" localSheetId="15">'Gráficos DPT'!$A$1:$O$179</definedName>
    <definedName name="_xlnm.Print_Area" localSheetId="0">INDICE!$A$1:$L$25</definedName>
    <definedName name="_xlnm.Print_Area" localSheetId="8">'P. Vencim DP BCCR'!$A$1:$R$172</definedName>
    <definedName name="_xlnm.Print_Area" localSheetId="4">'P. Vencim DP GG'!$A$1:$R$172</definedName>
    <definedName name="_xlnm.Print_Area" localSheetId="12">'P. Vencim DP SNFP'!$A$1:$R$172</definedName>
    <definedName name="_xlnm.Print_Area" localSheetId="16">'P. Vencim DPT'!$A$1:$R$172</definedName>
    <definedName name="BEBE">#REF!</definedName>
    <definedName name="cu1_">[4]Cuadro1!#REF!</definedName>
    <definedName name="cu3_">#REF!</definedName>
    <definedName name="cu5_">[5]Cuadro5!#REF!</definedName>
    <definedName name="cuadro2">'[2]TRANS-EXT'!$A$1:$A$84,'[2]TRANS-EXT'!#REF!</definedName>
    <definedName name="cuadroa_">#REF!</definedName>
    <definedName name="cuadrob_">#REF!</definedName>
    <definedName name="CUASEMA">[6]AGREGACION!#REF!</definedName>
    <definedName name="HUY">#REF!</definedName>
    <definedName name="MARI">#REF!</definedName>
    <definedName name="tarea1">#REF!</definedName>
    <definedName name="tarea2">#REF!</definedName>
    <definedName name="TIPO_CAMBIO">'[7]Vigentes menos cancelaciones - '!$AY$1:$BA$3</definedName>
    <definedName name="TIPOS_CAMBIO">'[3]Saldos Vigentes febrero 05'!$AY$1:$BA$4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49" i="26" l="1"/>
  <c r="AJ128" i="26"/>
  <c r="E299" i="25"/>
  <c r="D299" i="25"/>
  <c r="C299" i="25"/>
  <c r="E249" i="25"/>
  <c r="D249" i="25"/>
  <c r="C249" i="25"/>
  <c r="B249" i="25"/>
  <c r="B129" i="24" l="1"/>
  <c r="B249" i="23" l="1"/>
  <c r="B129" i="22" l="1"/>
  <c r="B242" i="21"/>
  <c r="B129" i="20" l="1"/>
  <c r="B244" i="19"/>
  <c r="AR72" i="16" l="1"/>
  <c r="AR64" i="16"/>
  <c r="AR63" i="16"/>
  <c r="AR72" i="15"/>
  <c r="AR67" i="15"/>
  <c r="AR66" i="15"/>
  <c r="AR65" i="15"/>
  <c r="AR63" i="15"/>
  <c r="AR62" i="15"/>
  <c r="AR55" i="15"/>
  <c r="AR49" i="15"/>
  <c r="AR52" i="15" s="1"/>
  <c r="AR37" i="15"/>
  <c r="AR40" i="15" s="1"/>
  <c r="AR30" i="15"/>
  <c r="AR30" i="16" s="1"/>
  <c r="AR28" i="15"/>
  <c r="AR28" i="16" s="1"/>
  <c r="AR26" i="15"/>
  <c r="AR26" i="16" s="1"/>
  <c r="AR21" i="15"/>
  <c r="AR21" i="16" s="1"/>
  <c r="AR19" i="15"/>
  <c r="AR19" i="16" s="1"/>
  <c r="AR17" i="15"/>
  <c r="AR17" i="16" s="1"/>
  <c r="AR13" i="15"/>
  <c r="AR13" i="16" s="1"/>
  <c r="AR11" i="15"/>
  <c r="AR11" i="16" s="1"/>
  <c r="AR9" i="15"/>
  <c r="AR72" i="12"/>
  <c r="AR49" i="12" s="1"/>
  <c r="AR64" i="12"/>
  <c r="AR63" i="12"/>
  <c r="AR55" i="12"/>
  <c r="AR37" i="12"/>
  <c r="AR33" i="12"/>
  <c r="AR30" i="12"/>
  <c r="AR28" i="12"/>
  <c r="AR19" i="12"/>
  <c r="AR17" i="12"/>
  <c r="AR13" i="12"/>
  <c r="AR11" i="12"/>
  <c r="AR9" i="12"/>
  <c r="AR72" i="11"/>
  <c r="AR67" i="11"/>
  <c r="AR60" i="11" s="1"/>
  <c r="AR66" i="11"/>
  <c r="AR52" i="11" s="1"/>
  <c r="AR65" i="11"/>
  <c r="AR63" i="11"/>
  <c r="AR62" i="11"/>
  <c r="AR59" i="11"/>
  <c r="AR58" i="11"/>
  <c r="AR51" i="11"/>
  <c r="AR42" i="11"/>
  <c r="AR45" i="11" s="1"/>
  <c r="AR39" i="11"/>
  <c r="AR6" i="11"/>
  <c r="AS26" i="11" s="1"/>
  <c r="AR72" i="8"/>
  <c r="AR64" i="8"/>
  <c r="AR63" i="8"/>
  <c r="AR55" i="8"/>
  <c r="AR49" i="8"/>
  <c r="AR37" i="8"/>
  <c r="AR33" i="8"/>
  <c r="AR30" i="8"/>
  <c r="AR28" i="8"/>
  <c r="AR26" i="8"/>
  <c r="AR21" i="8"/>
  <c r="AR19" i="8"/>
  <c r="AR17" i="8"/>
  <c r="AS17" i="8" s="1"/>
  <c r="AR13" i="8"/>
  <c r="AR11" i="8"/>
  <c r="AR9" i="8"/>
  <c r="AR6" i="8"/>
  <c r="AR72" i="7"/>
  <c r="AR67" i="7"/>
  <c r="AR53" i="7" s="1"/>
  <c r="AR66" i="7"/>
  <c r="AR59" i="7" s="1"/>
  <c r="AR65" i="7"/>
  <c r="AR58" i="7" s="1"/>
  <c r="AR63" i="7"/>
  <c r="AR62" i="7"/>
  <c r="AR60" i="7"/>
  <c r="AR42" i="7"/>
  <c r="AR47" i="7" s="1"/>
  <c r="AR39" i="7"/>
  <c r="AR6" i="7"/>
  <c r="AS26" i="7" s="1"/>
  <c r="AR72" i="4"/>
  <c r="AR67" i="4" s="1"/>
  <c r="AR63" i="4"/>
  <c r="AR55" i="4"/>
  <c r="AR49" i="4"/>
  <c r="AR37" i="4"/>
  <c r="AR33" i="4"/>
  <c r="AR30" i="4"/>
  <c r="AR28" i="4"/>
  <c r="AR26" i="4"/>
  <c r="AR21" i="4"/>
  <c r="AR19" i="4"/>
  <c r="AR17" i="4"/>
  <c r="AR11" i="4"/>
  <c r="AR9" i="4"/>
  <c r="AR64" i="3"/>
  <c r="AR64" i="15" s="1"/>
  <c r="AR60" i="3"/>
  <c r="AR59" i="3"/>
  <c r="AR58" i="3"/>
  <c r="AR53" i="3"/>
  <c r="AR52" i="3"/>
  <c r="AR51" i="3"/>
  <c r="AR42" i="3"/>
  <c r="AS49" i="3" s="1"/>
  <c r="AR40" i="3"/>
  <c r="AR39" i="3"/>
  <c r="AR6" i="3"/>
  <c r="AS30" i="3" s="1"/>
  <c r="AP6" i="11"/>
  <c r="AR46" i="11" l="1"/>
  <c r="AS49" i="11"/>
  <c r="AS55" i="11"/>
  <c r="AR6" i="12"/>
  <c r="AS28" i="12" s="1"/>
  <c r="AS19" i="11"/>
  <c r="AR51" i="15"/>
  <c r="AR53" i="15"/>
  <c r="AS28" i="8"/>
  <c r="AR40" i="7"/>
  <c r="AR51" i="7"/>
  <c r="AR53" i="11"/>
  <c r="AR40" i="11"/>
  <c r="AR52" i="7"/>
  <c r="AR59" i="15"/>
  <c r="AR46" i="7"/>
  <c r="AR55" i="16"/>
  <c r="AR60" i="4"/>
  <c r="AR60" i="15"/>
  <c r="AR49" i="16"/>
  <c r="AR42" i="15"/>
  <c r="AR47" i="15" s="1"/>
  <c r="AR39" i="15"/>
  <c r="AR37" i="16"/>
  <c r="AR40" i="16" s="1"/>
  <c r="AR6" i="4"/>
  <c r="AS17" i="4"/>
  <c r="AS13" i="3"/>
  <c r="AS19" i="3"/>
  <c r="AS26" i="4"/>
  <c r="AS28" i="4"/>
  <c r="AR6" i="15"/>
  <c r="AR34" i="15" s="1"/>
  <c r="AS30" i="4"/>
  <c r="AS9" i="4"/>
  <c r="AS11" i="4"/>
  <c r="AS17" i="3"/>
  <c r="AS19" i="4"/>
  <c r="AS21" i="4"/>
  <c r="AR9" i="16"/>
  <c r="AR42" i="12"/>
  <c r="AS55" i="12" s="1"/>
  <c r="AR40" i="12"/>
  <c r="AR13" i="4"/>
  <c r="AS13" i="4" s="1"/>
  <c r="AR64" i="7"/>
  <c r="AS11" i="8"/>
  <c r="AR67" i="8"/>
  <c r="AR64" i="11"/>
  <c r="AS13" i="12"/>
  <c r="AR67" i="12"/>
  <c r="AR60" i="12" s="1"/>
  <c r="AS26" i="8"/>
  <c r="AS13" i="8"/>
  <c r="AS30" i="8"/>
  <c r="AS17" i="12"/>
  <c r="AS21" i="8"/>
  <c r="AS9" i="8"/>
  <c r="AS19" i="12"/>
  <c r="AS30" i="12"/>
  <c r="AR21" i="12"/>
  <c r="AS21" i="12" s="1"/>
  <c r="AR67" i="16"/>
  <c r="AS9" i="12"/>
  <c r="AS19" i="8"/>
  <c r="AR26" i="12"/>
  <c r="AS26" i="12" s="1"/>
  <c r="AR58" i="15"/>
  <c r="AS11" i="12"/>
  <c r="AS28" i="11"/>
  <c r="AR47" i="11"/>
  <c r="AS9" i="11"/>
  <c r="AS11" i="11"/>
  <c r="AS13" i="11"/>
  <c r="AS30" i="11"/>
  <c r="AS17" i="11"/>
  <c r="AS21" i="11"/>
  <c r="AR42" i="8"/>
  <c r="AS55" i="8" s="1"/>
  <c r="AS28" i="7"/>
  <c r="AS9" i="7"/>
  <c r="AS30" i="7"/>
  <c r="AS49" i="7"/>
  <c r="AS42" i="7" s="1"/>
  <c r="AS11" i="7"/>
  <c r="AS13" i="7"/>
  <c r="AS17" i="7"/>
  <c r="AS19" i="7"/>
  <c r="AS55" i="7"/>
  <c r="AS21" i="7"/>
  <c r="AR45" i="7"/>
  <c r="AR53" i="4"/>
  <c r="AR40" i="4"/>
  <c r="AR51" i="4"/>
  <c r="AR62" i="4"/>
  <c r="AR42" i="4"/>
  <c r="AR65" i="4"/>
  <c r="AR66" i="4"/>
  <c r="AS55" i="3"/>
  <c r="AS42" i="3" s="1"/>
  <c r="AS11" i="3"/>
  <c r="AS21" i="3"/>
  <c r="AR45" i="3"/>
  <c r="AS26" i="3"/>
  <c r="AR46" i="3"/>
  <c r="AS28" i="3"/>
  <c r="AR47" i="3"/>
  <c r="AS9" i="3"/>
  <c r="AP6" i="7"/>
  <c r="AS42" i="11" l="1"/>
  <c r="AR42" i="16"/>
  <c r="AS55" i="16" s="1"/>
  <c r="AR60" i="16"/>
  <c r="AR53" i="12"/>
  <c r="AR47" i="12"/>
  <c r="AS49" i="16"/>
  <c r="AS42" i="16" s="1"/>
  <c r="AS49" i="15"/>
  <c r="AR46" i="15"/>
  <c r="AR45" i="15"/>
  <c r="AS55" i="15"/>
  <c r="AR6" i="16"/>
  <c r="AS13" i="16" s="1"/>
  <c r="AS21" i="15"/>
  <c r="AS28" i="15"/>
  <c r="AS11" i="15"/>
  <c r="AS6" i="15" s="1"/>
  <c r="AS6" i="4"/>
  <c r="AR33" i="15"/>
  <c r="AR33" i="16" s="1"/>
  <c r="AS26" i="15"/>
  <c r="AS13" i="15"/>
  <c r="AS9" i="15"/>
  <c r="AS30" i="15"/>
  <c r="AS17" i="15"/>
  <c r="AS19" i="15"/>
  <c r="AS42" i="12"/>
  <c r="AR59" i="4"/>
  <c r="AR66" i="16"/>
  <c r="AR66" i="12"/>
  <c r="AR66" i="8"/>
  <c r="AR39" i="4"/>
  <c r="AR65" i="12"/>
  <c r="AR65" i="16"/>
  <c r="AR65" i="8"/>
  <c r="AR45" i="12"/>
  <c r="AR40" i="8"/>
  <c r="AR60" i="8"/>
  <c r="AS49" i="12"/>
  <c r="AR52" i="4"/>
  <c r="AR53" i="8"/>
  <c r="AR47" i="16"/>
  <c r="AR62" i="12"/>
  <c r="AR62" i="8"/>
  <c r="AR62" i="16"/>
  <c r="AS6" i="8"/>
  <c r="AS6" i="12"/>
  <c r="AR53" i="16"/>
  <c r="AS6" i="11"/>
  <c r="AR47" i="8"/>
  <c r="AR46" i="8"/>
  <c r="AS49" i="8"/>
  <c r="AS42" i="8" s="1"/>
  <c r="AR58" i="4"/>
  <c r="AR47" i="4"/>
  <c r="AR46" i="4"/>
  <c r="AR45" i="4"/>
  <c r="AS55" i="4"/>
  <c r="AS49" i="4"/>
  <c r="AS42" i="4" s="1"/>
  <c r="AP64" i="3"/>
  <c r="AP6" i="3"/>
  <c r="AS42" i="15" l="1"/>
  <c r="AS28" i="16"/>
  <c r="AS19" i="16"/>
  <c r="AS11" i="16"/>
  <c r="AS17" i="16"/>
  <c r="AS26" i="16"/>
  <c r="AS30" i="16"/>
  <c r="AS21" i="16"/>
  <c r="AS9" i="16"/>
  <c r="AR39" i="8"/>
  <c r="AR51" i="8"/>
  <c r="AR58" i="8"/>
  <c r="AR45" i="16"/>
  <c r="AR51" i="16"/>
  <c r="AR58" i="16"/>
  <c r="AR39" i="16"/>
  <c r="AR52" i="8"/>
  <c r="AR59" i="8"/>
  <c r="AR39" i="12"/>
  <c r="AR58" i="12"/>
  <c r="AR51" i="12"/>
  <c r="AR52" i="12"/>
  <c r="AR46" i="12"/>
  <c r="AR59" i="12"/>
  <c r="AR45" i="8"/>
  <c r="AR52" i="16"/>
  <c r="AR46" i="16"/>
  <c r="AR59" i="16"/>
  <c r="AP72" i="16"/>
  <c r="AP64" i="16"/>
  <c r="AP72" i="15"/>
  <c r="AP67" i="15"/>
  <c r="AP66" i="15"/>
  <c r="AP65" i="15"/>
  <c r="AP63" i="15"/>
  <c r="AP62" i="15"/>
  <c r="AP55" i="15"/>
  <c r="AP49" i="15"/>
  <c r="AP37" i="15"/>
  <c r="AP30" i="15"/>
  <c r="AP30" i="16" s="1"/>
  <c r="AP28" i="15"/>
  <c r="AP28" i="16" s="1"/>
  <c r="AP26" i="15"/>
  <c r="AP21" i="15"/>
  <c r="AP19" i="15"/>
  <c r="AP17" i="15"/>
  <c r="AP13" i="15"/>
  <c r="AP11" i="15"/>
  <c r="AP9" i="15"/>
  <c r="AP6" i="15"/>
  <c r="AP72" i="12"/>
  <c r="AP30" i="12" s="1"/>
  <c r="AP64" i="12"/>
  <c r="AP33" i="12"/>
  <c r="AP72" i="11"/>
  <c r="AP67" i="11"/>
  <c r="AP40" i="11" s="1"/>
  <c r="AP66" i="11"/>
  <c r="AP59" i="11" s="1"/>
  <c r="AP65" i="11"/>
  <c r="AP39" i="11" s="1"/>
  <c r="AP63" i="11"/>
  <c r="AP62" i="11"/>
  <c r="AP53" i="11"/>
  <c r="AP42" i="11"/>
  <c r="AQ49" i="11" s="1"/>
  <c r="AQ30" i="11"/>
  <c r="AQ28" i="11"/>
  <c r="AQ26" i="11"/>
  <c r="AQ21" i="11"/>
  <c r="AQ19" i="11"/>
  <c r="AQ17" i="11"/>
  <c r="AQ13" i="11"/>
  <c r="AQ11" i="11"/>
  <c r="AQ9" i="11"/>
  <c r="AP72" i="8"/>
  <c r="AP13" i="8" s="1"/>
  <c r="AP64" i="8"/>
  <c r="AP33" i="8"/>
  <c r="AP72" i="7"/>
  <c r="AP26" i="8" s="1"/>
  <c r="AP67" i="7"/>
  <c r="AP66" i="7"/>
  <c r="AP59" i="7" s="1"/>
  <c r="AP65" i="7"/>
  <c r="AP58" i="7" s="1"/>
  <c r="AP63" i="7"/>
  <c r="AP62" i="7"/>
  <c r="AP60" i="7"/>
  <c r="AP53" i="7"/>
  <c r="AP42" i="7"/>
  <c r="AQ49" i="7" s="1"/>
  <c r="AP40" i="7"/>
  <c r="AQ30" i="7"/>
  <c r="AQ28" i="7"/>
  <c r="AQ26" i="7"/>
  <c r="AQ21" i="7"/>
  <c r="AQ19" i="7"/>
  <c r="AQ17" i="7"/>
  <c r="AQ13" i="7"/>
  <c r="AQ11" i="7"/>
  <c r="AQ9" i="7"/>
  <c r="AP72" i="4"/>
  <c r="AP63" i="4"/>
  <c r="AP63" i="16" s="1"/>
  <c r="AP49" i="4"/>
  <c r="AP33" i="4"/>
  <c r="AP60" i="3"/>
  <c r="AP59" i="3"/>
  <c r="AP58" i="3"/>
  <c r="AP53" i="3"/>
  <c r="AP52" i="3"/>
  <c r="AP51" i="3"/>
  <c r="AP42" i="3"/>
  <c r="AP40" i="3"/>
  <c r="AP39" i="3"/>
  <c r="AQ30" i="3"/>
  <c r="AQ28" i="3"/>
  <c r="AQ26" i="3"/>
  <c r="AQ21" i="3"/>
  <c r="AQ19" i="3"/>
  <c r="AQ17" i="3"/>
  <c r="AQ13" i="3"/>
  <c r="AQ11" i="3"/>
  <c r="AQ9" i="3"/>
  <c r="C116" i="26"/>
  <c r="D116" i="26"/>
  <c r="E116" i="26"/>
  <c r="F116" i="26"/>
  <c r="G116" i="26"/>
  <c r="H116" i="26"/>
  <c r="I116" i="26"/>
  <c r="J116" i="26"/>
  <c r="K116" i="26"/>
  <c r="L116" i="26"/>
  <c r="M116" i="26"/>
  <c r="N116" i="26"/>
  <c r="O116" i="26"/>
  <c r="P116" i="26"/>
  <c r="Q116" i="26"/>
  <c r="R116" i="26"/>
  <c r="S116" i="26"/>
  <c r="T116" i="26"/>
  <c r="U116" i="26"/>
  <c r="V116" i="26"/>
  <c r="W116" i="26"/>
  <c r="X116" i="26"/>
  <c r="Y116" i="26"/>
  <c r="Z116" i="26"/>
  <c r="AA116" i="26"/>
  <c r="AB116" i="26"/>
  <c r="AC116" i="26"/>
  <c r="AD116" i="26"/>
  <c r="AE116" i="26"/>
  <c r="AF116" i="26"/>
  <c r="AG116" i="26"/>
  <c r="AH116" i="26"/>
  <c r="AI116" i="26"/>
  <c r="C117" i="26"/>
  <c r="D117" i="26"/>
  <c r="E117" i="26"/>
  <c r="F117" i="26"/>
  <c r="G117" i="26"/>
  <c r="H117" i="26"/>
  <c r="I117" i="26"/>
  <c r="J117" i="26"/>
  <c r="K117" i="26"/>
  <c r="L117" i="26"/>
  <c r="M117" i="26"/>
  <c r="N117" i="26"/>
  <c r="O117" i="26"/>
  <c r="P117" i="26"/>
  <c r="Q117" i="26"/>
  <c r="R117" i="26"/>
  <c r="S117" i="26"/>
  <c r="T117" i="26"/>
  <c r="U117" i="26"/>
  <c r="V117" i="26"/>
  <c r="W117" i="26"/>
  <c r="X117" i="26"/>
  <c r="Y117" i="26"/>
  <c r="Z117" i="26"/>
  <c r="AA117" i="26"/>
  <c r="AB117" i="26"/>
  <c r="AC117" i="26"/>
  <c r="AD117" i="26"/>
  <c r="AE117" i="26"/>
  <c r="AF117" i="26"/>
  <c r="AG117" i="26"/>
  <c r="AH117" i="26"/>
  <c r="AI117" i="26"/>
  <c r="C118" i="26"/>
  <c r="D118" i="26"/>
  <c r="E118" i="26"/>
  <c r="F118" i="26"/>
  <c r="G118" i="26"/>
  <c r="H118" i="26"/>
  <c r="I118" i="26"/>
  <c r="J118" i="26"/>
  <c r="K118" i="26"/>
  <c r="L118" i="26"/>
  <c r="M118" i="26"/>
  <c r="N118" i="26"/>
  <c r="O118" i="26"/>
  <c r="P118" i="26"/>
  <c r="Q118" i="26"/>
  <c r="R118" i="26"/>
  <c r="S118" i="26"/>
  <c r="T118" i="26"/>
  <c r="U118" i="26"/>
  <c r="V118" i="26"/>
  <c r="W118" i="26"/>
  <c r="X118" i="26"/>
  <c r="Y118" i="26"/>
  <c r="Z118" i="26"/>
  <c r="AA118" i="26"/>
  <c r="AB118" i="26"/>
  <c r="AC118" i="26"/>
  <c r="AD118" i="26"/>
  <c r="AE118" i="26"/>
  <c r="AF118" i="26"/>
  <c r="AG118" i="26"/>
  <c r="AH118" i="26"/>
  <c r="AI118" i="26"/>
  <c r="C119" i="26"/>
  <c r="D119" i="26"/>
  <c r="E119" i="26"/>
  <c r="F119" i="26"/>
  <c r="G119" i="26"/>
  <c r="H119" i="26"/>
  <c r="I119" i="26"/>
  <c r="J119" i="26"/>
  <c r="K119" i="26"/>
  <c r="L119" i="26"/>
  <c r="M119" i="26"/>
  <c r="N119" i="26"/>
  <c r="O119" i="26"/>
  <c r="P119" i="26"/>
  <c r="Q119" i="26"/>
  <c r="R119" i="26"/>
  <c r="S119" i="26"/>
  <c r="T119" i="26"/>
  <c r="U119" i="26"/>
  <c r="V119" i="26"/>
  <c r="W119" i="26"/>
  <c r="X119" i="26"/>
  <c r="Y119" i="26"/>
  <c r="Z119" i="26"/>
  <c r="AA119" i="26"/>
  <c r="AB119" i="26"/>
  <c r="AC119" i="26"/>
  <c r="AD119" i="26"/>
  <c r="AE119" i="26"/>
  <c r="AF119" i="26"/>
  <c r="AG119" i="26"/>
  <c r="AH119" i="26"/>
  <c r="AI119" i="26"/>
  <c r="C120" i="26"/>
  <c r="D120" i="26"/>
  <c r="E120" i="26"/>
  <c r="F120" i="26"/>
  <c r="G120" i="26"/>
  <c r="H120" i="26"/>
  <c r="I120" i="26"/>
  <c r="J120" i="26"/>
  <c r="K120" i="26"/>
  <c r="L120" i="26"/>
  <c r="M120" i="26"/>
  <c r="N120" i="26"/>
  <c r="O120" i="26"/>
  <c r="P120" i="26"/>
  <c r="Q120" i="26"/>
  <c r="R120" i="26"/>
  <c r="S120" i="26"/>
  <c r="T120" i="26"/>
  <c r="U120" i="26"/>
  <c r="V120" i="26"/>
  <c r="W120" i="26"/>
  <c r="X120" i="26"/>
  <c r="Y120" i="26"/>
  <c r="Z120" i="26"/>
  <c r="AA120" i="26"/>
  <c r="AB120" i="26"/>
  <c r="AC120" i="26"/>
  <c r="AD120" i="26"/>
  <c r="AE120" i="26"/>
  <c r="AF120" i="26"/>
  <c r="AG120" i="26"/>
  <c r="AH120" i="26"/>
  <c r="AI120" i="26"/>
  <c r="C121" i="26"/>
  <c r="D121" i="26"/>
  <c r="E121" i="26"/>
  <c r="F121" i="26"/>
  <c r="G121" i="26"/>
  <c r="H121" i="26"/>
  <c r="I121" i="26"/>
  <c r="J121" i="26"/>
  <c r="K121" i="26"/>
  <c r="L121" i="26"/>
  <c r="M121" i="26"/>
  <c r="N121" i="26"/>
  <c r="O121" i="26"/>
  <c r="P121" i="26"/>
  <c r="Q121" i="26"/>
  <c r="R121" i="26"/>
  <c r="S121" i="26"/>
  <c r="T121" i="26"/>
  <c r="U121" i="26"/>
  <c r="V121" i="26"/>
  <c r="W121" i="26"/>
  <c r="X121" i="26"/>
  <c r="Y121" i="26"/>
  <c r="Z121" i="26"/>
  <c r="AA121" i="26"/>
  <c r="AB121" i="26"/>
  <c r="AC121" i="26"/>
  <c r="AD121" i="26"/>
  <c r="AE121" i="26"/>
  <c r="AF121" i="26"/>
  <c r="AG121" i="26"/>
  <c r="AH121" i="26"/>
  <c r="AI121" i="26"/>
  <c r="C122" i="26"/>
  <c r="D122" i="26"/>
  <c r="E122" i="26"/>
  <c r="F122" i="26"/>
  <c r="G122" i="26"/>
  <c r="H122" i="26"/>
  <c r="I122" i="26"/>
  <c r="J122" i="26"/>
  <c r="K122" i="26"/>
  <c r="L122" i="26"/>
  <c r="M122" i="26"/>
  <c r="N122" i="26"/>
  <c r="O122" i="26"/>
  <c r="P122" i="26"/>
  <c r="Q122" i="26"/>
  <c r="R122" i="26"/>
  <c r="S122" i="26"/>
  <c r="T122" i="26"/>
  <c r="U122" i="26"/>
  <c r="V122" i="26"/>
  <c r="W122" i="26"/>
  <c r="X122" i="26"/>
  <c r="Y122" i="26"/>
  <c r="Z122" i="26"/>
  <c r="AA122" i="26"/>
  <c r="AB122" i="26"/>
  <c r="AC122" i="26"/>
  <c r="AD122" i="26"/>
  <c r="AE122" i="26"/>
  <c r="AF122" i="26"/>
  <c r="AG122" i="26"/>
  <c r="AH122" i="26"/>
  <c r="AI122" i="26"/>
  <c r="C123" i="26"/>
  <c r="D123" i="26"/>
  <c r="E123" i="26"/>
  <c r="F123" i="26"/>
  <c r="G123" i="26"/>
  <c r="H123" i="26"/>
  <c r="I123" i="26"/>
  <c r="J123" i="26"/>
  <c r="K123" i="26"/>
  <c r="L123" i="26"/>
  <c r="M123" i="26"/>
  <c r="N123" i="26"/>
  <c r="O123" i="26"/>
  <c r="P123" i="26"/>
  <c r="Q123" i="26"/>
  <c r="R123" i="26"/>
  <c r="S123" i="26"/>
  <c r="T123" i="26"/>
  <c r="U123" i="26"/>
  <c r="V123" i="26"/>
  <c r="W123" i="26"/>
  <c r="X123" i="26"/>
  <c r="Y123" i="26"/>
  <c r="Z123" i="26"/>
  <c r="AA123" i="26"/>
  <c r="AB123" i="26"/>
  <c r="AC123" i="26"/>
  <c r="AD123" i="26"/>
  <c r="AE123" i="26"/>
  <c r="AF123" i="26"/>
  <c r="AG123" i="26"/>
  <c r="AH123" i="26"/>
  <c r="AI123" i="26"/>
  <c r="C124" i="26"/>
  <c r="D124" i="26"/>
  <c r="E124" i="26"/>
  <c r="F124" i="26"/>
  <c r="G124" i="26"/>
  <c r="H124" i="26"/>
  <c r="I124" i="26"/>
  <c r="J124" i="26"/>
  <c r="K124" i="26"/>
  <c r="L124" i="26"/>
  <c r="M124" i="26"/>
  <c r="N124" i="26"/>
  <c r="O124" i="26"/>
  <c r="P124" i="26"/>
  <c r="Q124" i="26"/>
  <c r="R124" i="26"/>
  <c r="S124" i="26"/>
  <c r="T124" i="26"/>
  <c r="U124" i="26"/>
  <c r="V124" i="26"/>
  <c r="W124" i="26"/>
  <c r="X124" i="26"/>
  <c r="Y124" i="26"/>
  <c r="Z124" i="26"/>
  <c r="AA124" i="26"/>
  <c r="AB124" i="26"/>
  <c r="AC124" i="26"/>
  <c r="AD124" i="26"/>
  <c r="AE124" i="26"/>
  <c r="AF124" i="26"/>
  <c r="AG124" i="26"/>
  <c r="AH124" i="26"/>
  <c r="AI124" i="26"/>
  <c r="C125" i="26"/>
  <c r="D125" i="26"/>
  <c r="E125" i="26"/>
  <c r="F125" i="26"/>
  <c r="G125" i="26"/>
  <c r="H125" i="26"/>
  <c r="I125" i="26"/>
  <c r="J125" i="26"/>
  <c r="K125" i="26"/>
  <c r="L125" i="26"/>
  <c r="M125" i="26"/>
  <c r="N125" i="26"/>
  <c r="O125" i="26"/>
  <c r="P125" i="26"/>
  <c r="Q125" i="26"/>
  <c r="R125" i="26"/>
  <c r="S125" i="26"/>
  <c r="T125" i="26"/>
  <c r="U125" i="26"/>
  <c r="V125" i="26"/>
  <c r="W125" i="26"/>
  <c r="X125" i="26"/>
  <c r="Y125" i="26"/>
  <c r="Z125" i="26"/>
  <c r="AA125" i="26"/>
  <c r="AB125" i="26"/>
  <c r="AC125" i="26"/>
  <c r="AD125" i="26"/>
  <c r="AE125" i="26"/>
  <c r="AF125" i="26"/>
  <c r="AG125" i="26"/>
  <c r="AH125" i="26"/>
  <c r="AI125" i="26"/>
  <c r="C126" i="26"/>
  <c r="D126" i="26"/>
  <c r="E126" i="26"/>
  <c r="F126" i="26"/>
  <c r="G126" i="26"/>
  <c r="H126" i="26"/>
  <c r="I126" i="26"/>
  <c r="J126" i="26"/>
  <c r="K126" i="26"/>
  <c r="L126" i="26"/>
  <c r="M126" i="26"/>
  <c r="N126" i="26"/>
  <c r="O126" i="26"/>
  <c r="P126" i="26"/>
  <c r="Q126" i="26"/>
  <c r="R126" i="26"/>
  <c r="S126" i="26"/>
  <c r="T126" i="26"/>
  <c r="U126" i="26"/>
  <c r="V126" i="26"/>
  <c r="W126" i="26"/>
  <c r="X126" i="26"/>
  <c r="Y126" i="26"/>
  <c r="Z126" i="26"/>
  <c r="AA126" i="26"/>
  <c r="AB126" i="26"/>
  <c r="AC126" i="26"/>
  <c r="AD126" i="26"/>
  <c r="AE126" i="26"/>
  <c r="AF126" i="26"/>
  <c r="AG126" i="26"/>
  <c r="AH126" i="26"/>
  <c r="AI126" i="26"/>
  <c r="D115" i="26"/>
  <c r="E115" i="26"/>
  <c r="F115" i="26"/>
  <c r="G115" i="26"/>
  <c r="H115" i="26"/>
  <c r="I115" i="26"/>
  <c r="J115" i="26"/>
  <c r="K115" i="26"/>
  <c r="L115" i="26"/>
  <c r="M115" i="26"/>
  <c r="N115" i="26"/>
  <c r="O115" i="26"/>
  <c r="P115" i="26"/>
  <c r="Q115" i="26"/>
  <c r="R115" i="26"/>
  <c r="S115" i="26"/>
  <c r="T115" i="26"/>
  <c r="U115" i="26"/>
  <c r="V115" i="26"/>
  <c r="W115" i="26"/>
  <c r="X115" i="26"/>
  <c r="Y115" i="26"/>
  <c r="Z115" i="26"/>
  <c r="AA115" i="26"/>
  <c r="AB115" i="26"/>
  <c r="AC115" i="26"/>
  <c r="AD115" i="26"/>
  <c r="AE115" i="26"/>
  <c r="AF115" i="26"/>
  <c r="AG115" i="26"/>
  <c r="AH115" i="26"/>
  <c r="AI115" i="26"/>
  <c r="AJ116" i="24"/>
  <c r="AJ117" i="24"/>
  <c r="AJ118" i="24"/>
  <c r="AJ119" i="24"/>
  <c r="AJ120" i="24"/>
  <c r="AJ121" i="24"/>
  <c r="AJ122" i="24"/>
  <c r="AJ123" i="24"/>
  <c r="AJ124" i="24"/>
  <c r="AJ125" i="24"/>
  <c r="AJ126" i="24"/>
  <c r="AJ115" i="24"/>
  <c r="AJ116" i="22"/>
  <c r="AJ117" i="22"/>
  <c r="AJ118" i="22"/>
  <c r="AJ119" i="22"/>
  <c r="AJ120" i="22"/>
  <c r="AJ121" i="22"/>
  <c r="AJ122" i="22"/>
  <c r="AJ123" i="22"/>
  <c r="AJ124" i="22"/>
  <c r="AJ125" i="22"/>
  <c r="AJ126" i="22"/>
  <c r="AJ115" i="22"/>
  <c r="AJ116" i="20"/>
  <c r="AJ117" i="20"/>
  <c r="AJ118" i="20"/>
  <c r="AJ119" i="20"/>
  <c r="AJ120" i="20"/>
  <c r="AJ121" i="20"/>
  <c r="AJ122" i="20"/>
  <c r="AJ123" i="20"/>
  <c r="AJ124" i="20"/>
  <c r="AJ125" i="20"/>
  <c r="AJ126" i="20"/>
  <c r="AJ115" i="20"/>
  <c r="M276" i="23"/>
  <c r="M275" i="23"/>
  <c r="M274" i="23"/>
  <c r="L225" i="23"/>
  <c r="L226" i="23"/>
  <c r="L224" i="23"/>
  <c r="AS6" i="16" l="1"/>
  <c r="AP59" i="15"/>
  <c r="AP26" i="12"/>
  <c r="AP52" i="11"/>
  <c r="AP63" i="8"/>
  <c r="AP51" i="11"/>
  <c r="AP63" i="12"/>
  <c r="AP39" i="7"/>
  <c r="AP21" i="8"/>
  <c r="AP58" i="11"/>
  <c r="AP9" i="12"/>
  <c r="AP30" i="8"/>
  <c r="AP21" i="12"/>
  <c r="AP33" i="15"/>
  <c r="AP33" i="16" s="1"/>
  <c r="AP40" i="15"/>
  <c r="AP60" i="11"/>
  <c r="AP51" i="7"/>
  <c r="AP37" i="8"/>
  <c r="AP52" i="7"/>
  <c r="AP49" i="8"/>
  <c r="AP51" i="15"/>
  <c r="AP67" i="4"/>
  <c r="AP53" i="4" s="1"/>
  <c r="AP9" i="8"/>
  <c r="AJ120" i="26"/>
  <c r="AQ6" i="11"/>
  <c r="AP60" i="15"/>
  <c r="AP53" i="15"/>
  <c r="AP47" i="7"/>
  <c r="AJ126" i="26"/>
  <c r="AJ123" i="26"/>
  <c r="AJ118" i="26"/>
  <c r="AJ125" i="26"/>
  <c r="AJ124" i="26"/>
  <c r="AJ121" i="26"/>
  <c r="AJ119" i="26"/>
  <c r="AJ117" i="26"/>
  <c r="AJ116" i="26"/>
  <c r="AJ122" i="26"/>
  <c r="AP55" i="16"/>
  <c r="AP45" i="3"/>
  <c r="AQ55" i="3"/>
  <c r="AP46" i="3"/>
  <c r="AP47" i="3"/>
  <c r="AQ49" i="3"/>
  <c r="AP49" i="16"/>
  <c r="AP52" i="15"/>
  <c r="AP19" i="16"/>
  <c r="AQ9" i="15"/>
  <c r="AP13" i="16"/>
  <c r="AQ11" i="15"/>
  <c r="AQ26" i="15"/>
  <c r="AQ28" i="15"/>
  <c r="AQ30" i="15"/>
  <c r="AP34" i="15"/>
  <c r="AP17" i="4"/>
  <c r="AP64" i="11"/>
  <c r="AP21" i="4"/>
  <c r="AP17" i="8"/>
  <c r="AP28" i="8"/>
  <c r="AQ28" i="8" s="1"/>
  <c r="AP55" i="8"/>
  <c r="AP6" i="16"/>
  <c r="AP37" i="16"/>
  <c r="AP26" i="4"/>
  <c r="AP9" i="16"/>
  <c r="AP21" i="16"/>
  <c r="AP6" i="8"/>
  <c r="AQ30" i="8" s="1"/>
  <c r="AP19" i="8"/>
  <c r="AP11" i="16"/>
  <c r="AP26" i="16"/>
  <c r="AP64" i="15"/>
  <c r="AP11" i="8"/>
  <c r="AP17" i="12"/>
  <c r="AP17" i="16"/>
  <c r="AP64" i="7"/>
  <c r="AQ19" i="15"/>
  <c r="AQ13" i="15"/>
  <c r="AP39" i="15"/>
  <c r="AQ21" i="15"/>
  <c r="AP42" i="15"/>
  <c r="AQ55" i="15" s="1"/>
  <c r="AQ17" i="15"/>
  <c r="AP58" i="15"/>
  <c r="AP11" i="12"/>
  <c r="AP37" i="12"/>
  <c r="AP19" i="12"/>
  <c r="AP28" i="12"/>
  <c r="AP55" i="12"/>
  <c r="AP6" i="12"/>
  <c r="AQ30" i="12" s="1"/>
  <c r="AP13" i="12"/>
  <c r="AP49" i="12"/>
  <c r="AP45" i="11"/>
  <c r="AQ55" i="11"/>
  <c r="AQ42" i="11" s="1"/>
  <c r="AP46" i="11"/>
  <c r="AP47" i="11"/>
  <c r="AP45" i="7"/>
  <c r="AQ55" i="7"/>
  <c r="AQ42" i="7" s="1"/>
  <c r="AP46" i="7"/>
  <c r="AP11" i="4"/>
  <c r="AP19" i="4"/>
  <c r="AP37" i="4"/>
  <c r="AP62" i="4"/>
  <c r="AP28" i="4"/>
  <c r="AP55" i="4"/>
  <c r="AP6" i="4"/>
  <c r="AQ17" i="4" s="1"/>
  <c r="AP13" i="4"/>
  <c r="AP65" i="4"/>
  <c r="AP66" i="4"/>
  <c r="AP52" i="4" s="1"/>
  <c r="AP9" i="4"/>
  <c r="AP30" i="4"/>
  <c r="M268" i="21"/>
  <c r="M267" i="21"/>
  <c r="L225" i="21"/>
  <c r="L224" i="21"/>
  <c r="L208" i="21"/>
  <c r="AQ9" i="12" l="1"/>
  <c r="AQ21" i="8"/>
  <c r="AQ9" i="8"/>
  <c r="AP67" i="16"/>
  <c r="AP60" i="16" s="1"/>
  <c r="AP67" i="12"/>
  <c r="AP40" i="12" s="1"/>
  <c r="AP67" i="8"/>
  <c r="AH137" i="22"/>
  <c r="AI144" i="22"/>
  <c r="AH139" i="22"/>
  <c r="AI145" i="22"/>
  <c r="AI146" i="22"/>
  <c r="AI141" i="22"/>
  <c r="AI136" i="22"/>
  <c r="AI137" i="22"/>
  <c r="AI139" i="22"/>
  <c r="AH141" i="22"/>
  <c r="AI140" i="22"/>
  <c r="AH142" i="22"/>
  <c r="AI142" i="22"/>
  <c r="AH144" i="22"/>
  <c r="AI138" i="22"/>
  <c r="AH146" i="22"/>
  <c r="AH140" i="22"/>
  <c r="AH138" i="22"/>
  <c r="AI143" i="22"/>
  <c r="AI147" i="22"/>
  <c r="AH145" i="22"/>
  <c r="AH147" i="22"/>
  <c r="AH143" i="22"/>
  <c r="AH136" i="22"/>
  <c r="AQ11" i="8"/>
  <c r="AP42" i="4"/>
  <c r="AP42" i="16"/>
  <c r="AQ49" i="16" s="1"/>
  <c r="AQ19" i="16"/>
  <c r="AQ28" i="16"/>
  <c r="AQ6" i="15"/>
  <c r="AQ42" i="3"/>
  <c r="AQ30" i="16"/>
  <c r="AQ21" i="16"/>
  <c r="AQ13" i="16"/>
  <c r="AP51" i="4"/>
  <c r="AP65" i="12"/>
  <c r="AP39" i="12" s="1"/>
  <c r="AP65" i="8"/>
  <c r="AP65" i="16"/>
  <c r="AQ17" i="16"/>
  <c r="AQ26" i="16"/>
  <c r="AQ11" i="16"/>
  <c r="AQ17" i="8"/>
  <c r="AQ13" i="8"/>
  <c r="AQ26" i="8"/>
  <c r="AP40" i="16"/>
  <c r="AP39" i="16"/>
  <c r="AP62" i="12"/>
  <c r="AP62" i="8"/>
  <c r="AP62" i="16"/>
  <c r="AP60" i="8"/>
  <c r="AQ9" i="16"/>
  <c r="AQ19" i="8"/>
  <c r="AP66" i="12"/>
  <c r="AP59" i="12" s="1"/>
  <c r="AP66" i="8"/>
  <c r="AP52" i="8" s="1"/>
  <c r="AP66" i="16"/>
  <c r="AP42" i="8"/>
  <c r="AP46" i="15"/>
  <c r="AP47" i="15"/>
  <c r="AP45" i="15"/>
  <c r="AQ49" i="15"/>
  <c r="AQ42" i="15" s="1"/>
  <c r="AP60" i="12"/>
  <c r="AQ28" i="12"/>
  <c r="AQ19" i="12"/>
  <c r="AQ11" i="12"/>
  <c r="AP51" i="12"/>
  <c r="AP42" i="12"/>
  <c r="AP53" i="12"/>
  <c r="AQ13" i="12"/>
  <c r="AQ17" i="12"/>
  <c r="AQ26" i="12"/>
  <c r="AQ21" i="12"/>
  <c r="AP47" i="4"/>
  <c r="AP46" i="4"/>
  <c r="AP45" i="4"/>
  <c r="AQ49" i="4"/>
  <c r="AQ11" i="4"/>
  <c r="AQ19" i="4"/>
  <c r="AQ26" i="4"/>
  <c r="AQ21" i="4"/>
  <c r="AQ13" i="4"/>
  <c r="AQ28" i="4"/>
  <c r="AP58" i="4"/>
  <c r="AQ55" i="4"/>
  <c r="AP60" i="4"/>
  <c r="AP59" i="4"/>
  <c r="AQ30" i="4"/>
  <c r="AQ9" i="4"/>
  <c r="AP40" i="4"/>
  <c r="AP39" i="4"/>
  <c r="M270" i="19"/>
  <c r="M269" i="19"/>
  <c r="L225" i="19"/>
  <c r="L224" i="19"/>
  <c r="AP52" i="12" l="1"/>
  <c r="AP53" i="16"/>
  <c r="AP58" i="12"/>
  <c r="AP45" i="16"/>
  <c r="AP47" i="16"/>
  <c r="AQ6" i="8"/>
  <c r="AQ55" i="16"/>
  <c r="AQ42" i="16" s="1"/>
  <c r="AP46" i="8"/>
  <c r="AH148" i="22"/>
  <c r="AP40" i="8"/>
  <c r="AP53" i="8"/>
  <c r="AI148" i="22"/>
  <c r="AQ6" i="12"/>
  <c r="AQ42" i="4"/>
  <c r="AQ6" i="4"/>
  <c r="AQ6" i="16"/>
  <c r="AP52" i="16"/>
  <c r="AP59" i="16"/>
  <c r="AQ55" i="8"/>
  <c r="AP59" i="8"/>
  <c r="AP51" i="16"/>
  <c r="AP58" i="16"/>
  <c r="AP45" i="8"/>
  <c r="AP58" i="8"/>
  <c r="AP51" i="8"/>
  <c r="AP39" i="8"/>
  <c r="AQ49" i="8"/>
  <c r="AP47" i="8"/>
  <c r="AP46" i="16"/>
  <c r="AP47" i="12"/>
  <c r="AP46" i="12"/>
  <c r="AP45" i="12"/>
  <c r="AQ49" i="12"/>
  <c r="AQ55" i="12"/>
  <c r="AN42" i="3"/>
  <c r="AQ42" i="8" l="1"/>
  <c r="AQ42" i="12"/>
  <c r="AN56" i="3"/>
  <c r="AN50" i="3"/>
  <c r="AN64" i="3"/>
  <c r="AN57" i="3" s="1"/>
  <c r="AN43" i="3"/>
  <c r="AN38" i="3"/>
  <c r="AN31" i="3"/>
  <c r="AN29" i="3"/>
  <c r="AN27" i="3"/>
  <c r="AN22" i="3"/>
  <c r="AN20" i="3"/>
  <c r="AN18" i="3"/>
  <c r="AN14" i="3"/>
  <c r="AN12" i="3"/>
  <c r="AN10" i="3"/>
  <c r="AN44" i="3" l="1"/>
  <c r="AN72" i="16"/>
  <c r="AN64" i="16"/>
  <c r="AN72" i="15"/>
  <c r="AN67" i="15"/>
  <c r="AN66" i="15"/>
  <c r="AN65" i="15"/>
  <c r="AN63" i="15"/>
  <c r="AN62" i="15"/>
  <c r="AN55" i="15"/>
  <c r="AN49" i="15"/>
  <c r="AN37" i="15"/>
  <c r="AN30" i="15"/>
  <c r="AN28" i="15"/>
  <c r="AN26" i="15"/>
  <c r="AN27" i="15" s="1"/>
  <c r="AN21" i="15"/>
  <c r="AN19" i="15"/>
  <c r="AN20" i="15" s="1"/>
  <c r="AN17" i="15"/>
  <c r="AN13" i="15"/>
  <c r="AN11" i="15"/>
  <c r="AN9" i="15"/>
  <c r="AN6" i="15"/>
  <c r="AN34" i="15" s="1"/>
  <c r="AN72" i="12"/>
  <c r="AN28" i="12" s="1"/>
  <c r="AN64" i="12"/>
  <c r="AN33" i="12"/>
  <c r="AN72" i="11"/>
  <c r="AN67" i="11"/>
  <c r="AN40" i="11" s="1"/>
  <c r="AN66" i="11"/>
  <c r="AN52" i="11" s="1"/>
  <c r="AN65" i="11"/>
  <c r="AN58" i="11" s="1"/>
  <c r="AN63" i="11"/>
  <c r="AN62" i="11"/>
  <c r="AN42" i="11"/>
  <c r="AO30" i="11"/>
  <c r="AO28" i="11"/>
  <c r="AO26" i="11"/>
  <c r="AO21" i="11"/>
  <c r="AO19" i="11"/>
  <c r="AO17" i="11"/>
  <c r="AO13" i="11"/>
  <c r="AO11" i="11"/>
  <c r="AO9" i="11"/>
  <c r="AN72" i="8"/>
  <c r="AN28" i="8" s="1"/>
  <c r="AN64" i="8"/>
  <c r="AN33" i="8"/>
  <c r="AN72" i="7"/>
  <c r="AN26" i="8" s="1"/>
  <c r="AN67" i="7"/>
  <c r="AN40" i="7" s="1"/>
  <c r="AN66" i="7"/>
  <c r="AN52" i="7" s="1"/>
  <c r="AN65" i="7"/>
  <c r="AN58" i="7" s="1"/>
  <c r="AN64" i="7"/>
  <c r="AN57" i="7" s="1"/>
  <c r="AN63" i="7"/>
  <c r="AN62" i="7"/>
  <c r="AN42" i="7"/>
  <c r="AO30" i="7"/>
  <c r="AO28" i="7"/>
  <c r="AO26" i="7"/>
  <c r="AO21" i="7"/>
  <c r="AO19" i="7"/>
  <c r="AO17" i="7"/>
  <c r="AO13" i="7"/>
  <c r="AO11" i="7"/>
  <c r="AO9" i="7"/>
  <c r="AN72" i="4"/>
  <c r="AN13" i="4" s="1"/>
  <c r="AN63" i="4"/>
  <c r="AN63" i="12" s="1"/>
  <c r="AN62" i="4"/>
  <c r="AN33" i="4"/>
  <c r="AN64" i="11"/>
  <c r="AN57" i="11" s="1"/>
  <c r="AN60" i="3"/>
  <c r="AN59" i="3"/>
  <c r="AN58" i="3"/>
  <c r="AN53" i="3"/>
  <c r="AN52" i="3"/>
  <c r="AN51" i="3"/>
  <c r="AN45" i="3"/>
  <c r="AN40" i="3"/>
  <c r="AN39" i="3"/>
  <c r="AO30" i="3"/>
  <c r="AO28" i="3"/>
  <c r="AO26" i="3"/>
  <c r="AO21" i="3"/>
  <c r="AO19" i="3"/>
  <c r="AO17" i="3"/>
  <c r="AO13" i="3"/>
  <c r="AO11" i="3"/>
  <c r="AO9" i="3"/>
  <c r="AN51" i="7" l="1"/>
  <c r="AN39" i="7"/>
  <c r="AN11" i="4"/>
  <c r="AN6" i="8"/>
  <c r="AO28" i="8" s="1"/>
  <c r="AN22" i="15"/>
  <c r="AN13" i="8"/>
  <c r="AN21" i="8"/>
  <c r="AO21" i="8" s="1"/>
  <c r="AN37" i="8"/>
  <c r="AN21" i="12"/>
  <c r="AN26" i="12"/>
  <c r="AN51" i="11"/>
  <c r="AN55" i="8"/>
  <c r="AN17" i="8"/>
  <c r="AN53" i="7"/>
  <c r="AN67" i="4"/>
  <c r="AN67" i="16" s="1"/>
  <c r="AN60" i="7"/>
  <c r="AN63" i="8"/>
  <c r="AN53" i="11"/>
  <c r="AN29" i="15"/>
  <c r="AN11" i="12"/>
  <c r="C136" i="24"/>
  <c r="AN19" i="4"/>
  <c r="AN20" i="4" s="1"/>
  <c r="AN59" i="11"/>
  <c r="AN6" i="12"/>
  <c r="AN30" i="12"/>
  <c r="AN10" i="15"/>
  <c r="AN31" i="15"/>
  <c r="AN26" i="4"/>
  <c r="AN27" i="4" s="1"/>
  <c r="AN49" i="8"/>
  <c r="C136" i="22"/>
  <c r="AN60" i="11"/>
  <c r="AN9" i="12"/>
  <c r="AO9" i="12" s="1"/>
  <c r="AN12" i="15"/>
  <c r="AN38" i="15"/>
  <c r="AN28" i="4"/>
  <c r="AN29" i="4" s="1"/>
  <c r="AN13" i="12"/>
  <c r="AN37" i="12"/>
  <c r="AN14" i="15"/>
  <c r="AN50" i="15"/>
  <c r="AN63" i="16"/>
  <c r="AN30" i="4"/>
  <c r="AN31" i="4" s="1"/>
  <c r="AN17" i="12"/>
  <c r="AN49" i="12"/>
  <c r="AN18" i="15"/>
  <c r="AN19" i="12"/>
  <c r="AO19" i="12" s="1"/>
  <c r="AN62" i="8"/>
  <c r="AN12" i="4"/>
  <c r="AN14" i="4"/>
  <c r="AN29" i="11"/>
  <c r="AN22" i="11"/>
  <c r="AN18" i="11"/>
  <c r="AN50" i="11"/>
  <c r="AN12" i="11"/>
  <c r="AN10" i="11"/>
  <c r="AN27" i="11"/>
  <c r="AN20" i="11"/>
  <c r="AN56" i="11"/>
  <c r="AN14" i="11"/>
  <c r="AN31" i="11"/>
  <c r="AN38" i="11"/>
  <c r="AN12" i="7"/>
  <c r="AN20" i="7"/>
  <c r="AN56" i="7"/>
  <c r="AN18" i="7"/>
  <c r="AN50" i="7"/>
  <c r="AN14" i="7"/>
  <c r="AN29" i="7"/>
  <c r="AN22" i="7"/>
  <c r="AN38" i="7"/>
  <c r="AN10" i="7"/>
  <c r="AN31" i="7"/>
  <c r="AN27" i="7"/>
  <c r="AN46" i="11"/>
  <c r="AN44" i="11"/>
  <c r="AN43" i="11"/>
  <c r="AN47" i="11"/>
  <c r="AO49" i="11"/>
  <c r="AO6" i="11"/>
  <c r="AN57" i="8"/>
  <c r="AN46" i="7"/>
  <c r="AN43" i="7"/>
  <c r="AN44" i="7"/>
  <c r="AN47" i="7"/>
  <c r="AN13" i="16"/>
  <c r="AN11" i="16"/>
  <c r="AO26" i="8"/>
  <c r="AO13" i="8"/>
  <c r="AO17" i="8"/>
  <c r="AN60" i="15"/>
  <c r="AN59" i="15"/>
  <c r="AN56" i="15"/>
  <c r="AN55" i="16"/>
  <c r="AN49" i="16"/>
  <c r="AN51" i="15"/>
  <c r="AN37" i="16"/>
  <c r="AN39" i="15"/>
  <c r="AN40" i="15"/>
  <c r="AN30" i="16"/>
  <c r="AN28" i="16"/>
  <c r="AN26" i="16"/>
  <c r="AN21" i="16"/>
  <c r="AN19" i="16"/>
  <c r="AN17" i="16"/>
  <c r="AN9" i="16"/>
  <c r="AO28" i="15"/>
  <c r="AO13" i="15"/>
  <c r="AO17" i="15"/>
  <c r="AO30" i="15"/>
  <c r="AO21" i="15"/>
  <c r="AO19" i="15"/>
  <c r="AO9" i="15"/>
  <c r="AN6" i="16"/>
  <c r="AO11" i="15"/>
  <c r="AO26" i="15"/>
  <c r="AN62" i="12"/>
  <c r="AN59" i="7"/>
  <c r="AN53" i="15"/>
  <c r="AN39" i="11"/>
  <c r="AN6" i="4"/>
  <c r="AO11" i="4" s="1"/>
  <c r="AN21" i="4"/>
  <c r="AN22" i="4" s="1"/>
  <c r="AN49" i="4"/>
  <c r="AN9" i="8"/>
  <c r="AN30" i="8"/>
  <c r="AN55" i="12"/>
  <c r="AN67" i="12"/>
  <c r="AN9" i="4"/>
  <c r="AN10" i="4" s="1"/>
  <c r="AN55" i="4"/>
  <c r="AN11" i="8"/>
  <c r="AN64" i="15"/>
  <c r="AN57" i="15" s="1"/>
  <c r="AN62" i="16"/>
  <c r="AN19" i="8"/>
  <c r="AN67" i="8"/>
  <c r="AN17" i="4"/>
  <c r="AN18" i="4" s="1"/>
  <c r="AN37" i="4"/>
  <c r="AN42" i="15"/>
  <c r="AN52" i="15"/>
  <c r="AN33" i="15"/>
  <c r="AN33" i="16" s="1"/>
  <c r="AN58" i="15"/>
  <c r="AO55" i="11"/>
  <c r="AN45" i="11"/>
  <c r="AO49" i="7"/>
  <c r="AO55" i="7"/>
  <c r="AN45" i="7"/>
  <c r="AN65" i="4"/>
  <c r="AN66" i="4"/>
  <c r="AN47" i="3"/>
  <c r="AO55" i="3"/>
  <c r="AN46" i="3"/>
  <c r="AO49" i="3"/>
  <c r="AO30" i="12" l="1"/>
  <c r="AO28" i="12"/>
  <c r="AO42" i="11"/>
  <c r="AO13" i="12"/>
  <c r="AO17" i="12"/>
  <c r="AO26" i="12"/>
  <c r="AN42" i="8"/>
  <c r="AO55" i="8" s="1"/>
  <c r="AN40" i="8"/>
  <c r="L187" i="21" s="1"/>
  <c r="AN38" i="8"/>
  <c r="L185" i="21" s="1"/>
  <c r="AN53" i="16"/>
  <c r="AO21" i="12"/>
  <c r="AO11" i="12"/>
  <c r="AO6" i="12" s="1"/>
  <c r="AN42" i="12"/>
  <c r="AO55" i="12" s="1"/>
  <c r="AN40" i="12"/>
  <c r="G187" i="23" s="1"/>
  <c r="AO11" i="16"/>
  <c r="AN53" i="8"/>
  <c r="AN29" i="8"/>
  <c r="AN31" i="16"/>
  <c r="AN60" i="8"/>
  <c r="AN50" i="8"/>
  <c r="L195" i="21" s="1"/>
  <c r="AN27" i="16"/>
  <c r="AN12" i="16"/>
  <c r="AN56" i="8"/>
  <c r="L196" i="21" s="1"/>
  <c r="AN14" i="8"/>
  <c r="D208" i="21"/>
  <c r="C251" i="21"/>
  <c r="C267" i="21"/>
  <c r="AN18" i="12"/>
  <c r="AN29" i="16"/>
  <c r="AN14" i="16"/>
  <c r="AN18" i="8"/>
  <c r="AN22" i="8"/>
  <c r="AN27" i="8"/>
  <c r="AO21" i="16"/>
  <c r="AN12" i="12"/>
  <c r="AN18" i="16"/>
  <c r="AN38" i="16"/>
  <c r="L185" i="25" s="1"/>
  <c r="AN38" i="12"/>
  <c r="G185" i="23" s="1"/>
  <c r="AN20" i="12"/>
  <c r="AN10" i="16"/>
  <c r="AN29" i="12"/>
  <c r="AN10" i="12"/>
  <c r="AN20" i="16"/>
  <c r="AN50" i="12"/>
  <c r="G195" i="23" s="1"/>
  <c r="AN14" i="12"/>
  <c r="AN31" i="12"/>
  <c r="AN27" i="12"/>
  <c r="AN22" i="16"/>
  <c r="AN57" i="12"/>
  <c r="AN56" i="12"/>
  <c r="G196" i="23" s="1"/>
  <c r="AN43" i="12"/>
  <c r="G194" i="23" s="1"/>
  <c r="AN40" i="16"/>
  <c r="L187" i="25" s="1"/>
  <c r="AN44" i="8"/>
  <c r="AN43" i="8"/>
  <c r="L194" i="21" s="1"/>
  <c r="AO30" i="8"/>
  <c r="AN31" i="8"/>
  <c r="AO19" i="8"/>
  <c r="AN20" i="8"/>
  <c r="AO11" i="8"/>
  <c r="AN12" i="8"/>
  <c r="AO9" i="8"/>
  <c r="AN10" i="8"/>
  <c r="AO28" i="16"/>
  <c r="AO30" i="16"/>
  <c r="AO13" i="16"/>
  <c r="AO26" i="16"/>
  <c r="AO19" i="16"/>
  <c r="AN57" i="4"/>
  <c r="AN56" i="4"/>
  <c r="G196" i="19" s="1"/>
  <c r="AN57" i="16"/>
  <c r="AN56" i="16"/>
  <c r="L196" i="25" s="1"/>
  <c r="AN42" i="4"/>
  <c r="AN60" i="4"/>
  <c r="AN60" i="16"/>
  <c r="AO55" i="15"/>
  <c r="AN44" i="15"/>
  <c r="AN43" i="15"/>
  <c r="AN53" i="4"/>
  <c r="AN50" i="4"/>
  <c r="G195" i="19" s="1"/>
  <c r="AN50" i="16"/>
  <c r="L195" i="25" s="1"/>
  <c r="AN42" i="16"/>
  <c r="AN40" i="4"/>
  <c r="G187" i="19" s="1"/>
  <c r="AN38" i="4"/>
  <c r="G185" i="19" s="1"/>
  <c r="AO9" i="16"/>
  <c r="AO17" i="16"/>
  <c r="AO6" i="15"/>
  <c r="AN53" i="12"/>
  <c r="AO30" i="4"/>
  <c r="AO17" i="4"/>
  <c r="AN60" i="12"/>
  <c r="AO13" i="4"/>
  <c r="AN51" i="4"/>
  <c r="AN65" i="12"/>
  <c r="AN58" i="12" s="1"/>
  <c r="AN65" i="16"/>
  <c r="AN65" i="8"/>
  <c r="AN45" i="8" s="1"/>
  <c r="AN58" i="4"/>
  <c r="AO19" i="4"/>
  <c r="AO28" i="4"/>
  <c r="AN59" i="4"/>
  <c r="AN66" i="12"/>
  <c r="AN52" i="12" s="1"/>
  <c r="AN66" i="8"/>
  <c r="AN46" i="8" s="1"/>
  <c r="AN66" i="16"/>
  <c r="AN39" i="4"/>
  <c r="G186" i="19" s="1"/>
  <c r="AO9" i="4"/>
  <c r="AO26" i="4"/>
  <c r="AO21" i="4"/>
  <c r="AN45" i="15"/>
  <c r="AN47" i="15"/>
  <c r="AN46" i="15"/>
  <c r="AO49" i="15"/>
  <c r="AN47" i="8"/>
  <c r="AO49" i="8"/>
  <c r="AO42" i="8" s="1"/>
  <c r="AO42" i="7"/>
  <c r="AN47" i="4"/>
  <c r="AN46" i="4"/>
  <c r="AN45" i="4"/>
  <c r="AO55" i="4"/>
  <c r="AN52" i="4"/>
  <c r="AO42" i="3"/>
  <c r="AN44" i="12" l="1"/>
  <c r="AO49" i="12"/>
  <c r="AO42" i="12" s="1"/>
  <c r="AN47" i="12"/>
  <c r="AO6" i="8"/>
  <c r="AO49" i="4"/>
  <c r="AO42" i="4" s="1"/>
  <c r="AN44" i="4"/>
  <c r="AN43" i="4"/>
  <c r="G194" i="19" s="1"/>
  <c r="E208" i="21"/>
  <c r="N208" i="21" s="1"/>
  <c r="M208" i="21"/>
  <c r="AO42" i="15"/>
  <c r="AO6" i="16"/>
  <c r="AN43" i="16"/>
  <c r="L194" i="25" s="1"/>
  <c r="AN44" i="16"/>
  <c r="AN47" i="16"/>
  <c r="AO55" i="16"/>
  <c r="AO49" i="16"/>
  <c r="AN39" i="12"/>
  <c r="G186" i="23" s="1"/>
  <c r="AN51" i="12"/>
  <c r="AN46" i="12"/>
  <c r="AN59" i="12"/>
  <c r="AN52" i="16"/>
  <c r="AN59" i="16"/>
  <c r="AN46" i="16"/>
  <c r="AN58" i="8"/>
  <c r="AN51" i="8"/>
  <c r="AN39" i="8"/>
  <c r="L186" i="21" s="1"/>
  <c r="AN45" i="12"/>
  <c r="AO6" i="4"/>
  <c r="AN59" i="8"/>
  <c r="AN52" i="8"/>
  <c r="AN39" i="16"/>
  <c r="L186" i="25" s="1"/>
  <c r="AN51" i="16"/>
  <c r="AN45" i="16"/>
  <c r="AN58" i="16"/>
  <c r="AJ72" i="16"/>
  <c r="AJ64" i="16"/>
  <c r="AJ72" i="15"/>
  <c r="AJ67" i="15"/>
  <c r="AJ66" i="15"/>
  <c r="AJ65" i="15"/>
  <c r="AJ63" i="15"/>
  <c r="AJ62" i="15"/>
  <c r="AJ55" i="15"/>
  <c r="AJ49" i="15"/>
  <c r="AJ37" i="15"/>
  <c r="AJ40" i="15" s="1"/>
  <c r="AJ30" i="15"/>
  <c r="AJ28" i="15"/>
  <c r="AJ26" i="15"/>
  <c r="AJ21" i="15"/>
  <c r="AJ19" i="15"/>
  <c r="AJ17" i="15"/>
  <c r="AJ13" i="15"/>
  <c r="AJ11" i="15"/>
  <c r="AJ9" i="15"/>
  <c r="AJ6" i="15"/>
  <c r="AJ34" i="15" s="1"/>
  <c r="AJ72" i="12"/>
  <c r="AJ55" i="12" s="1"/>
  <c r="AJ64" i="12"/>
  <c r="AJ33" i="12"/>
  <c r="AJ72" i="11"/>
  <c r="AJ67" i="11"/>
  <c r="AJ60" i="11" s="1"/>
  <c r="AJ66" i="11"/>
  <c r="AJ52" i="11" s="1"/>
  <c r="AJ65" i="11"/>
  <c r="AJ58" i="11" s="1"/>
  <c r="AJ63" i="11"/>
  <c r="AJ62" i="11"/>
  <c r="AJ59" i="11"/>
  <c r="AJ42" i="11"/>
  <c r="AK30" i="11"/>
  <c r="AK28" i="11"/>
  <c r="AK26" i="11"/>
  <c r="AK21" i="11"/>
  <c r="AK19" i="11"/>
  <c r="AK17" i="11"/>
  <c r="AK13" i="11"/>
  <c r="AK11" i="11"/>
  <c r="AK9" i="11"/>
  <c r="AJ72" i="8"/>
  <c r="AJ21" i="8" s="1"/>
  <c r="AJ64" i="8"/>
  <c r="AJ33" i="8"/>
  <c r="AJ72" i="7"/>
  <c r="AJ26" i="8" s="1"/>
  <c r="AJ67" i="7"/>
  <c r="AJ60" i="7" s="1"/>
  <c r="AJ66" i="7"/>
  <c r="AJ52" i="7" s="1"/>
  <c r="AJ65" i="7"/>
  <c r="AJ39" i="7" s="1"/>
  <c r="AJ63" i="7"/>
  <c r="AJ62" i="7"/>
  <c r="AJ42" i="7"/>
  <c r="AK30" i="7"/>
  <c r="AK28" i="7"/>
  <c r="AK26" i="7"/>
  <c r="AK21" i="7"/>
  <c r="AK19" i="7"/>
  <c r="AK17" i="7"/>
  <c r="AK13" i="7"/>
  <c r="AK11" i="7"/>
  <c r="AK9" i="7"/>
  <c r="AJ72" i="4"/>
  <c r="AJ67" i="4" s="1"/>
  <c r="AJ67" i="8" s="1"/>
  <c r="AJ63" i="4"/>
  <c r="AJ63" i="8" s="1"/>
  <c r="AJ33" i="4"/>
  <c r="AJ64" i="3"/>
  <c r="AJ64" i="7" s="1"/>
  <c r="AJ60" i="3"/>
  <c r="AJ59" i="3"/>
  <c r="AJ58" i="3"/>
  <c r="AJ53" i="3"/>
  <c r="AJ52" i="3"/>
  <c r="AJ51" i="3"/>
  <c r="AJ42" i="3"/>
  <c r="AK49" i="3" s="1"/>
  <c r="AJ40" i="3"/>
  <c r="AJ39" i="3"/>
  <c r="AK30" i="3"/>
  <c r="AK28" i="3"/>
  <c r="AK26" i="3"/>
  <c r="AK21" i="3"/>
  <c r="AK19" i="3"/>
  <c r="AK17" i="3"/>
  <c r="AK13" i="3"/>
  <c r="AK11" i="3"/>
  <c r="AK9" i="3"/>
  <c r="AK6" i="11" l="1"/>
  <c r="AJ46" i="7"/>
  <c r="AJ59" i="7"/>
  <c r="AJ21" i="4"/>
  <c r="AJ40" i="7"/>
  <c r="AJ46" i="11"/>
  <c r="AJ21" i="12"/>
  <c r="AJ6" i="4"/>
  <c r="AK21" i="4" s="1"/>
  <c r="AJ53" i="7"/>
  <c r="AJ26" i="4"/>
  <c r="AK26" i="15"/>
  <c r="AJ51" i="11"/>
  <c r="AO42" i="16"/>
  <c r="AJ53" i="15"/>
  <c r="AJ6" i="12"/>
  <c r="AJ28" i="12"/>
  <c r="AJ26" i="12"/>
  <c r="AJ9" i="12"/>
  <c r="AJ30" i="12"/>
  <c r="AJ13" i="12"/>
  <c r="AJ37" i="12"/>
  <c r="AJ11" i="12"/>
  <c r="AJ17" i="12"/>
  <c r="AK17" i="12" s="1"/>
  <c r="AJ49" i="12"/>
  <c r="AJ42" i="12" s="1"/>
  <c r="AJ19" i="12"/>
  <c r="AJ53" i="11"/>
  <c r="AJ40" i="11"/>
  <c r="AK49" i="11"/>
  <c r="AJ47" i="11"/>
  <c r="AJ47" i="7"/>
  <c r="AJ51" i="7"/>
  <c r="AJ58" i="7"/>
  <c r="AJ11" i="4"/>
  <c r="AJ9" i="4"/>
  <c r="AJ30" i="4"/>
  <c r="AJ64" i="11"/>
  <c r="AJ13" i="4"/>
  <c r="AJ37" i="4"/>
  <c r="AJ40" i="4" s="1"/>
  <c r="AJ63" i="16"/>
  <c r="AJ64" i="15"/>
  <c r="AJ28" i="4"/>
  <c r="AJ17" i="4"/>
  <c r="AJ49" i="4"/>
  <c r="AJ53" i="4" s="1"/>
  <c r="AJ63" i="12"/>
  <c r="AJ19" i="4"/>
  <c r="AJ55" i="4"/>
  <c r="AJ60" i="4" s="1"/>
  <c r="AK9" i="15"/>
  <c r="AK30" i="15"/>
  <c r="AJ52" i="15"/>
  <c r="AJ39" i="11"/>
  <c r="AK13" i="15"/>
  <c r="AJ58" i="15"/>
  <c r="AJ51" i="15"/>
  <c r="AK17" i="15"/>
  <c r="AJ39" i="15"/>
  <c r="AJ59" i="15"/>
  <c r="AK11" i="15"/>
  <c r="AJ67" i="12"/>
  <c r="AJ60" i="12" s="1"/>
  <c r="AK19" i="15"/>
  <c r="AJ60" i="15"/>
  <c r="AJ11" i="16"/>
  <c r="AJ67" i="16"/>
  <c r="AK28" i="15"/>
  <c r="AK21" i="15"/>
  <c r="AJ42" i="15"/>
  <c r="AJ47" i="15" s="1"/>
  <c r="AJ21" i="16"/>
  <c r="AJ6" i="16"/>
  <c r="AJ13" i="16"/>
  <c r="AJ26" i="16"/>
  <c r="AJ37" i="16"/>
  <c r="AJ49" i="16"/>
  <c r="AJ17" i="16"/>
  <c r="AJ28" i="16"/>
  <c r="AJ9" i="16"/>
  <c r="AJ19" i="16"/>
  <c r="AJ30" i="16"/>
  <c r="AJ55" i="16"/>
  <c r="AJ33" i="15"/>
  <c r="AJ33" i="16" s="1"/>
  <c r="AK55" i="11"/>
  <c r="AJ45" i="11"/>
  <c r="AJ49" i="8"/>
  <c r="AJ6" i="8"/>
  <c r="AK21" i="8" s="1"/>
  <c r="AJ17" i="8"/>
  <c r="AJ28" i="8"/>
  <c r="AJ37" i="8"/>
  <c r="AJ13" i="8"/>
  <c r="AJ9" i="8"/>
  <c r="AJ19" i="8"/>
  <c r="AJ30" i="8"/>
  <c r="AJ55" i="8"/>
  <c r="AJ11" i="8"/>
  <c r="AK49" i="7"/>
  <c r="AK42" i="7" s="1"/>
  <c r="AK55" i="7"/>
  <c r="AJ45" i="7"/>
  <c r="AJ62" i="4"/>
  <c r="AJ65" i="4"/>
  <c r="AJ66" i="4"/>
  <c r="AK55" i="3"/>
  <c r="AK42" i="3" s="1"/>
  <c r="AJ45" i="3"/>
  <c r="AJ46" i="3"/>
  <c r="AJ47" i="3"/>
  <c r="AK11" i="8" l="1"/>
  <c r="AK17" i="8"/>
  <c r="AK30" i="4"/>
  <c r="AK9" i="4"/>
  <c r="AK26" i="4"/>
  <c r="AK28" i="4"/>
  <c r="AK28" i="12"/>
  <c r="AK11" i="4"/>
  <c r="AK6" i="4" s="1"/>
  <c r="AK19" i="4"/>
  <c r="AK13" i="4"/>
  <c r="AK17" i="4"/>
  <c r="AK42" i="11"/>
  <c r="AK19" i="12"/>
  <c r="AJ51" i="4"/>
  <c r="AK21" i="12"/>
  <c r="AJ45" i="15"/>
  <c r="AK30" i="16"/>
  <c r="AK13" i="16"/>
  <c r="AK26" i="12"/>
  <c r="AK13" i="12"/>
  <c r="AK30" i="12"/>
  <c r="AK11" i="12"/>
  <c r="AK9" i="12"/>
  <c r="AK9" i="16"/>
  <c r="AK21" i="16"/>
  <c r="AK19" i="16"/>
  <c r="AK17" i="16"/>
  <c r="AK26" i="16"/>
  <c r="AK9" i="8"/>
  <c r="AK28" i="8"/>
  <c r="AK30" i="8"/>
  <c r="AK11" i="16"/>
  <c r="AK6" i="15"/>
  <c r="AK13" i="8"/>
  <c r="AK28" i="16"/>
  <c r="AJ42" i="4"/>
  <c r="AJ47" i="4" s="1"/>
  <c r="AJ59" i="4"/>
  <c r="AJ66" i="8"/>
  <c r="AJ52" i="8" s="1"/>
  <c r="AJ66" i="16"/>
  <c r="AJ59" i="16" s="1"/>
  <c r="AJ66" i="12"/>
  <c r="AJ46" i="12" s="1"/>
  <c r="AJ53" i="12"/>
  <c r="AJ58" i="4"/>
  <c r="AJ65" i="8"/>
  <c r="AJ58" i="8" s="1"/>
  <c r="AJ65" i="16"/>
  <c r="AJ51" i="16" s="1"/>
  <c r="AJ65" i="12"/>
  <c r="AJ45" i="12" s="1"/>
  <c r="AJ52" i="4"/>
  <c r="AJ62" i="12"/>
  <c r="AJ62" i="8"/>
  <c r="AJ62" i="16"/>
  <c r="AJ46" i="15"/>
  <c r="AJ39" i="4"/>
  <c r="AK19" i="8"/>
  <c r="AK26" i="8"/>
  <c r="AK55" i="15"/>
  <c r="AK49" i="15"/>
  <c r="AJ40" i="12"/>
  <c r="AJ53" i="16"/>
  <c r="AJ42" i="16"/>
  <c r="AK55" i="16" s="1"/>
  <c r="AJ40" i="16"/>
  <c r="AJ60" i="16"/>
  <c r="AJ47" i="12"/>
  <c r="AK49" i="12"/>
  <c r="AK55" i="12"/>
  <c r="AJ40" i="8"/>
  <c r="AJ60" i="8"/>
  <c r="AJ53" i="8"/>
  <c r="AJ42" i="8"/>
  <c r="AK55" i="8" s="1"/>
  <c r="AK6" i="16" l="1"/>
  <c r="AK49" i="4"/>
  <c r="AJ45" i="4"/>
  <c r="AK55" i="4"/>
  <c r="AJ46" i="4"/>
  <c r="AJ59" i="8"/>
  <c r="AJ52" i="16"/>
  <c r="AK6" i="12"/>
  <c r="AK42" i="15"/>
  <c r="AK6" i="8"/>
  <c r="AJ51" i="8"/>
  <c r="AJ39" i="8"/>
  <c r="AJ58" i="16"/>
  <c r="AJ59" i="12"/>
  <c r="AJ52" i="12"/>
  <c r="AJ39" i="16"/>
  <c r="AK42" i="12"/>
  <c r="AJ51" i="12"/>
  <c r="AJ39" i="12"/>
  <c r="AJ58" i="12"/>
  <c r="AJ46" i="16"/>
  <c r="AJ47" i="16"/>
  <c r="AJ45" i="16"/>
  <c r="AK49" i="16"/>
  <c r="AK42" i="16" s="1"/>
  <c r="AJ47" i="8"/>
  <c r="AJ46" i="8"/>
  <c r="AJ45" i="8"/>
  <c r="AK49" i="8"/>
  <c r="AK42" i="8" s="1"/>
  <c r="AK42" i="4" l="1"/>
  <c r="AL72" i="16"/>
  <c r="AL64" i="16"/>
  <c r="AL72" i="15"/>
  <c r="AL67" i="15"/>
  <c r="AL66" i="15"/>
  <c r="AL65" i="15"/>
  <c r="AL63" i="15"/>
  <c r="AL62" i="15"/>
  <c r="AL55" i="15"/>
  <c r="AL49" i="15"/>
  <c r="AL37" i="15"/>
  <c r="AL30" i="15"/>
  <c r="AL28" i="15"/>
  <c r="AL28" i="16" s="1"/>
  <c r="AL26" i="15"/>
  <c r="AL21" i="15"/>
  <c r="AL21" i="16" s="1"/>
  <c r="AL19" i="15"/>
  <c r="AL17" i="15"/>
  <c r="AL13" i="15"/>
  <c r="AL11" i="15"/>
  <c r="AL9" i="15"/>
  <c r="AL6" i="15"/>
  <c r="AL72" i="12"/>
  <c r="AL37" i="12" s="1"/>
  <c r="AL64" i="12"/>
  <c r="AL33" i="12"/>
  <c r="AL72" i="11"/>
  <c r="AL67" i="11"/>
  <c r="AL53" i="11" s="1"/>
  <c r="AL66" i="11"/>
  <c r="AL52" i="11" s="1"/>
  <c r="AL65" i="11"/>
  <c r="AL51" i="11" s="1"/>
  <c r="AL63" i="11"/>
  <c r="AL62" i="11"/>
  <c r="AL60" i="11"/>
  <c r="AL42" i="11"/>
  <c r="AL40" i="11"/>
  <c r="AM30" i="11"/>
  <c r="AM28" i="11"/>
  <c r="AM26" i="11"/>
  <c r="AM21" i="11"/>
  <c r="AM19" i="11"/>
  <c r="AM17" i="11"/>
  <c r="AM13" i="11"/>
  <c r="AM11" i="11"/>
  <c r="AM9" i="11"/>
  <c r="AL72" i="8"/>
  <c r="AL30" i="8" s="1"/>
  <c r="AL64" i="8"/>
  <c r="AL33" i="8"/>
  <c r="AL72" i="7"/>
  <c r="AL26" i="8" s="1"/>
  <c r="AL67" i="7"/>
  <c r="AL60" i="7" s="1"/>
  <c r="AL66" i="7"/>
  <c r="AL59" i="7" s="1"/>
  <c r="AL65" i="7"/>
  <c r="AL39" i="7" s="1"/>
  <c r="AL63" i="7"/>
  <c r="AL62" i="7"/>
  <c r="AL42" i="7"/>
  <c r="AM30" i="7"/>
  <c r="AM28" i="7"/>
  <c r="AM26" i="7"/>
  <c r="AM21" i="7"/>
  <c r="AM19" i="7"/>
  <c r="AM17" i="7"/>
  <c r="AM13" i="7"/>
  <c r="AM11" i="7"/>
  <c r="AM9" i="7"/>
  <c r="AL72" i="4"/>
  <c r="AL13" i="4" s="1"/>
  <c r="AL63" i="4"/>
  <c r="AL63" i="12" s="1"/>
  <c r="AL33" i="4"/>
  <c r="AL64" i="3"/>
  <c r="AL64" i="11" s="1"/>
  <c r="AL60" i="3"/>
  <c r="AL59" i="3"/>
  <c r="AL58" i="3"/>
  <c r="AL53" i="3"/>
  <c r="AL52" i="3"/>
  <c r="AL51" i="3"/>
  <c r="AL42" i="3"/>
  <c r="AL40" i="3"/>
  <c r="AL39" i="3"/>
  <c r="AM30" i="3"/>
  <c r="AM28" i="3"/>
  <c r="AM26" i="3"/>
  <c r="AM21" i="3"/>
  <c r="AM19" i="3"/>
  <c r="AM17" i="3"/>
  <c r="AM13" i="3"/>
  <c r="AM11" i="3"/>
  <c r="AM9" i="3"/>
  <c r="AL17" i="16" l="1"/>
  <c r="AL59" i="11"/>
  <c r="AL6" i="12"/>
  <c r="AL28" i="12"/>
  <c r="AL39" i="11"/>
  <c r="AM6" i="11"/>
  <c r="AL58" i="11"/>
  <c r="AL21" i="8"/>
  <c r="AL6" i="8"/>
  <c r="AL11" i="8"/>
  <c r="AL6" i="4"/>
  <c r="AM13" i="4" s="1"/>
  <c r="AL67" i="4"/>
  <c r="AL67" i="16" s="1"/>
  <c r="AL63" i="8"/>
  <c r="AL30" i="12"/>
  <c r="AL19" i="4"/>
  <c r="AL47" i="7"/>
  <c r="AL55" i="8"/>
  <c r="AL11" i="12"/>
  <c r="AL30" i="16"/>
  <c r="AL17" i="4"/>
  <c r="AL26" i="4"/>
  <c r="AL51" i="7"/>
  <c r="AL13" i="12"/>
  <c r="AL11" i="16"/>
  <c r="AL39" i="15"/>
  <c r="AL9" i="12"/>
  <c r="AL34" i="15"/>
  <c r="AL52" i="7"/>
  <c r="AL17" i="12"/>
  <c r="AL49" i="12"/>
  <c r="AL53" i="15"/>
  <c r="AL63" i="16"/>
  <c r="AM49" i="3"/>
  <c r="AL37" i="4"/>
  <c r="AL19" i="12"/>
  <c r="AL55" i="12"/>
  <c r="AL9" i="4"/>
  <c r="AL49" i="4"/>
  <c r="AL46" i="11"/>
  <c r="AL21" i="12"/>
  <c r="AL11" i="4"/>
  <c r="AL26" i="12"/>
  <c r="AM49" i="11"/>
  <c r="AL6" i="16"/>
  <c r="AM17" i="16" s="1"/>
  <c r="AM19" i="15"/>
  <c r="AL60" i="15"/>
  <c r="AL37" i="16"/>
  <c r="AL26" i="16"/>
  <c r="AL19" i="16"/>
  <c r="AM21" i="15"/>
  <c r="AM26" i="15"/>
  <c r="AM9" i="15"/>
  <c r="AM28" i="15"/>
  <c r="AM11" i="15"/>
  <c r="AM30" i="15"/>
  <c r="AM13" i="15"/>
  <c r="AM17" i="15"/>
  <c r="AL13" i="16"/>
  <c r="AL9" i="16"/>
  <c r="AL21" i="4"/>
  <c r="AL55" i="4"/>
  <c r="AL9" i="8"/>
  <c r="AL28" i="8"/>
  <c r="AL64" i="15"/>
  <c r="AL64" i="7"/>
  <c r="AL49" i="16"/>
  <c r="AL28" i="4"/>
  <c r="AL13" i="8"/>
  <c r="AL37" i="8"/>
  <c r="AL55" i="16"/>
  <c r="AL30" i="4"/>
  <c r="AL17" i="8"/>
  <c r="AL49" i="8"/>
  <c r="AL19" i="8"/>
  <c r="AL47" i="11"/>
  <c r="AL59" i="15"/>
  <c r="AL53" i="7"/>
  <c r="AL58" i="7"/>
  <c r="AL40" i="7"/>
  <c r="AL46" i="7"/>
  <c r="AL40" i="15"/>
  <c r="AL51" i="15"/>
  <c r="AL42" i="15"/>
  <c r="AM55" i="15" s="1"/>
  <c r="AL52" i="15"/>
  <c r="AL33" i="15"/>
  <c r="AL33" i="16" s="1"/>
  <c r="AL58" i="15"/>
  <c r="AM55" i="11"/>
  <c r="AL45" i="11"/>
  <c r="AM49" i="7"/>
  <c r="AM55" i="7"/>
  <c r="AL45" i="7"/>
  <c r="AL62" i="4"/>
  <c r="AL65" i="4"/>
  <c r="AL66" i="4"/>
  <c r="AM55" i="3"/>
  <c r="AL45" i="3"/>
  <c r="AL46" i="3"/>
  <c r="AL47" i="3"/>
  <c r="M258" i="23"/>
  <c r="AM11" i="4" l="1"/>
  <c r="AM9" i="4"/>
  <c r="AM21" i="12"/>
  <c r="AM21" i="8"/>
  <c r="AL67" i="8"/>
  <c r="AL53" i="8" s="1"/>
  <c r="AM30" i="4"/>
  <c r="AL42" i="4"/>
  <c r="AM49" i="4" s="1"/>
  <c r="AM11" i="12"/>
  <c r="AM28" i="12"/>
  <c r="AM13" i="8"/>
  <c r="AM26" i="8"/>
  <c r="AM19" i="8"/>
  <c r="AM11" i="8"/>
  <c r="AM30" i="8"/>
  <c r="AM28" i="8"/>
  <c r="AM9" i="12"/>
  <c r="AM17" i="4"/>
  <c r="AL53" i="4"/>
  <c r="AM19" i="4"/>
  <c r="AL60" i="4"/>
  <c r="AM30" i="12"/>
  <c r="AL42" i="12"/>
  <c r="AM55" i="12" s="1"/>
  <c r="AM26" i="4"/>
  <c r="AL67" i="12"/>
  <c r="AL40" i="12" s="1"/>
  <c r="AM28" i="4"/>
  <c r="AM19" i="12"/>
  <c r="AM17" i="12"/>
  <c r="AL40" i="4"/>
  <c r="AL53" i="16"/>
  <c r="AM21" i="4"/>
  <c r="AL40" i="16"/>
  <c r="AM26" i="12"/>
  <c r="AM13" i="12"/>
  <c r="AM42" i="11"/>
  <c r="AL42" i="8"/>
  <c r="AM55" i="8" s="1"/>
  <c r="AM21" i="16"/>
  <c r="AM19" i="16"/>
  <c r="AM26" i="16"/>
  <c r="AM30" i="16"/>
  <c r="AM17" i="8"/>
  <c r="AM9" i="8"/>
  <c r="AL60" i="16"/>
  <c r="C139" i="24"/>
  <c r="AB137" i="24"/>
  <c r="R139" i="24"/>
  <c r="M140" i="24"/>
  <c r="H141" i="24"/>
  <c r="C142" i="24"/>
  <c r="AD142" i="24"/>
  <c r="O143" i="24"/>
  <c r="T144" i="24"/>
  <c r="E145" i="24"/>
  <c r="AB145" i="24"/>
  <c r="J146" i="24"/>
  <c r="AF146" i="24"/>
  <c r="R147" i="24"/>
  <c r="O138" i="24"/>
  <c r="AA139" i="24"/>
  <c r="L142" i="24"/>
  <c r="W143" i="24"/>
  <c r="AB144" i="24"/>
  <c r="C147" i="24"/>
  <c r="W145" i="24"/>
  <c r="M147" i="24"/>
  <c r="I136" i="24"/>
  <c r="S139" i="24"/>
  <c r="N140" i="24"/>
  <c r="I141" i="24"/>
  <c r="D142" i="24"/>
  <c r="AI142" i="24"/>
  <c r="Q143" i="24"/>
  <c r="Y144" i="24"/>
  <c r="G145" i="24"/>
  <c r="AC145" i="24"/>
  <c r="O146" i="24"/>
  <c r="AH146" i="24"/>
  <c r="S147" i="24"/>
  <c r="Q141" i="24"/>
  <c r="Z147" i="24"/>
  <c r="Q136" i="24"/>
  <c r="G138" i="24"/>
  <c r="Z139" i="24"/>
  <c r="U140" i="24"/>
  <c r="P141" i="24"/>
  <c r="K142" i="24"/>
  <c r="V143" i="24"/>
  <c r="D144" i="24"/>
  <c r="Z144" i="24"/>
  <c r="L145" i="24"/>
  <c r="AE145" i="24"/>
  <c r="P146" i="24"/>
  <c r="U147" i="24"/>
  <c r="Y136" i="24"/>
  <c r="V140" i="24"/>
  <c r="I144" i="24"/>
  <c r="M145" i="24"/>
  <c r="R146" i="24"/>
  <c r="D145" i="24"/>
  <c r="AI147" i="24"/>
  <c r="AG136" i="24"/>
  <c r="W138" i="24"/>
  <c r="AH139" i="24"/>
  <c r="AC140" i="24"/>
  <c r="X141" i="24"/>
  <c r="S142" i="24"/>
  <c r="F143" i="24"/>
  <c r="Y143" i="24"/>
  <c r="J144" i="24"/>
  <c r="AG144" i="24"/>
  <c r="O145" i="24"/>
  <c r="W146" i="24"/>
  <c r="E147" i="24"/>
  <c r="AA147" i="24"/>
  <c r="AA142" i="24"/>
  <c r="AE143" i="24"/>
  <c r="G146" i="24"/>
  <c r="K147" i="24"/>
  <c r="K139" i="24"/>
  <c r="AB142" i="24"/>
  <c r="AG143" i="24"/>
  <c r="H146" i="24"/>
  <c r="D137" i="24"/>
  <c r="AE138" i="24"/>
  <c r="AI139" i="24"/>
  <c r="AD140" i="24"/>
  <c r="Y141" i="24"/>
  <c r="T142" i="24"/>
  <c r="G143" i="24"/>
  <c r="AD143" i="24"/>
  <c r="L144" i="24"/>
  <c r="AH144" i="24"/>
  <c r="T145" i="24"/>
  <c r="X146" i="24"/>
  <c r="J147" i="24"/>
  <c r="AC147" i="24"/>
  <c r="L137" i="24"/>
  <c r="E140" i="24"/>
  <c r="AF141" i="24"/>
  <c r="I143" i="24"/>
  <c r="Q144" i="24"/>
  <c r="U145" i="24"/>
  <c r="Z146" i="24"/>
  <c r="AH147" i="24"/>
  <c r="T137" i="24"/>
  <c r="F140" i="24"/>
  <c r="AG141" i="24"/>
  <c r="N143" i="24"/>
  <c r="R144" i="24"/>
  <c r="AE146" i="24"/>
  <c r="J142" i="24"/>
  <c r="T140" i="24"/>
  <c r="AC138" i="24"/>
  <c r="S137" i="24"/>
  <c r="AC146" i="24"/>
  <c r="L143" i="24"/>
  <c r="V141" i="24"/>
  <c r="AF139" i="24"/>
  <c r="D138" i="24"/>
  <c r="N136" i="24"/>
  <c r="I147" i="24"/>
  <c r="L146" i="24"/>
  <c r="V144" i="24"/>
  <c r="AF142" i="24"/>
  <c r="E141" i="24"/>
  <c r="O139" i="24"/>
  <c r="X137" i="24"/>
  <c r="J139" i="24"/>
  <c r="C145" i="24"/>
  <c r="N147" i="24"/>
  <c r="X145" i="24"/>
  <c r="AH143" i="24"/>
  <c r="G142" i="24"/>
  <c r="Q140" i="24"/>
  <c r="Z138" i="24"/>
  <c r="C141" i="24"/>
  <c r="AC139" i="24"/>
  <c r="AI136" i="24"/>
  <c r="D147" i="24"/>
  <c r="N145" i="24"/>
  <c r="X143" i="24"/>
  <c r="AH141" i="24"/>
  <c r="G140" i="24"/>
  <c r="P138" i="24"/>
  <c r="Z136" i="24"/>
  <c r="R136" i="24"/>
  <c r="W141" i="24"/>
  <c r="O136" i="24"/>
  <c r="Y147" i="24"/>
  <c r="AF147" i="24"/>
  <c r="E146" i="24"/>
  <c r="O144" i="24"/>
  <c r="AI140" i="24"/>
  <c r="Q137" i="24"/>
  <c r="O147" i="24"/>
  <c r="H142" i="24"/>
  <c r="M143" i="24"/>
  <c r="J143" i="24"/>
  <c r="L136" i="24"/>
  <c r="S141" i="24"/>
  <c r="K136" i="24"/>
  <c r="AA144" i="24"/>
  <c r="J141" i="24"/>
  <c r="E137" i="24"/>
  <c r="AI137" i="24"/>
  <c r="AF144" i="24"/>
  <c r="T143" i="24"/>
  <c r="C140" i="24"/>
  <c r="H136" i="24"/>
  <c r="M141" i="24"/>
  <c r="E136" i="24"/>
  <c r="V147" i="24"/>
  <c r="Y140" i="24"/>
  <c r="G137" i="24"/>
  <c r="N137" i="24"/>
  <c r="O140" i="24"/>
  <c r="L140" i="24"/>
  <c r="U138" i="24"/>
  <c r="AE136" i="24"/>
  <c r="C137" i="24"/>
  <c r="E143" i="24"/>
  <c r="U146" i="24"/>
  <c r="AE144" i="24"/>
  <c r="D143" i="24"/>
  <c r="N141" i="24"/>
  <c r="X139" i="24"/>
  <c r="AG137" i="24"/>
  <c r="F136" i="24"/>
  <c r="V146" i="24"/>
  <c r="AE147" i="24"/>
  <c r="D146" i="24"/>
  <c r="N144" i="24"/>
  <c r="X142" i="24"/>
  <c r="AH140" i="24"/>
  <c r="G139" i="24"/>
  <c r="P137" i="24"/>
  <c r="F138" i="24"/>
  <c r="P144" i="24"/>
  <c r="F147" i="24"/>
  <c r="P145" i="24"/>
  <c r="Z143" i="24"/>
  <c r="I140" i="24"/>
  <c r="R138" i="24"/>
  <c r="AB136" i="24"/>
  <c r="X140" i="24"/>
  <c r="N142" i="24"/>
  <c r="M139" i="24"/>
  <c r="AA136" i="24"/>
  <c r="AG146" i="24"/>
  <c r="F145" i="24"/>
  <c r="P143" i="24"/>
  <c r="Z141" i="24"/>
  <c r="H138" i="24"/>
  <c r="AG139" i="24"/>
  <c r="Y142" i="24"/>
  <c r="V138" i="24"/>
  <c r="Y145" i="24"/>
  <c r="AA138" i="24"/>
  <c r="AA146" i="24"/>
  <c r="AD139" i="24"/>
  <c r="T146" i="24"/>
  <c r="L147" i="24"/>
  <c r="AE141" i="24"/>
  <c r="D140" i="24"/>
  <c r="M138" i="24"/>
  <c r="W136" i="24"/>
  <c r="P136" i="24"/>
  <c r="Z142" i="24"/>
  <c r="M146" i="24"/>
  <c r="W144" i="24"/>
  <c r="AG142" i="24"/>
  <c r="F141" i="24"/>
  <c r="P139" i="24"/>
  <c r="Y137" i="24"/>
  <c r="AI145" i="24"/>
  <c r="W147" i="24"/>
  <c r="AG145" i="24"/>
  <c r="F144" i="24"/>
  <c r="P142" i="24"/>
  <c r="Z140" i="24"/>
  <c r="AI138" i="24"/>
  <c r="H137" i="24"/>
  <c r="X136" i="24"/>
  <c r="AC143" i="24"/>
  <c r="AI146" i="24"/>
  <c r="H145" i="24"/>
  <c r="R143" i="24"/>
  <c r="AB141" i="24"/>
  <c r="J138" i="24"/>
  <c r="T136" i="24"/>
  <c r="AI141" i="24"/>
  <c r="AG138" i="24"/>
  <c r="S136" i="24"/>
  <c r="Y146" i="24"/>
  <c r="AI144" i="24"/>
  <c r="H143" i="24"/>
  <c r="R141" i="24"/>
  <c r="AB139" i="24"/>
  <c r="J136" i="24"/>
  <c r="E138" i="24"/>
  <c r="H139" i="24"/>
  <c r="K145" i="24"/>
  <c r="AI143" i="24"/>
  <c r="R140" i="24"/>
  <c r="AG147" i="24"/>
  <c r="T141" i="24"/>
  <c r="U139" i="24"/>
  <c r="Y138" i="24"/>
  <c r="Q146" i="24"/>
  <c r="T139" i="24"/>
  <c r="AC137" i="24"/>
  <c r="AB140" i="24"/>
  <c r="V136" i="24"/>
  <c r="C143" i="24"/>
  <c r="E144" i="24"/>
  <c r="F137" i="24"/>
  <c r="E142" i="24"/>
  <c r="O141" i="24"/>
  <c r="Y139" i="24"/>
  <c r="AH137" i="24"/>
  <c r="G136" i="24"/>
  <c r="AD146" i="24"/>
  <c r="X147" i="24"/>
  <c r="AH145" i="24"/>
  <c r="G144" i="24"/>
  <c r="Q142" i="24"/>
  <c r="AA140" i="24"/>
  <c r="I137" i="24"/>
  <c r="AA137" i="24"/>
  <c r="X144" i="24"/>
  <c r="G147" i="24"/>
  <c r="Q145" i="24"/>
  <c r="AA143" i="24"/>
  <c r="J140" i="24"/>
  <c r="S138" i="24"/>
  <c r="AC136" i="24"/>
  <c r="Q147" i="24"/>
  <c r="AH142" i="24"/>
  <c r="S146" i="24"/>
  <c r="AC144" i="24"/>
  <c r="L141" i="24"/>
  <c r="V139" i="24"/>
  <c r="AE137" i="24"/>
  <c r="D136" i="24"/>
  <c r="E139" i="24"/>
  <c r="K141" i="24"/>
  <c r="I138" i="24"/>
  <c r="I146" i="24"/>
  <c r="S144" i="24"/>
  <c r="AC142" i="24"/>
  <c r="L139" i="24"/>
  <c r="U137" i="24"/>
  <c r="M137" i="24"/>
  <c r="I139" i="24"/>
  <c r="R137" i="24"/>
  <c r="N138" i="24"/>
  <c r="S145" i="24"/>
  <c r="H147" i="24"/>
  <c r="R145" i="24"/>
  <c r="K140" i="24"/>
  <c r="AD136" i="24"/>
  <c r="U143" i="24"/>
  <c r="AB146" i="24"/>
  <c r="K143" i="24"/>
  <c r="AE139" i="24"/>
  <c r="C138" i="24"/>
  <c r="M136" i="24"/>
  <c r="AD147" i="24"/>
  <c r="C146" i="24"/>
  <c r="W142" i="24"/>
  <c r="AG140" i="24"/>
  <c r="O137" i="24"/>
  <c r="P140" i="24"/>
  <c r="T147" i="24"/>
  <c r="AD145" i="24"/>
  <c r="M142" i="24"/>
  <c r="W140" i="24"/>
  <c r="J145" i="24"/>
  <c r="L138" i="24"/>
  <c r="AD144" i="24"/>
  <c r="AF137" i="24"/>
  <c r="AA145" i="24"/>
  <c r="AF145" i="24"/>
  <c r="AH138" i="24"/>
  <c r="AA141" i="24"/>
  <c r="V145" i="24"/>
  <c r="X138" i="24"/>
  <c r="G141" i="24"/>
  <c r="Q139" i="24"/>
  <c r="Z137" i="24"/>
  <c r="AD138" i="24"/>
  <c r="F146" i="24"/>
  <c r="P147" i="24"/>
  <c r="Z145" i="24"/>
  <c r="I142" i="24"/>
  <c r="S140" i="24"/>
  <c r="AB138" i="24"/>
  <c r="K137" i="24"/>
  <c r="H144" i="24"/>
  <c r="I145" i="24"/>
  <c r="S143" i="24"/>
  <c r="AC141" i="24"/>
  <c r="K138" i="24"/>
  <c r="U136" i="24"/>
  <c r="K146" i="24"/>
  <c r="U144" i="24"/>
  <c r="AE142" i="24"/>
  <c r="D141" i="24"/>
  <c r="N139" i="24"/>
  <c r="W137" i="24"/>
  <c r="V142" i="24"/>
  <c r="Q138" i="24"/>
  <c r="AF140" i="24"/>
  <c r="AD137" i="24"/>
  <c r="AB147" i="24"/>
  <c r="K144" i="24"/>
  <c r="U142" i="24"/>
  <c r="AE140" i="24"/>
  <c r="D139" i="24"/>
  <c r="AB143" i="24"/>
  <c r="T138" i="24"/>
  <c r="AF136" i="24"/>
  <c r="U141" i="24"/>
  <c r="N146" i="24"/>
  <c r="M144" i="24"/>
  <c r="F139" i="24"/>
  <c r="F142" i="24"/>
  <c r="V137" i="24"/>
  <c r="C144" i="24"/>
  <c r="AF138" i="24"/>
  <c r="J137" i="24"/>
  <c r="AD141" i="24"/>
  <c r="R142" i="24"/>
  <c r="W139" i="24"/>
  <c r="O142" i="24"/>
  <c r="H140" i="24"/>
  <c r="AF143" i="24"/>
  <c r="AH136" i="24"/>
  <c r="AM11" i="16"/>
  <c r="AM42" i="3"/>
  <c r="AM28" i="16"/>
  <c r="AM9" i="16"/>
  <c r="AM13" i="16"/>
  <c r="AL42" i="16"/>
  <c r="AM55" i="16" s="1"/>
  <c r="AM6" i="15"/>
  <c r="AL62" i="16"/>
  <c r="AL62" i="12"/>
  <c r="AL62" i="8"/>
  <c r="AL59" i="4"/>
  <c r="AL66" i="16"/>
  <c r="AL66" i="12"/>
  <c r="AL66" i="8"/>
  <c r="AL39" i="4"/>
  <c r="AL65" i="16"/>
  <c r="AL65" i="12"/>
  <c r="AL65" i="8"/>
  <c r="AL45" i="8" s="1"/>
  <c r="AL40" i="8"/>
  <c r="AL47" i="15"/>
  <c r="AL46" i="15"/>
  <c r="AL45" i="15"/>
  <c r="AM49" i="15"/>
  <c r="AM42" i="15" s="1"/>
  <c r="AM42" i="7"/>
  <c r="AL51" i="4"/>
  <c r="AL58" i="4"/>
  <c r="AL52" i="4"/>
  <c r="AM49" i="8" l="1"/>
  <c r="AM42" i="8" s="1"/>
  <c r="AL45" i="4"/>
  <c r="AL47" i="4"/>
  <c r="AJ136" i="24"/>
  <c r="AM6" i="8"/>
  <c r="AL60" i="12"/>
  <c r="AM55" i="4"/>
  <c r="AM42" i="4" s="1"/>
  <c r="AL46" i="4"/>
  <c r="AM6" i="4"/>
  <c r="AJ140" i="24"/>
  <c r="AJ147" i="24"/>
  <c r="AJ138" i="24"/>
  <c r="AJ137" i="24"/>
  <c r="AJ139" i="24"/>
  <c r="AJ144" i="24"/>
  <c r="AJ143" i="24"/>
  <c r="AJ141" i="24"/>
  <c r="AJ146" i="24"/>
  <c r="AJ145" i="24"/>
  <c r="AJ142" i="24"/>
  <c r="AL53" i="12"/>
  <c r="AM49" i="12"/>
  <c r="AM42" i="12" s="1"/>
  <c r="AL45" i="12"/>
  <c r="AL60" i="8"/>
  <c r="AL47" i="8"/>
  <c r="AL47" i="12"/>
  <c r="AL46" i="12"/>
  <c r="AM6" i="12"/>
  <c r="AM49" i="16"/>
  <c r="AM42" i="16" s="1"/>
  <c r="AL47" i="16"/>
  <c r="AL46" i="16"/>
  <c r="AM6" i="16"/>
  <c r="AL39" i="16"/>
  <c r="AL51" i="16"/>
  <c r="AL58" i="16"/>
  <c r="AL59" i="8"/>
  <c r="AL52" i="8"/>
  <c r="AL59" i="12"/>
  <c r="AL52" i="12"/>
  <c r="AL52" i="16"/>
  <c r="AL59" i="16"/>
  <c r="AL45" i="16"/>
  <c r="AL39" i="8"/>
  <c r="AL51" i="8"/>
  <c r="AL58" i="8"/>
  <c r="AL46" i="8"/>
  <c r="AL39" i="12"/>
  <c r="AL51" i="12"/>
  <c r="AL58" i="12"/>
  <c r="AH64" i="3"/>
  <c r="AH72" i="16" l="1"/>
  <c r="AH64" i="16"/>
  <c r="AH72" i="15"/>
  <c r="AH67" i="15"/>
  <c r="AH66" i="15"/>
  <c r="AH65" i="15"/>
  <c r="AH63" i="15"/>
  <c r="AH62" i="15"/>
  <c r="AH55" i="15"/>
  <c r="AH49" i="15"/>
  <c r="AH37" i="15"/>
  <c r="AH30" i="15"/>
  <c r="AH28" i="15"/>
  <c r="AH26" i="15"/>
  <c r="AH21" i="15"/>
  <c r="AH19" i="15"/>
  <c r="AH17" i="15"/>
  <c r="AH13" i="15"/>
  <c r="AH11" i="15"/>
  <c r="AH9" i="15"/>
  <c r="AH6" i="15"/>
  <c r="AH72" i="12"/>
  <c r="AH64" i="12"/>
  <c r="AH33" i="12"/>
  <c r="AH72" i="11"/>
  <c r="AH67" i="11"/>
  <c r="AH60" i="11" s="1"/>
  <c r="AH66" i="11"/>
  <c r="AH52" i="11" s="1"/>
  <c r="AH65" i="11"/>
  <c r="AH39" i="11" s="1"/>
  <c r="AH63" i="11"/>
  <c r="AH62" i="11"/>
  <c r="AH42" i="11"/>
  <c r="AI30" i="11"/>
  <c r="AI28" i="11"/>
  <c r="AI26" i="11"/>
  <c r="AI21" i="11"/>
  <c r="AI19" i="11"/>
  <c r="AI17" i="11"/>
  <c r="AI13" i="11"/>
  <c r="AI11" i="11"/>
  <c r="AI9" i="11"/>
  <c r="AH72" i="8"/>
  <c r="AH64" i="8"/>
  <c r="AH33" i="8"/>
  <c r="AH72" i="7"/>
  <c r="AH67" i="7"/>
  <c r="AH53" i="7" s="1"/>
  <c r="AH66" i="7"/>
  <c r="AH59" i="7" s="1"/>
  <c r="AH65" i="7"/>
  <c r="AH51" i="7" s="1"/>
  <c r="AH64" i="7"/>
  <c r="AH63" i="7"/>
  <c r="AH62" i="7"/>
  <c r="AH42" i="7"/>
  <c r="AI30" i="7"/>
  <c r="AI28" i="7"/>
  <c r="AI26" i="7"/>
  <c r="AI21" i="7"/>
  <c r="AI19" i="7"/>
  <c r="AI17" i="7"/>
  <c r="AI13" i="7"/>
  <c r="AI11" i="7"/>
  <c r="AI9" i="7"/>
  <c r="AH72" i="4"/>
  <c r="AH17" i="4" s="1"/>
  <c r="AH63" i="4"/>
  <c r="AH63" i="12" s="1"/>
  <c r="AH33" i="4"/>
  <c r="AH60" i="3"/>
  <c r="AH59" i="3"/>
  <c r="AH58" i="3"/>
  <c r="AH53" i="3"/>
  <c r="AH52" i="3"/>
  <c r="AH51" i="3"/>
  <c r="AH42" i="3"/>
  <c r="AI49" i="3" s="1"/>
  <c r="AH40" i="3"/>
  <c r="AH39" i="3"/>
  <c r="AI30" i="3"/>
  <c r="AI28" i="3"/>
  <c r="AI26" i="3"/>
  <c r="AI21" i="3"/>
  <c r="AI19" i="3"/>
  <c r="AI17" i="3"/>
  <c r="AI13" i="3"/>
  <c r="AI11" i="3"/>
  <c r="AI9" i="3"/>
  <c r="A80" i="16"/>
  <c r="A79" i="16"/>
  <c r="AH47" i="11" l="1"/>
  <c r="AH53" i="11"/>
  <c r="AH46" i="7"/>
  <c r="AH63" i="8"/>
  <c r="AH59" i="11"/>
  <c r="AH51" i="11"/>
  <c r="AH46" i="11"/>
  <c r="AH58" i="7"/>
  <c r="AH9" i="12"/>
  <c r="AH67" i="4"/>
  <c r="AH67" i="12" s="1"/>
  <c r="AH39" i="7"/>
  <c r="AH58" i="11"/>
  <c r="AH51" i="15"/>
  <c r="AH63" i="16"/>
  <c r="AH17" i="8"/>
  <c r="AH58" i="15"/>
  <c r="AI55" i="3"/>
  <c r="AI42" i="3" s="1"/>
  <c r="AH39" i="15"/>
  <c r="AH40" i="11"/>
  <c r="AI55" i="11"/>
  <c r="AI49" i="11"/>
  <c r="AH45" i="11"/>
  <c r="AI6" i="11"/>
  <c r="AH47" i="7"/>
  <c r="AI49" i="7"/>
  <c r="AH52" i="15"/>
  <c r="AI19" i="15"/>
  <c r="AH59" i="15"/>
  <c r="AH55" i="16"/>
  <c r="AH60" i="15"/>
  <c r="AH45" i="3"/>
  <c r="AH40" i="15"/>
  <c r="AH30" i="16"/>
  <c r="AI21" i="15"/>
  <c r="AH17" i="16"/>
  <c r="AI26" i="15"/>
  <c r="AI30" i="15"/>
  <c r="AI9" i="15"/>
  <c r="AI17" i="15"/>
  <c r="AH6" i="16"/>
  <c r="AH26" i="16"/>
  <c r="AH64" i="15"/>
  <c r="AH28" i="16"/>
  <c r="AH64" i="11"/>
  <c r="AH11" i="16"/>
  <c r="AH19" i="16"/>
  <c r="AH37" i="16"/>
  <c r="AH21" i="16"/>
  <c r="AH49" i="16"/>
  <c r="AH13" i="16"/>
  <c r="AH9" i="16"/>
  <c r="AH33" i="15"/>
  <c r="AH33" i="16" s="1"/>
  <c r="AI11" i="15"/>
  <c r="AH34" i="15"/>
  <c r="AH53" i="15"/>
  <c r="AI13" i="15"/>
  <c r="AI28" i="15"/>
  <c r="AH42" i="15"/>
  <c r="AI49" i="15" s="1"/>
  <c r="AH11" i="12"/>
  <c r="AH37" i="12"/>
  <c r="AH26" i="12"/>
  <c r="AH19" i="12"/>
  <c r="AH28" i="12"/>
  <c r="AH55" i="12"/>
  <c r="AH17" i="12"/>
  <c r="AH6" i="12"/>
  <c r="AH13" i="12"/>
  <c r="AH49" i="12"/>
  <c r="AH21" i="12"/>
  <c r="AH30" i="12"/>
  <c r="AH19" i="8"/>
  <c r="AH28" i="8"/>
  <c r="AH55" i="8"/>
  <c r="AH11" i="8"/>
  <c r="AH37" i="8"/>
  <c r="AH6" i="8"/>
  <c r="AH13" i="8"/>
  <c r="AH21" i="8"/>
  <c r="AH49" i="8"/>
  <c r="AH9" i="8"/>
  <c r="AH30" i="8"/>
  <c r="AH40" i="7"/>
  <c r="AH60" i="7"/>
  <c r="AH52" i="7"/>
  <c r="AH45" i="7"/>
  <c r="AI55" i="7"/>
  <c r="AH11" i="4"/>
  <c r="AH26" i="4"/>
  <c r="AH19" i="4"/>
  <c r="AH37" i="4"/>
  <c r="AH62" i="4"/>
  <c r="AH28" i="4"/>
  <c r="AH55" i="4"/>
  <c r="AH6" i="4"/>
  <c r="AI17" i="4" s="1"/>
  <c r="AH13" i="4"/>
  <c r="AH65" i="4"/>
  <c r="AH21" i="4"/>
  <c r="AH49" i="4"/>
  <c r="AH66" i="4"/>
  <c r="AH9" i="4"/>
  <c r="AH30" i="4"/>
  <c r="AH46" i="3"/>
  <c r="AH47" i="3"/>
  <c r="AI9" i="12" l="1"/>
  <c r="AI17" i="8"/>
  <c r="AI42" i="11"/>
  <c r="AH67" i="16"/>
  <c r="AH60" i="16" s="1"/>
  <c r="AH67" i="8"/>
  <c r="AH53" i="8" s="1"/>
  <c r="AI42" i="7"/>
  <c r="AI30" i="16"/>
  <c r="AI26" i="16"/>
  <c r="AI6" i="15"/>
  <c r="AH66" i="16"/>
  <c r="AH59" i="16" s="1"/>
  <c r="AH66" i="8"/>
  <c r="AH52" i="8" s="1"/>
  <c r="AH66" i="12"/>
  <c r="AH52" i="12" s="1"/>
  <c r="AH62" i="8"/>
  <c r="AH62" i="12"/>
  <c r="AH62" i="16"/>
  <c r="AI28" i="16"/>
  <c r="AI21" i="12"/>
  <c r="AH65" i="16"/>
  <c r="AH58" i="16" s="1"/>
  <c r="AH65" i="12"/>
  <c r="AH58" i="12" s="1"/>
  <c r="AH65" i="8"/>
  <c r="AH39" i="8" s="1"/>
  <c r="AI17" i="16"/>
  <c r="AI13" i="16"/>
  <c r="AI9" i="16"/>
  <c r="AI19" i="16"/>
  <c r="AI11" i="16"/>
  <c r="AH42" i="16"/>
  <c r="AI49" i="16" s="1"/>
  <c r="AI21" i="16"/>
  <c r="AI55" i="15"/>
  <c r="AI42" i="15" s="1"/>
  <c r="AH46" i="15"/>
  <c r="AH47" i="15"/>
  <c r="AH45" i="15"/>
  <c r="AH60" i="12"/>
  <c r="AI28" i="12"/>
  <c r="AI26" i="12"/>
  <c r="AI11" i="12"/>
  <c r="AH40" i="12"/>
  <c r="AI30" i="12"/>
  <c r="AI19" i="12"/>
  <c r="AH42" i="12"/>
  <c r="AI49" i="12" s="1"/>
  <c r="AH53" i="12"/>
  <c r="AI13" i="12"/>
  <c r="AI17" i="12"/>
  <c r="AI26" i="8"/>
  <c r="AI30" i="8"/>
  <c r="AI11" i="8"/>
  <c r="AI13" i="8"/>
  <c r="AI9" i="8"/>
  <c r="AH42" i="8"/>
  <c r="AI28" i="8"/>
  <c r="AI21" i="8"/>
  <c r="AI19" i="8"/>
  <c r="AI26" i="4"/>
  <c r="AH42" i="4"/>
  <c r="AI55" i="4" s="1"/>
  <c r="AH53" i="4"/>
  <c r="AH51" i="4"/>
  <c r="AH52" i="4"/>
  <c r="AI11" i="4"/>
  <c r="AI28" i="4"/>
  <c r="AH40" i="4"/>
  <c r="AH39" i="4"/>
  <c r="AI9" i="4"/>
  <c r="AI21" i="4"/>
  <c r="AI19" i="4"/>
  <c r="AI13" i="4"/>
  <c r="AI30" i="4"/>
  <c r="AH58" i="4"/>
  <c r="AH60" i="4"/>
  <c r="AH59" i="4"/>
  <c r="AF56" i="3"/>
  <c r="AF50" i="3"/>
  <c r="AF38" i="3"/>
  <c r="AF31" i="3"/>
  <c r="AF29" i="3"/>
  <c r="AF27" i="3"/>
  <c r="AF22" i="3"/>
  <c r="AF20" i="3"/>
  <c r="AF18" i="3"/>
  <c r="AF14" i="3"/>
  <c r="AF12" i="3"/>
  <c r="AF10" i="3"/>
  <c r="AH40" i="16" l="1"/>
  <c r="AH40" i="8"/>
  <c r="AH53" i="16"/>
  <c r="AH58" i="8"/>
  <c r="AH60" i="8"/>
  <c r="AH59" i="12"/>
  <c r="AH59" i="8"/>
  <c r="AH39" i="12"/>
  <c r="AH51" i="8"/>
  <c r="AH51" i="12"/>
  <c r="AI6" i="12"/>
  <c r="AH52" i="16"/>
  <c r="AI6" i="4"/>
  <c r="AH39" i="16"/>
  <c r="AH51" i="16"/>
  <c r="AH47" i="16"/>
  <c r="AH46" i="16"/>
  <c r="AH45" i="16"/>
  <c r="AI55" i="16"/>
  <c r="AI42" i="16" s="1"/>
  <c r="AI6" i="16"/>
  <c r="AI55" i="12"/>
  <c r="AI42" i="12" s="1"/>
  <c r="AH47" i="12"/>
  <c r="AH46" i="12"/>
  <c r="AH45" i="12"/>
  <c r="AH45" i="8"/>
  <c r="AH47" i="8"/>
  <c r="AH46" i="8"/>
  <c r="AI49" i="8"/>
  <c r="AI6" i="8"/>
  <c r="AI55" i="8"/>
  <c r="AH47" i="4"/>
  <c r="AH46" i="4"/>
  <c r="AH45" i="4"/>
  <c r="AI49" i="4"/>
  <c r="AI42" i="4" s="1"/>
  <c r="AF64" i="3"/>
  <c r="AI42" i="8" l="1"/>
  <c r="AF57" i="3"/>
  <c r="AF72" i="16"/>
  <c r="AF64" i="16"/>
  <c r="AF72" i="15"/>
  <c r="AF67" i="15"/>
  <c r="AF66" i="15"/>
  <c r="AF65" i="15"/>
  <c r="AF64" i="15"/>
  <c r="AF63" i="15"/>
  <c r="AF62" i="15"/>
  <c r="AF55" i="15"/>
  <c r="AF49" i="15"/>
  <c r="AF37" i="15"/>
  <c r="AF30" i="15"/>
  <c r="AF28" i="15"/>
  <c r="AF26" i="15"/>
  <c r="AF21" i="15"/>
  <c r="AF19" i="15"/>
  <c r="AF17" i="15"/>
  <c r="AF13" i="15"/>
  <c r="AF11" i="15"/>
  <c r="AF9" i="15"/>
  <c r="AF6" i="15"/>
  <c r="AF72" i="12"/>
  <c r="AF21" i="12" s="1"/>
  <c r="AF64" i="12"/>
  <c r="AF33" i="12"/>
  <c r="AF72" i="11"/>
  <c r="AF67" i="11"/>
  <c r="AF53" i="11" s="1"/>
  <c r="AF66" i="11"/>
  <c r="AF59" i="11" s="1"/>
  <c r="AF65" i="11"/>
  <c r="AF51" i="11" s="1"/>
  <c r="AF64" i="11"/>
  <c r="AF63" i="11"/>
  <c r="AF62" i="11"/>
  <c r="AF42" i="11"/>
  <c r="AG30" i="11"/>
  <c r="AG28" i="11"/>
  <c r="AG26" i="11"/>
  <c r="AG21" i="11"/>
  <c r="AG19" i="11"/>
  <c r="AG17" i="11"/>
  <c r="AG13" i="11"/>
  <c r="AG11" i="11"/>
  <c r="AG9" i="11"/>
  <c r="AF72" i="8"/>
  <c r="AF64" i="8"/>
  <c r="AF33" i="8"/>
  <c r="AF72" i="7"/>
  <c r="AF67" i="7"/>
  <c r="AF60" i="7" s="1"/>
  <c r="AF66" i="7"/>
  <c r="AF52" i="7" s="1"/>
  <c r="AF65" i="7"/>
  <c r="AF51" i="7" s="1"/>
  <c r="AF64" i="7"/>
  <c r="AF63" i="7"/>
  <c r="AF62" i="7"/>
  <c r="AF42" i="7"/>
  <c r="AG30" i="7"/>
  <c r="AG28" i="7"/>
  <c r="AG26" i="7"/>
  <c r="AG21" i="7"/>
  <c r="AG19" i="7"/>
  <c r="AG17" i="7"/>
  <c r="AG13" i="7"/>
  <c r="AG11" i="7"/>
  <c r="AG9" i="7"/>
  <c r="AF72" i="4"/>
  <c r="AF11" i="4" s="1"/>
  <c r="AF63" i="4"/>
  <c r="AF63" i="12" s="1"/>
  <c r="AF33" i="4"/>
  <c r="AF60" i="3"/>
  <c r="AF59" i="3"/>
  <c r="AF58" i="3"/>
  <c r="AF53" i="3"/>
  <c r="AF52" i="3"/>
  <c r="AF51" i="3"/>
  <c r="AF42" i="3"/>
  <c r="AF40" i="3"/>
  <c r="AF39" i="3"/>
  <c r="AG30" i="3"/>
  <c r="AG28" i="3"/>
  <c r="AG26" i="3"/>
  <c r="AG21" i="3"/>
  <c r="AG19" i="3"/>
  <c r="AG17" i="3"/>
  <c r="AG13" i="3"/>
  <c r="AG11" i="3"/>
  <c r="AG9" i="3"/>
  <c r="AF27" i="15" l="1"/>
  <c r="AF47" i="11"/>
  <c r="AF60" i="11"/>
  <c r="AF39" i="7"/>
  <c r="AF40" i="7"/>
  <c r="AF52" i="11"/>
  <c r="AF58" i="7"/>
  <c r="AF26" i="12"/>
  <c r="AF28" i="12"/>
  <c r="AF30" i="12"/>
  <c r="AF13" i="12"/>
  <c r="AF37" i="12"/>
  <c r="AF9" i="12"/>
  <c r="AF11" i="12"/>
  <c r="AF17" i="12"/>
  <c r="AF49" i="12"/>
  <c r="AF6" i="12"/>
  <c r="AG21" i="12" s="1"/>
  <c r="AF19" i="12"/>
  <c r="AF55" i="12"/>
  <c r="AF57" i="12" s="1"/>
  <c r="AF40" i="11"/>
  <c r="AF37" i="16"/>
  <c r="AF38" i="15"/>
  <c r="AF46" i="7"/>
  <c r="AF13" i="16"/>
  <c r="AF14" i="15"/>
  <c r="AF53" i="15"/>
  <c r="AF57" i="15"/>
  <c r="AF56" i="15"/>
  <c r="AF63" i="16"/>
  <c r="AF47" i="3"/>
  <c r="AF43" i="3"/>
  <c r="AF29" i="7"/>
  <c r="AF27" i="7"/>
  <c r="AF56" i="7"/>
  <c r="AF50" i="7"/>
  <c r="AF38" i="7"/>
  <c r="AF31" i="7"/>
  <c r="AF43" i="7"/>
  <c r="AF22" i="7"/>
  <c r="AF20" i="7"/>
  <c r="AF18" i="7"/>
  <c r="AF14" i="7"/>
  <c r="AF12" i="7"/>
  <c r="AF10" i="7"/>
  <c r="AF63" i="8"/>
  <c r="AF9" i="16"/>
  <c r="AF10" i="15"/>
  <c r="AF11" i="16"/>
  <c r="AF12" i="15"/>
  <c r="AF67" i="4"/>
  <c r="AF67" i="12" s="1"/>
  <c r="AF21" i="8"/>
  <c r="AF30" i="16"/>
  <c r="AF31" i="15"/>
  <c r="AF10" i="11"/>
  <c r="AF31" i="11"/>
  <c r="AF29" i="11"/>
  <c r="AF27" i="11"/>
  <c r="AF56" i="11"/>
  <c r="AF50" i="11"/>
  <c r="AF12" i="11"/>
  <c r="AF38" i="11"/>
  <c r="AF20" i="11"/>
  <c r="AF18" i="11"/>
  <c r="AF14" i="11"/>
  <c r="AF43" i="11"/>
  <c r="AF28" i="16"/>
  <c r="AF29" i="15"/>
  <c r="AF44" i="3"/>
  <c r="AF44" i="11"/>
  <c r="AF57" i="11"/>
  <c r="AF44" i="7"/>
  <c r="AF57" i="7"/>
  <c r="AF21" i="16"/>
  <c r="AF22" i="15"/>
  <c r="AF19" i="16"/>
  <c r="AF20" i="15"/>
  <c r="AF17" i="16"/>
  <c r="AF18" i="15"/>
  <c r="AF46" i="11"/>
  <c r="AG6" i="11"/>
  <c r="AF51" i="15"/>
  <c r="AG49" i="7"/>
  <c r="AF47" i="7"/>
  <c r="AG17" i="15"/>
  <c r="AF60" i="15"/>
  <c r="AF49" i="16"/>
  <c r="AF39" i="15"/>
  <c r="AF40" i="15"/>
  <c r="AF26" i="16"/>
  <c r="AG13" i="15"/>
  <c r="AF55" i="16"/>
  <c r="AF53" i="7"/>
  <c r="AF59" i="7"/>
  <c r="AF59" i="15"/>
  <c r="AF58" i="11"/>
  <c r="AF39" i="11"/>
  <c r="AG19" i="15"/>
  <c r="AG21" i="15"/>
  <c r="AG26" i="15"/>
  <c r="AG9" i="15"/>
  <c r="AG28" i="15"/>
  <c r="AF6" i="16"/>
  <c r="AG11" i="15"/>
  <c r="AG30" i="15"/>
  <c r="AF42" i="15"/>
  <c r="AF44" i="15" s="1"/>
  <c r="AF52" i="15"/>
  <c r="AF33" i="15"/>
  <c r="AF33" i="16" s="1"/>
  <c r="AF34" i="15"/>
  <c r="AF58" i="15"/>
  <c r="AG49" i="11"/>
  <c r="AG55" i="11"/>
  <c r="AF45" i="11"/>
  <c r="AF13" i="8"/>
  <c r="AF26" i="8"/>
  <c r="AF6" i="8"/>
  <c r="AF9" i="8"/>
  <c r="AF19" i="8"/>
  <c r="AF30" i="8"/>
  <c r="AF55" i="8"/>
  <c r="AF49" i="8"/>
  <c r="AF28" i="8"/>
  <c r="AF37" i="8"/>
  <c r="AF17" i="8"/>
  <c r="AF11" i="8"/>
  <c r="AG55" i="7"/>
  <c r="AF45" i="7"/>
  <c r="AF37" i="4"/>
  <c r="AF49" i="4"/>
  <c r="AF13" i="4"/>
  <c r="AF26" i="4"/>
  <c r="AF62" i="4"/>
  <c r="AF12" i="4" s="1"/>
  <c r="AF6" i="4"/>
  <c r="AG11" i="4" s="1"/>
  <c r="AF17" i="4"/>
  <c r="AF28" i="4"/>
  <c r="AF21" i="4"/>
  <c r="AF65" i="4"/>
  <c r="AF9" i="4"/>
  <c r="AF19" i="4"/>
  <c r="AF30" i="4"/>
  <c r="AF31" i="4" s="1"/>
  <c r="AF55" i="4"/>
  <c r="AF66" i="4"/>
  <c r="AF46" i="3"/>
  <c r="AG49" i="3"/>
  <c r="AF45" i="3"/>
  <c r="AG55" i="3"/>
  <c r="AF20" i="4" l="1"/>
  <c r="AF53" i="12"/>
  <c r="AG19" i="12"/>
  <c r="AG30" i="12"/>
  <c r="AG42" i="7"/>
  <c r="AF29" i="4"/>
  <c r="AF18" i="4"/>
  <c r="AG13" i="12"/>
  <c r="AG28" i="12"/>
  <c r="AG26" i="12"/>
  <c r="AG9" i="12"/>
  <c r="AG21" i="8"/>
  <c r="AF27" i="4"/>
  <c r="AF10" i="4"/>
  <c r="AF14" i="4"/>
  <c r="AG17" i="12"/>
  <c r="AG11" i="12"/>
  <c r="AF42" i="12"/>
  <c r="AF44" i="12" s="1"/>
  <c r="AG19" i="16"/>
  <c r="AF50" i="4"/>
  <c r="F195" i="19" s="1"/>
  <c r="AF40" i="12"/>
  <c r="F187" i="23" s="1"/>
  <c r="AF22" i="4"/>
  <c r="AF38" i="4"/>
  <c r="F185" i="19" s="1"/>
  <c r="AF67" i="8"/>
  <c r="AF53" i="8" s="1"/>
  <c r="AF67" i="16"/>
  <c r="AF40" i="16" s="1"/>
  <c r="K187" i="25" s="1"/>
  <c r="AF60" i="12"/>
  <c r="AG55" i="15"/>
  <c r="AF43" i="15"/>
  <c r="AF57" i="4"/>
  <c r="AF56" i="4"/>
  <c r="F196" i="19" s="1"/>
  <c r="AF42" i="16"/>
  <c r="AG49" i="16" s="1"/>
  <c r="AF57" i="16"/>
  <c r="AG17" i="8"/>
  <c r="AG42" i="11"/>
  <c r="AG11" i="16"/>
  <c r="AG30" i="16"/>
  <c r="AG9" i="16"/>
  <c r="AG17" i="16"/>
  <c r="AG6" i="15"/>
  <c r="AG30" i="8"/>
  <c r="AG17" i="4"/>
  <c r="AG19" i="8"/>
  <c r="AG11" i="8"/>
  <c r="AG9" i="8"/>
  <c r="AF66" i="16"/>
  <c r="AF66" i="8"/>
  <c r="AF59" i="8" s="1"/>
  <c r="AF66" i="12"/>
  <c r="AF65" i="12"/>
  <c r="AF65" i="16"/>
  <c r="AF65" i="8"/>
  <c r="AF39" i="8" s="1"/>
  <c r="K186" i="21" s="1"/>
  <c r="AF62" i="8"/>
  <c r="AF14" i="8" s="1"/>
  <c r="AF62" i="12"/>
  <c r="AF62" i="16"/>
  <c r="AF14" i="16" s="1"/>
  <c r="AG26" i="16"/>
  <c r="AG13" i="16"/>
  <c r="AG21" i="16"/>
  <c r="AG28" i="16"/>
  <c r="AF47" i="15"/>
  <c r="AF46" i="15"/>
  <c r="AF45" i="15"/>
  <c r="AG49" i="15"/>
  <c r="AF42" i="8"/>
  <c r="AG26" i="8"/>
  <c r="AG28" i="8"/>
  <c r="AG13" i="8"/>
  <c r="AG30" i="4"/>
  <c r="AG19" i="4"/>
  <c r="AG26" i="4"/>
  <c r="AF58" i="4"/>
  <c r="AF60" i="4"/>
  <c r="AF59" i="4"/>
  <c r="AG9" i="4"/>
  <c r="AF53" i="4"/>
  <c r="AF51" i="4"/>
  <c r="AF52" i="4"/>
  <c r="AF42" i="4"/>
  <c r="AG13" i="4"/>
  <c r="AG21" i="4"/>
  <c r="AF40" i="4"/>
  <c r="F187" i="19" s="1"/>
  <c r="AF39" i="4"/>
  <c r="F186" i="19" s="1"/>
  <c r="AG28" i="4"/>
  <c r="AG42" i="3"/>
  <c r="AF40" i="8" l="1"/>
  <c r="K187" i="21" s="1"/>
  <c r="AF43" i="12"/>
  <c r="F194" i="23" s="1"/>
  <c r="AF47" i="12"/>
  <c r="AG6" i="12"/>
  <c r="AG49" i="12"/>
  <c r="AG55" i="12"/>
  <c r="AF10" i="16"/>
  <c r="AG55" i="16"/>
  <c r="AG42" i="16" s="1"/>
  <c r="AG42" i="15"/>
  <c r="AF29" i="8"/>
  <c r="AF31" i="8"/>
  <c r="AF18" i="8"/>
  <c r="AF60" i="8"/>
  <c r="AF51" i="8"/>
  <c r="AF27" i="8"/>
  <c r="AF53" i="16"/>
  <c r="AF22" i="8"/>
  <c r="AF60" i="16"/>
  <c r="AF10" i="8"/>
  <c r="AF20" i="8"/>
  <c r="AF56" i="16"/>
  <c r="K196" i="25" s="1"/>
  <c r="AF12" i="8"/>
  <c r="AF44" i="4"/>
  <c r="AF43" i="4"/>
  <c r="F194" i="19" s="1"/>
  <c r="AF18" i="16"/>
  <c r="AF38" i="16"/>
  <c r="K185" i="25" s="1"/>
  <c r="AF29" i="16"/>
  <c r="AF12" i="16"/>
  <c r="AF38" i="8"/>
  <c r="K185" i="21" s="1"/>
  <c r="AG6" i="8"/>
  <c r="AF58" i="8"/>
  <c r="AF47" i="16"/>
  <c r="AF43" i="16"/>
  <c r="K194" i="25" s="1"/>
  <c r="AF44" i="16"/>
  <c r="AF27" i="16"/>
  <c r="AF22" i="16"/>
  <c r="AG49" i="8"/>
  <c r="AF44" i="8"/>
  <c r="AF43" i="8"/>
  <c r="K194" i="21" s="1"/>
  <c r="AF50" i="8"/>
  <c r="K195" i="21" s="1"/>
  <c r="AF14" i="12"/>
  <c r="AF31" i="12"/>
  <c r="AF27" i="12"/>
  <c r="AF20" i="12"/>
  <c r="AF38" i="12"/>
  <c r="F185" i="23" s="1"/>
  <c r="AF56" i="12"/>
  <c r="F196" i="23" s="1"/>
  <c r="AF18" i="12"/>
  <c r="AF29" i="12"/>
  <c r="AF50" i="12"/>
  <c r="F195" i="23" s="1"/>
  <c r="AF12" i="12"/>
  <c r="AF10" i="12"/>
  <c r="AF31" i="16"/>
  <c r="AF50" i="16"/>
  <c r="K195" i="25" s="1"/>
  <c r="AF20" i="16"/>
  <c r="AF56" i="8"/>
  <c r="K196" i="21" s="1"/>
  <c r="AF57" i="8"/>
  <c r="AG6" i="16"/>
  <c r="AF52" i="8"/>
  <c r="AF52" i="16"/>
  <c r="AF59" i="16"/>
  <c r="AF46" i="16"/>
  <c r="AF52" i="12"/>
  <c r="AF46" i="12"/>
  <c r="AF59" i="12"/>
  <c r="AF39" i="16"/>
  <c r="K186" i="25" s="1"/>
  <c r="AF45" i="16"/>
  <c r="AF58" i="16"/>
  <c r="AF51" i="16"/>
  <c r="AF39" i="12"/>
  <c r="F186" i="23" s="1"/>
  <c r="AF58" i="12"/>
  <c r="AF51" i="12"/>
  <c r="AF45" i="12"/>
  <c r="AG6" i="4"/>
  <c r="AF47" i="8"/>
  <c r="AF46" i="8"/>
  <c r="AF45" i="8"/>
  <c r="AG55" i="8"/>
  <c r="AG42" i="8" s="1"/>
  <c r="AF46" i="4"/>
  <c r="AF45" i="4"/>
  <c r="AF47" i="4"/>
  <c r="AG49" i="4"/>
  <c r="AG55" i="4"/>
  <c r="AG42" i="12" l="1"/>
  <c r="AG42" i="4"/>
  <c r="AD72" i="16"/>
  <c r="AD64" i="16"/>
  <c r="AD72" i="15"/>
  <c r="AD67" i="15"/>
  <c r="AD66" i="15"/>
  <c r="AD65" i="15"/>
  <c r="AD63" i="15"/>
  <c r="AD62" i="15"/>
  <c r="AD55" i="15"/>
  <c r="AD49" i="15"/>
  <c r="AD37" i="15"/>
  <c r="AD30" i="15"/>
  <c r="AD28" i="15"/>
  <c r="AD26" i="15"/>
  <c r="AD21" i="15"/>
  <c r="AD19" i="15"/>
  <c r="AD17" i="15"/>
  <c r="AD13" i="15"/>
  <c r="AD11" i="15"/>
  <c r="AD9" i="15"/>
  <c r="AD6" i="15"/>
  <c r="AD33" i="15" s="1"/>
  <c r="AD33" i="16" s="1"/>
  <c r="AD72" i="12"/>
  <c r="AD55" i="12" s="1"/>
  <c r="AD64" i="12"/>
  <c r="AD33" i="12"/>
  <c r="AD72" i="11"/>
  <c r="AD67" i="11"/>
  <c r="AD53" i="11" s="1"/>
  <c r="AD66" i="11"/>
  <c r="AD52" i="11" s="1"/>
  <c r="AD65" i="11"/>
  <c r="AD51" i="11" s="1"/>
  <c r="AD63" i="11"/>
  <c r="AD62" i="11"/>
  <c r="AD42" i="11"/>
  <c r="AE49" i="11" s="1"/>
  <c r="AE30" i="11"/>
  <c r="AE28" i="11"/>
  <c r="AE26" i="11"/>
  <c r="AE21" i="11"/>
  <c r="AE19" i="11"/>
  <c r="AE17" i="11"/>
  <c r="AE13" i="11"/>
  <c r="AE11" i="11"/>
  <c r="AE9" i="11"/>
  <c r="AD72" i="8"/>
  <c r="AD21" i="8" s="1"/>
  <c r="AD64" i="8"/>
  <c r="AD33" i="8"/>
  <c r="AD72" i="7"/>
  <c r="AD67" i="7"/>
  <c r="AD66" i="7"/>
  <c r="AD59" i="7" s="1"/>
  <c r="AD65" i="7"/>
  <c r="AD39" i="7" s="1"/>
  <c r="AD63" i="7"/>
  <c r="AD62" i="7"/>
  <c r="AD42" i="7"/>
  <c r="AE55" i="7" s="1"/>
  <c r="AE30" i="7"/>
  <c r="AE28" i="7"/>
  <c r="AE26" i="7"/>
  <c r="AE21" i="7"/>
  <c r="AE19" i="7"/>
  <c r="AE17" i="7"/>
  <c r="AE13" i="7"/>
  <c r="AE11" i="7"/>
  <c r="AE9" i="7"/>
  <c r="AD72" i="4"/>
  <c r="AD65" i="4" s="1"/>
  <c r="AD65" i="16" s="1"/>
  <c r="AD63" i="4"/>
  <c r="AD63" i="12" s="1"/>
  <c r="AD33" i="4"/>
  <c r="AD64" i="3"/>
  <c r="AD64" i="11" s="1"/>
  <c r="AD60" i="3"/>
  <c r="AD59" i="3"/>
  <c r="AD58" i="3"/>
  <c r="AD53" i="3"/>
  <c r="AD52" i="3"/>
  <c r="AD51" i="3"/>
  <c r="AD42" i="3"/>
  <c r="AE49" i="3" s="1"/>
  <c r="AD40" i="3"/>
  <c r="AD39" i="3"/>
  <c r="AE30" i="3"/>
  <c r="AE28" i="3"/>
  <c r="AE26" i="3"/>
  <c r="AE21" i="3"/>
  <c r="AE19" i="3"/>
  <c r="AE17" i="3"/>
  <c r="AE13" i="3"/>
  <c r="AE11" i="3"/>
  <c r="AE9" i="3"/>
  <c r="AB72" i="16"/>
  <c r="AB64" i="16"/>
  <c r="AB72" i="15"/>
  <c r="AB67" i="15"/>
  <c r="AB66" i="15"/>
  <c r="AB65" i="15"/>
  <c r="AB63" i="15"/>
  <c r="AB62" i="15"/>
  <c r="AB55" i="15"/>
  <c r="AB49" i="15"/>
  <c r="AB37" i="15"/>
  <c r="AB30" i="15"/>
  <c r="AB28" i="15"/>
  <c r="AB26" i="15"/>
  <c r="AB21" i="15"/>
  <c r="AB19" i="15"/>
  <c r="AB17" i="15"/>
  <c r="AB13" i="15"/>
  <c r="AB11" i="15"/>
  <c r="AB9" i="15"/>
  <c r="AB6" i="15"/>
  <c r="AB34" i="15" s="1"/>
  <c r="AB72" i="12"/>
  <c r="AB64" i="12"/>
  <c r="AB33" i="12"/>
  <c r="AB72" i="11"/>
  <c r="AB67" i="11"/>
  <c r="AB60" i="11" s="1"/>
  <c r="AB66" i="11"/>
  <c r="AB59" i="11" s="1"/>
  <c r="AB65" i="11"/>
  <c r="AB58" i="11" s="1"/>
  <c r="AB63" i="11"/>
  <c r="AB62" i="11"/>
  <c r="AB42" i="11"/>
  <c r="AC30" i="11"/>
  <c r="AC28" i="11"/>
  <c r="AC26" i="11"/>
  <c r="AC21" i="11"/>
  <c r="AC19" i="11"/>
  <c r="AC17" i="11"/>
  <c r="AC13" i="11"/>
  <c r="AC11" i="11"/>
  <c r="AC9" i="11"/>
  <c r="AB72" i="8"/>
  <c r="AB49" i="8" s="1"/>
  <c r="AB64" i="8"/>
  <c r="AB33" i="8"/>
  <c r="AB72" i="7"/>
  <c r="AB67" i="7"/>
  <c r="AB53" i="7" s="1"/>
  <c r="AB66" i="7"/>
  <c r="AB59" i="7" s="1"/>
  <c r="AB65" i="7"/>
  <c r="AB51" i="7" s="1"/>
  <c r="AB63" i="7"/>
  <c r="AB62" i="7"/>
  <c r="AB42" i="7"/>
  <c r="AC55" i="7" s="1"/>
  <c r="AC30" i="7"/>
  <c r="AC28" i="7"/>
  <c r="AC26" i="7"/>
  <c r="AC21" i="7"/>
  <c r="AC19" i="7"/>
  <c r="AC17" i="7"/>
  <c r="AC13" i="7"/>
  <c r="AC11" i="7"/>
  <c r="AC9" i="7"/>
  <c r="AB72" i="4"/>
  <c r="AB66" i="4" s="1"/>
  <c r="AB66" i="12" s="1"/>
  <c r="AB63" i="4"/>
  <c r="AB63" i="12" s="1"/>
  <c r="AB33" i="4"/>
  <c r="AB64" i="3"/>
  <c r="AB64" i="15" s="1"/>
  <c r="AB60" i="3"/>
  <c r="AB59" i="3"/>
  <c r="AB58" i="3"/>
  <c r="AB53" i="3"/>
  <c r="AB52" i="3"/>
  <c r="AB51" i="3"/>
  <c r="AB42" i="3"/>
  <c r="AB47" i="3" s="1"/>
  <c r="AB40" i="3"/>
  <c r="AB39" i="3"/>
  <c r="AC30" i="3"/>
  <c r="AC28" i="3"/>
  <c r="AC26" i="3"/>
  <c r="AC21" i="3"/>
  <c r="AC19" i="3"/>
  <c r="AC17" i="3"/>
  <c r="AC13" i="3"/>
  <c r="AC11" i="3"/>
  <c r="AC9" i="3"/>
  <c r="AD58" i="11" l="1"/>
  <c r="AB39" i="7"/>
  <c r="AD52" i="7"/>
  <c r="AD40" i="15"/>
  <c r="AD47" i="7"/>
  <c r="AD39" i="11"/>
  <c r="AD9" i="4"/>
  <c r="AB21" i="4"/>
  <c r="AB26" i="4"/>
  <c r="AB28" i="4"/>
  <c r="AD37" i="12"/>
  <c r="AD63" i="16"/>
  <c r="AB6" i="4"/>
  <c r="AB11" i="4"/>
  <c r="AB37" i="4"/>
  <c r="AB13" i="4"/>
  <c r="AB49" i="4"/>
  <c r="AB52" i="4" s="1"/>
  <c r="AD49" i="12"/>
  <c r="AD42" i="12" s="1"/>
  <c r="AB17" i="4"/>
  <c r="AB55" i="4"/>
  <c r="AD63" i="8"/>
  <c r="AB19" i="4"/>
  <c r="AD45" i="11"/>
  <c r="AD46" i="11"/>
  <c r="AE55" i="11"/>
  <c r="AE42" i="11" s="1"/>
  <c r="AE6" i="11"/>
  <c r="AD46" i="7"/>
  <c r="AE26" i="15"/>
  <c r="AE28" i="15"/>
  <c r="AE9" i="15"/>
  <c r="AE11" i="15"/>
  <c r="AE30" i="15"/>
  <c r="AD34" i="15"/>
  <c r="AE13" i="15"/>
  <c r="AE17" i="15"/>
  <c r="AE19" i="15"/>
  <c r="AE21" i="15"/>
  <c r="AD45" i="7"/>
  <c r="AD59" i="11"/>
  <c r="AD51" i="7"/>
  <c r="AD58" i="7"/>
  <c r="AD53" i="15"/>
  <c r="AD59" i="15"/>
  <c r="AD60" i="15"/>
  <c r="AD37" i="16"/>
  <c r="AD39" i="16" s="1"/>
  <c r="AD39" i="15"/>
  <c r="AD21" i="16"/>
  <c r="AD64" i="15"/>
  <c r="AD37" i="4"/>
  <c r="AD39" i="4" s="1"/>
  <c r="AD11" i="12"/>
  <c r="AD49" i="16"/>
  <c r="AD17" i="4"/>
  <c r="AD49" i="4"/>
  <c r="AD21" i="12"/>
  <c r="AD65" i="12"/>
  <c r="AD30" i="4"/>
  <c r="AD11" i="4"/>
  <c r="AD19" i="4"/>
  <c r="AD55" i="4"/>
  <c r="AD58" i="4" s="1"/>
  <c r="AD64" i="7"/>
  <c r="AD26" i="12"/>
  <c r="AD21" i="4"/>
  <c r="AD65" i="8"/>
  <c r="AD66" i="4"/>
  <c r="AD13" i="16"/>
  <c r="AD6" i="4"/>
  <c r="AD28" i="4"/>
  <c r="AD67" i="4"/>
  <c r="AD26" i="16"/>
  <c r="AB17" i="16"/>
  <c r="AD6" i="16"/>
  <c r="AD17" i="16"/>
  <c r="AD28" i="16"/>
  <c r="AB28" i="16"/>
  <c r="AD9" i="16"/>
  <c r="AD19" i="16"/>
  <c r="AD30" i="16"/>
  <c r="AD55" i="16"/>
  <c r="AD11" i="16"/>
  <c r="AD51" i="15"/>
  <c r="AD42" i="15"/>
  <c r="AE55" i="15" s="1"/>
  <c r="AD52" i="15"/>
  <c r="AD58" i="15"/>
  <c r="AD13" i="12"/>
  <c r="AD6" i="12"/>
  <c r="AD17" i="12"/>
  <c r="AD28" i="12"/>
  <c r="AD9" i="12"/>
  <c r="AD19" i="12"/>
  <c r="AD30" i="12"/>
  <c r="AD60" i="11"/>
  <c r="AD47" i="11"/>
  <c r="AD40" i="11"/>
  <c r="AB45" i="11"/>
  <c r="AD49" i="8"/>
  <c r="AD37" i="8"/>
  <c r="AB37" i="8"/>
  <c r="AD6" i="8"/>
  <c r="AE21" i="8" s="1"/>
  <c r="AD17" i="8"/>
  <c r="AD28" i="8"/>
  <c r="AD13" i="8"/>
  <c r="AD26" i="8"/>
  <c r="AD9" i="8"/>
  <c r="AD19" i="8"/>
  <c r="AD30" i="8"/>
  <c r="AD55" i="8"/>
  <c r="AD11" i="8"/>
  <c r="AD60" i="7"/>
  <c r="AE49" i="7"/>
  <c r="AE42" i="7" s="1"/>
  <c r="AD40" i="7"/>
  <c r="AD53" i="7"/>
  <c r="AB67" i="4"/>
  <c r="AB67" i="8" s="1"/>
  <c r="AD13" i="4"/>
  <c r="AD26" i="4"/>
  <c r="AD62" i="4"/>
  <c r="AB9" i="4"/>
  <c r="AE55" i="3"/>
  <c r="AE42" i="3" s="1"/>
  <c r="AB63" i="8"/>
  <c r="AD45" i="3"/>
  <c r="AD46" i="3"/>
  <c r="AD47" i="3"/>
  <c r="AB45" i="7"/>
  <c r="AB52" i="11"/>
  <c r="AB40" i="15"/>
  <c r="AB58" i="7"/>
  <c r="AC6" i="11"/>
  <c r="AB40" i="11"/>
  <c r="AB51" i="11"/>
  <c r="AB53" i="15"/>
  <c r="AB63" i="16"/>
  <c r="AB21" i="12"/>
  <c r="AB53" i="11"/>
  <c r="AB52" i="7"/>
  <c r="AB21" i="8"/>
  <c r="AB13" i="8"/>
  <c r="AB37" i="12"/>
  <c r="AB58" i="15"/>
  <c r="AB65" i="4"/>
  <c r="AB65" i="8" s="1"/>
  <c r="AB51" i="8" s="1"/>
  <c r="AB26" i="8"/>
  <c r="AB39" i="11"/>
  <c r="AB46" i="11"/>
  <c r="AB47" i="11"/>
  <c r="AB49" i="16"/>
  <c r="AB46" i="7"/>
  <c r="AC17" i="15"/>
  <c r="AC21" i="15"/>
  <c r="AB59" i="15"/>
  <c r="AB60" i="15"/>
  <c r="AC49" i="3"/>
  <c r="AB42" i="15"/>
  <c r="AB47" i="15" s="1"/>
  <c r="AB37" i="16"/>
  <c r="AC19" i="15"/>
  <c r="AC26" i="15"/>
  <c r="AC9" i="15"/>
  <c r="AB6" i="16"/>
  <c r="AB21" i="16"/>
  <c r="AC11" i="15"/>
  <c r="AC28" i="15"/>
  <c r="AC13" i="15"/>
  <c r="AC30" i="15"/>
  <c r="AB33" i="15"/>
  <c r="AB33" i="16" s="1"/>
  <c r="AB66" i="8"/>
  <c r="AB49" i="12"/>
  <c r="AB30" i="4"/>
  <c r="AB62" i="4"/>
  <c r="AB64" i="11"/>
  <c r="AB64" i="7"/>
  <c r="AB66" i="16"/>
  <c r="AB13" i="16"/>
  <c r="AB26" i="16"/>
  <c r="AB9" i="16"/>
  <c r="AB19" i="16"/>
  <c r="AB30" i="16"/>
  <c r="AB55" i="16"/>
  <c r="AB11" i="16"/>
  <c r="AB39" i="15"/>
  <c r="AB51" i="15"/>
  <c r="AB52" i="15"/>
  <c r="AB26" i="12"/>
  <c r="AB17" i="12"/>
  <c r="AB13" i="12"/>
  <c r="AB28" i="12"/>
  <c r="AB9" i="12"/>
  <c r="AB19" i="12"/>
  <c r="AB30" i="12"/>
  <c r="AB55" i="12"/>
  <c r="AB6" i="12"/>
  <c r="AC21" i="12" s="1"/>
  <c r="AB11" i="12"/>
  <c r="AC49" i="11"/>
  <c r="AC55" i="11"/>
  <c r="AB6" i="8"/>
  <c r="AB17" i="8"/>
  <c r="AB28" i="8"/>
  <c r="AB52" i="8"/>
  <c r="AB9" i="8"/>
  <c r="AB19" i="8"/>
  <c r="AB30" i="8"/>
  <c r="AB55" i="8"/>
  <c r="AB42" i="8" s="1"/>
  <c r="AB11" i="8"/>
  <c r="AB47" i="7"/>
  <c r="AB60" i="7"/>
  <c r="AC49" i="7"/>
  <c r="AC42" i="7" s="1"/>
  <c r="AB40" i="7"/>
  <c r="AC55" i="3"/>
  <c r="AB45" i="3"/>
  <c r="AB46" i="3"/>
  <c r="AC11" i="8" l="1"/>
  <c r="AE9" i="4"/>
  <c r="AD52" i="4"/>
  <c r="AC19" i="4"/>
  <c r="AE13" i="4"/>
  <c r="AB42" i="4"/>
  <c r="AC49" i="4" s="1"/>
  <c r="AB40" i="8"/>
  <c r="AC28" i="16"/>
  <c r="AC26" i="4"/>
  <c r="AB59" i="4"/>
  <c r="AC30" i="4"/>
  <c r="AC13" i="4"/>
  <c r="AD51" i="4"/>
  <c r="AC17" i="4"/>
  <c r="AC28" i="4"/>
  <c r="AC21" i="4"/>
  <c r="AC11" i="4"/>
  <c r="AC9" i="4"/>
  <c r="AC42" i="3"/>
  <c r="AD39" i="12"/>
  <c r="AC13" i="8"/>
  <c r="AC17" i="8"/>
  <c r="AE21" i="12"/>
  <c r="AE6" i="15"/>
  <c r="AE26" i="12"/>
  <c r="AE9" i="8"/>
  <c r="AE30" i="8"/>
  <c r="AE17" i="16"/>
  <c r="AE13" i="8"/>
  <c r="AE28" i="8"/>
  <c r="AE11" i="8"/>
  <c r="AE17" i="8"/>
  <c r="AD42" i="4"/>
  <c r="AE49" i="4" s="1"/>
  <c r="AD60" i="4"/>
  <c r="AE13" i="16"/>
  <c r="AE30" i="16"/>
  <c r="AE28" i="12"/>
  <c r="AD67" i="16"/>
  <c r="AD40" i="16" s="1"/>
  <c r="AD67" i="8"/>
  <c r="AD40" i="8" s="1"/>
  <c r="AD67" i="12"/>
  <c r="AD47" i="12" s="1"/>
  <c r="AD53" i="4"/>
  <c r="AE11" i="12"/>
  <c r="AE21" i="4"/>
  <c r="AE26" i="4"/>
  <c r="AE17" i="12"/>
  <c r="AD58" i="12"/>
  <c r="AE28" i="4"/>
  <c r="AE17" i="4"/>
  <c r="AD59" i="4"/>
  <c r="AE30" i="12"/>
  <c r="AD51" i="16"/>
  <c r="AE19" i="4"/>
  <c r="AD62" i="12"/>
  <c r="AD62" i="16"/>
  <c r="AD62" i="8"/>
  <c r="AD51" i="12"/>
  <c r="AE11" i="4"/>
  <c r="AD40" i="4"/>
  <c r="AD66" i="16"/>
  <c r="AD52" i="16" s="1"/>
  <c r="AD66" i="8"/>
  <c r="AD52" i="8" s="1"/>
  <c r="AD66" i="12"/>
  <c r="AD46" i="12" s="1"/>
  <c r="AE30" i="4"/>
  <c r="AD58" i="16"/>
  <c r="AE19" i="16"/>
  <c r="AE21" i="16"/>
  <c r="AD42" i="16"/>
  <c r="AE26" i="16"/>
  <c r="AE9" i="16"/>
  <c r="AE11" i="16"/>
  <c r="AE28" i="16"/>
  <c r="AD47" i="15"/>
  <c r="AD46" i="15"/>
  <c r="AD45" i="15"/>
  <c r="AE49" i="15"/>
  <c r="AE42" i="15" s="1"/>
  <c r="AD45" i="12"/>
  <c r="AE49" i="12"/>
  <c r="AE19" i="12"/>
  <c r="AE13" i="12"/>
  <c r="AE55" i="12"/>
  <c r="AE9" i="12"/>
  <c r="AD58" i="8"/>
  <c r="AE19" i="8"/>
  <c r="AD39" i="8"/>
  <c r="AD42" i="8"/>
  <c r="AD51" i="8"/>
  <c r="AE26" i="8"/>
  <c r="AB67" i="12"/>
  <c r="AB40" i="12" s="1"/>
  <c r="AB67" i="16"/>
  <c r="AB40" i="16" s="1"/>
  <c r="AB53" i="4"/>
  <c r="AB60" i="4"/>
  <c r="AB53" i="8"/>
  <c r="AB40" i="4"/>
  <c r="AB58" i="4"/>
  <c r="AB65" i="12"/>
  <c r="AB39" i="12" s="1"/>
  <c r="AB39" i="4"/>
  <c r="AB51" i="4"/>
  <c r="AB65" i="16"/>
  <c r="AB39" i="16" s="1"/>
  <c r="AC42" i="11"/>
  <c r="AB52" i="12"/>
  <c r="AC9" i="16"/>
  <c r="AB46" i="15"/>
  <c r="AC55" i="15"/>
  <c r="AB42" i="16"/>
  <c r="AC49" i="16" s="1"/>
  <c r="AB52" i="16"/>
  <c r="AC30" i="8"/>
  <c r="AC6" i="15"/>
  <c r="AC28" i="8"/>
  <c r="AB45" i="15"/>
  <c r="AC49" i="15"/>
  <c r="AC21" i="16"/>
  <c r="AC26" i="16"/>
  <c r="AC13" i="16"/>
  <c r="AC30" i="16"/>
  <c r="AC17" i="16"/>
  <c r="AC11" i="16"/>
  <c r="AC19" i="16"/>
  <c r="AB39" i="8"/>
  <c r="AC17" i="12"/>
  <c r="AB62" i="8"/>
  <c r="AB62" i="12"/>
  <c r="AB62" i="16"/>
  <c r="AC19" i="8"/>
  <c r="AB59" i="16"/>
  <c r="AB59" i="12"/>
  <c r="AC30" i="12"/>
  <c r="AC26" i="12"/>
  <c r="AC28" i="12"/>
  <c r="AC19" i="12"/>
  <c r="AC9" i="12"/>
  <c r="AC11" i="12"/>
  <c r="AC13" i="12"/>
  <c r="AB42" i="12"/>
  <c r="AB47" i="8"/>
  <c r="AB46" i="8"/>
  <c r="AB45" i="8"/>
  <c r="AC49" i="8"/>
  <c r="AC21" i="8"/>
  <c r="AB59" i="8"/>
  <c r="AB58" i="8"/>
  <c r="AC55" i="8"/>
  <c r="AB60" i="8"/>
  <c r="AC9" i="8"/>
  <c r="AC26" i="8"/>
  <c r="AB47" i="4"/>
  <c r="AB46" i="4"/>
  <c r="AC55" i="4" l="1"/>
  <c r="AC42" i="4" s="1"/>
  <c r="AE6" i="4"/>
  <c r="AC6" i="8"/>
  <c r="AB45" i="4"/>
  <c r="AD60" i="8"/>
  <c r="AC6" i="4"/>
  <c r="AE55" i="4"/>
  <c r="AE42" i="4" s="1"/>
  <c r="AB53" i="16"/>
  <c r="AB60" i="16"/>
  <c r="AD59" i="8"/>
  <c r="AB53" i="12"/>
  <c r="AB60" i="12"/>
  <c r="AD59" i="16"/>
  <c r="AE6" i="8"/>
  <c r="AE6" i="12"/>
  <c r="AD53" i="8"/>
  <c r="AD60" i="16"/>
  <c r="AD53" i="16"/>
  <c r="AD45" i="4"/>
  <c r="AD46" i="4"/>
  <c r="AD47" i="4"/>
  <c r="AE6" i="16"/>
  <c r="AD52" i="12"/>
  <c r="AD59" i="12"/>
  <c r="AD40" i="12"/>
  <c r="AD53" i="12"/>
  <c r="AD60" i="12"/>
  <c r="AD47" i="16"/>
  <c r="AD46" i="16"/>
  <c r="AD45" i="16"/>
  <c r="AE49" i="16"/>
  <c r="AE55" i="16"/>
  <c r="AE42" i="12"/>
  <c r="AB58" i="12"/>
  <c r="AD47" i="8"/>
  <c r="AD46" i="8"/>
  <c r="AD45" i="8"/>
  <c r="AE49" i="8"/>
  <c r="AE55" i="8"/>
  <c r="AB51" i="12"/>
  <c r="AC42" i="8"/>
  <c r="AB58" i="16"/>
  <c r="AB51" i="16"/>
  <c r="AC6" i="16"/>
  <c r="AB45" i="16"/>
  <c r="AB47" i="16"/>
  <c r="AC55" i="16"/>
  <c r="AC42" i="16" s="1"/>
  <c r="AB46" i="16"/>
  <c r="AC42" i="15"/>
  <c r="AC6" i="12"/>
  <c r="AB47" i="12"/>
  <c r="AB46" i="12"/>
  <c r="AB45" i="12"/>
  <c r="AC49" i="12"/>
  <c r="AC55" i="12"/>
  <c r="AE42" i="16" l="1"/>
  <c r="AE42" i="8"/>
  <c r="AC42" i="12"/>
  <c r="Z72" i="16"/>
  <c r="Z64" i="16"/>
  <c r="Z72" i="15"/>
  <c r="Z67" i="15"/>
  <c r="Z66" i="15"/>
  <c r="Z65" i="15"/>
  <c r="Z63" i="15"/>
  <c r="Z62" i="15"/>
  <c r="Z55" i="15"/>
  <c r="Z49" i="15"/>
  <c r="Z37" i="15"/>
  <c r="Z30" i="15"/>
  <c r="Z28" i="15"/>
  <c r="Z26" i="15"/>
  <c r="Z21" i="15"/>
  <c r="Z19" i="15"/>
  <c r="Z17" i="15"/>
  <c r="Z13" i="15"/>
  <c r="Z11" i="15"/>
  <c r="Z9" i="15"/>
  <c r="Z6" i="15"/>
  <c r="Z72" i="12"/>
  <c r="Z26" i="12" s="1"/>
  <c r="Z64" i="12"/>
  <c r="Z33" i="12"/>
  <c r="Z72" i="11"/>
  <c r="Z67" i="11"/>
  <c r="Z40" i="11" s="1"/>
  <c r="Z66" i="11"/>
  <c r="Z59" i="11" s="1"/>
  <c r="Z65" i="11"/>
  <c r="Z58" i="11" s="1"/>
  <c r="Z63" i="11"/>
  <c r="Z62" i="11"/>
  <c r="Z42" i="11"/>
  <c r="AA49" i="11" s="1"/>
  <c r="AA30" i="11"/>
  <c r="AA28" i="11"/>
  <c r="AA26" i="11"/>
  <c r="AA21" i="11"/>
  <c r="AA19" i="11"/>
  <c r="AA17" i="11"/>
  <c r="AA13" i="11"/>
  <c r="AA11" i="11"/>
  <c r="AA9" i="11"/>
  <c r="Z72" i="8"/>
  <c r="Z21" i="8" s="1"/>
  <c r="Z64" i="8"/>
  <c r="Z33" i="8"/>
  <c r="Z72" i="7"/>
  <c r="Z67" i="7"/>
  <c r="Z53" i="7" s="1"/>
  <c r="Z66" i="7"/>
  <c r="Z59" i="7" s="1"/>
  <c r="Z65" i="7"/>
  <c r="Z58" i="7" s="1"/>
  <c r="Z63" i="7"/>
  <c r="Z62" i="7"/>
  <c r="Z42" i="7"/>
  <c r="AA55" i="7" s="1"/>
  <c r="AA30" i="7"/>
  <c r="AA28" i="7"/>
  <c r="AA26" i="7"/>
  <c r="AA21" i="7"/>
  <c r="AA19" i="7"/>
  <c r="AA17" i="7"/>
  <c r="AA13" i="7"/>
  <c r="AA11" i="7"/>
  <c r="AA9" i="7"/>
  <c r="Z72" i="4"/>
  <c r="Z63" i="4"/>
  <c r="Z63" i="12" s="1"/>
  <c r="Z33" i="4"/>
  <c r="Z64" i="3"/>
  <c r="Z64" i="15" s="1"/>
  <c r="Z60" i="3"/>
  <c r="Z59" i="3"/>
  <c r="Z58" i="3"/>
  <c r="Z53" i="3"/>
  <c r="Z52" i="3"/>
  <c r="Z51" i="3"/>
  <c r="Z42" i="3"/>
  <c r="AA49" i="3" s="1"/>
  <c r="Z40" i="3"/>
  <c r="Z39" i="3"/>
  <c r="AA30" i="3"/>
  <c r="AA28" i="3"/>
  <c r="AA26" i="3"/>
  <c r="AA21" i="3"/>
  <c r="AA19" i="3"/>
  <c r="AA17" i="3"/>
  <c r="AA13" i="3"/>
  <c r="AA11" i="3"/>
  <c r="AA9" i="3"/>
  <c r="Z11" i="8" l="1"/>
  <c r="Z13" i="8"/>
  <c r="Z17" i="8"/>
  <c r="Z37" i="8"/>
  <c r="Z49" i="8"/>
  <c r="Z21" i="12"/>
  <c r="Z51" i="11"/>
  <c r="Z52" i="11"/>
  <c r="Z26" i="8"/>
  <c r="Z52" i="7"/>
  <c r="Z39" i="7"/>
  <c r="Z53" i="11"/>
  <c r="Z28" i="12"/>
  <c r="Z19" i="8"/>
  <c r="Z55" i="8"/>
  <c r="Z60" i="11"/>
  <c r="Z9" i="12"/>
  <c r="Z30" i="12"/>
  <c r="Z65" i="4"/>
  <c r="Z65" i="16" s="1"/>
  <c r="C136" i="20"/>
  <c r="Z11" i="4"/>
  <c r="Z51" i="7"/>
  <c r="Z11" i="12"/>
  <c r="Z6" i="12"/>
  <c r="Z13" i="12"/>
  <c r="Z37" i="12"/>
  <c r="Z63" i="16"/>
  <c r="AA9" i="15"/>
  <c r="Z49" i="4"/>
  <c r="Z6" i="8"/>
  <c r="Z28" i="8"/>
  <c r="Z17" i="12"/>
  <c r="Z49" i="12"/>
  <c r="Z9" i="8"/>
  <c r="Z30" i="8"/>
  <c r="Z19" i="12"/>
  <c r="Z55" i="12"/>
  <c r="Z47" i="11"/>
  <c r="AA6" i="11"/>
  <c r="Z52" i="15"/>
  <c r="Z45" i="7"/>
  <c r="Z46" i="7"/>
  <c r="Z30" i="16"/>
  <c r="AA28" i="15"/>
  <c r="AA11" i="15"/>
  <c r="AA30" i="15"/>
  <c r="AA13" i="15"/>
  <c r="AA17" i="15"/>
  <c r="Z42" i="15"/>
  <c r="Z46" i="15" s="1"/>
  <c r="Z33" i="15"/>
  <c r="Z33" i="16" s="1"/>
  <c r="AA19" i="15"/>
  <c r="Z34" i="15"/>
  <c r="AA21" i="15"/>
  <c r="AA26" i="15"/>
  <c r="Z63" i="8"/>
  <c r="Z46" i="11"/>
  <c r="Z40" i="15"/>
  <c r="Z53" i="15"/>
  <c r="Z39" i="11"/>
  <c r="Z64" i="7"/>
  <c r="Z66" i="4"/>
  <c r="Z64" i="11"/>
  <c r="Z6" i="4"/>
  <c r="Z67" i="4"/>
  <c r="Z17" i="4"/>
  <c r="Z28" i="4"/>
  <c r="Z11" i="16"/>
  <c r="Z21" i="16"/>
  <c r="Z37" i="16"/>
  <c r="Z13" i="16"/>
  <c r="Z26" i="16"/>
  <c r="Z55" i="16"/>
  <c r="Z6" i="16"/>
  <c r="Z17" i="16"/>
  <c r="Z28" i="16"/>
  <c r="Z49" i="16"/>
  <c r="Z9" i="16"/>
  <c r="Z19" i="16"/>
  <c r="Z59" i="15"/>
  <c r="Z39" i="15"/>
  <c r="Z60" i="15"/>
  <c r="Z58" i="15"/>
  <c r="Z51" i="15"/>
  <c r="AA55" i="11"/>
  <c r="AA42" i="11" s="1"/>
  <c r="Z45" i="11"/>
  <c r="Z47" i="7"/>
  <c r="Z60" i="7"/>
  <c r="AA49" i="7"/>
  <c r="AA42" i="7" s="1"/>
  <c r="Z40" i="7"/>
  <c r="Z9" i="4"/>
  <c r="Z19" i="4"/>
  <c r="Z30" i="4"/>
  <c r="Z21" i="4"/>
  <c r="Z55" i="4"/>
  <c r="Z62" i="4"/>
  <c r="Z37" i="4"/>
  <c r="Z13" i="4"/>
  <c r="Z26" i="4"/>
  <c r="AA55" i="3"/>
  <c r="AA42" i="3" s="1"/>
  <c r="Z45" i="3"/>
  <c r="Z46" i="3"/>
  <c r="Z47" i="3"/>
  <c r="AA17" i="8" l="1"/>
  <c r="Z53" i="4"/>
  <c r="AA21" i="12"/>
  <c r="AA9" i="12"/>
  <c r="AA28" i="8"/>
  <c r="AA9" i="8"/>
  <c r="AA13" i="8"/>
  <c r="AA26" i="8"/>
  <c r="AA11" i="8"/>
  <c r="AA19" i="12"/>
  <c r="Z45" i="15"/>
  <c r="AA11" i="4"/>
  <c r="AA30" i="16"/>
  <c r="AA19" i="8"/>
  <c r="AA17" i="12"/>
  <c r="AA55" i="15"/>
  <c r="AA11" i="12"/>
  <c r="AA30" i="8"/>
  <c r="Z42" i="8"/>
  <c r="AA55" i="8" s="1"/>
  <c r="AA21" i="8"/>
  <c r="Z65" i="12"/>
  <c r="Z39" i="12" s="1"/>
  <c r="Z65" i="8"/>
  <c r="Z51" i="8" s="1"/>
  <c r="AA28" i="12"/>
  <c r="Z42" i="12"/>
  <c r="AA49" i="12" s="1"/>
  <c r="AA13" i="12"/>
  <c r="AA26" i="12"/>
  <c r="AA30" i="12"/>
  <c r="Z51" i="4"/>
  <c r="Z47" i="15"/>
  <c r="AA49" i="15"/>
  <c r="AA6" i="15"/>
  <c r="AA26" i="4"/>
  <c r="AA13" i="4"/>
  <c r="AA17" i="4"/>
  <c r="AA19" i="4"/>
  <c r="AA9" i="4"/>
  <c r="Z62" i="16"/>
  <c r="Z62" i="12"/>
  <c r="Z62" i="8"/>
  <c r="Z66" i="12"/>
  <c r="Z66" i="8"/>
  <c r="Z66" i="16"/>
  <c r="Z59" i="16" s="1"/>
  <c r="AA28" i="4"/>
  <c r="AA21" i="4"/>
  <c r="AA30" i="4"/>
  <c r="Z52" i="4"/>
  <c r="Z67" i="16"/>
  <c r="Z60" i="16" s="1"/>
  <c r="Z67" i="12"/>
  <c r="Z67" i="8"/>
  <c r="Z58" i="16"/>
  <c r="AA26" i="16"/>
  <c r="AA21" i="16"/>
  <c r="Z39" i="16"/>
  <c r="AA19" i="16"/>
  <c r="AA13" i="16"/>
  <c r="AA9" i="16"/>
  <c r="Z51" i="16"/>
  <c r="Z42" i="16"/>
  <c r="AA55" i="16" s="1"/>
  <c r="AA28" i="16"/>
  <c r="AA11" i="16"/>
  <c r="AA17" i="16"/>
  <c r="Z40" i="4"/>
  <c r="Z39" i="4"/>
  <c r="Z58" i="4"/>
  <c r="Z60" i="4"/>
  <c r="Z59" i="4"/>
  <c r="Z42" i="4"/>
  <c r="AA55" i="4" s="1"/>
  <c r="AA6" i="8" l="1"/>
  <c r="AA55" i="12"/>
  <c r="AA42" i="12" s="1"/>
  <c r="AA6" i="12"/>
  <c r="Z47" i="8"/>
  <c r="Z46" i="8"/>
  <c r="AA42" i="15"/>
  <c r="Z58" i="12"/>
  <c r="AA49" i="8"/>
  <c r="AA42" i="8" s="1"/>
  <c r="Z45" i="8"/>
  <c r="Z58" i="8"/>
  <c r="Z51" i="12"/>
  <c r="Z39" i="8"/>
  <c r="AA6" i="4"/>
  <c r="Z45" i="12"/>
  <c r="AA6" i="16"/>
  <c r="Z52" i="16"/>
  <c r="Z53" i="16"/>
  <c r="Z40" i="16"/>
  <c r="Z53" i="8"/>
  <c r="Z40" i="8"/>
  <c r="Z60" i="8"/>
  <c r="Z60" i="12"/>
  <c r="Z40" i="12"/>
  <c r="Z47" i="12"/>
  <c r="Z53" i="12"/>
  <c r="Z59" i="8"/>
  <c r="Z52" i="8"/>
  <c r="Z52" i="12"/>
  <c r="Z59" i="12"/>
  <c r="Z46" i="12"/>
  <c r="Z47" i="16"/>
  <c r="Z46" i="16"/>
  <c r="Z45" i="16"/>
  <c r="AA49" i="16"/>
  <c r="AA42" i="16" s="1"/>
  <c r="Z47" i="4"/>
  <c r="Z46" i="4"/>
  <c r="Z45" i="4"/>
  <c r="AA49" i="4"/>
  <c r="AA42" i="4" s="1"/>
  <c r="X64" i="3" l="1"/>
  <c r="X72" i="16" l="1"/>
  <c r="X64" i="16"/>
  <c r="X72" i="15"/>
  <c r="X67" i="15"/>
  <c r="X66" i="15"/>
  <c r="X65" i="15"/>
  <c r="X64" i="15"/>
  <c r="X63" i="15"/>
  <c r="X62" i="15"/>
  <c r="X55" i="15"/>
  <c r="X49" i="15"/>
  <c r="X37" i="15"/>
  <c r="X30" i="15"/>
  <c r="X28" i="15"/>
  <c r="X26" i="15"/>
  <c r="X21" i="15"/>
  <c r="X19" i="15"/>
  <c r="X17" i="15"/>
  <c r="X13" i="15"/>
  <c r="X11" i="15"/>
  <c r="X9" i="15"/>
  <c r="X6" i="15"/>
  <c r="X72" i="12"/>
  <c r="X21" i="12" s="1"/>
  <c r="X64" i="12"/>
  <c r="X33" i="12"/>
  <c r="X72" i="11"/>
  <c r="X67" i="11"/>
  <c r="X60" i="11" s="1"/>
  <c r="X66" i="11"/>
  <c r="X59" i="11" s="1"/>
  <c r="X65" i="11"/>
  <c r="X58" i="11" s="1"/>
  <c r="X63" i="11"/>
  <c r="X62" i="11"/>
  <c r="X42" i="11"/>
  <c r="Y30" i="11"/>
  <c r="Y28" i="11"/>
  <c r="Y26" i="11"/>
  <c r="Y21" i="11"/>
  <c r="Y19" i="11"/>
  <c r="Y17" i="11"/>
  <c r="Y13" i="11"/>
  <c r="Y11" i="11"/>
  <c r="Y9" i="11"/>
  <c r="X72" i="8"/>
  <c r="X28" i="8" s="1"/>
  <c r="X64" i="8"/>
  <c r="X33" i="8"/>
  <c r="X72" i="7"/>
  <c r="X67" i="7"/>
  <c r="X40" i="7" s="1"/>
  <c r="X66" i="7"/>
  <c r="X59" i="7" s="1"/>
  <c r="X65" i="7"/>
  <c r="X39" i="7" s="1"/>
  <c r="X64" i="7"/>
  <c r="X63" i="7"/>
  <c r="X62" i="7"/>
  <c r="X42" i="7"/>
  <c r="Y55" i="7" s="1"/>
  <c r="Y30" i="7"/>
  <c r="Y28" i="7"/>
  <c r="Y26" i="7"/>
  <c r="Y21" i="7"/>
  <c r="Y19" i="7"/>
  <c r="Y17" i="7"/>
  <c r="Y13" i="7"/>
  <c r="Y11" i="7"/>
  <c r="Y9" i="7"/>
  <c r="X72" i="4"/>
  <c r="X66" i="4" s="1"/>
  <c r="X66" i="16" s="1"/>
  <c r="X63" i="4"/>
  <c r="X63" i="16" s="1"/>
  <c r="X33" i="4"/>
  <c r="X64" i="11"/>
  <c r="X60" i="3"/>
  <c r="X59" i="3"/>
  <c r="X58" i="3"/>
  <c r="X53" i="3"/>
  <c r="X52" i="3"/>
  <c r="X51" i="3"/>
  <c r="X42" i="3"/>
  <c r="Y49" i="3" s="1"/>
  <c r="X40" i="3"/>
  <c r="X39" i="3"/>
  <c r="Y30" i="3"/>
  <c r="Y28" i="3"/>
  <c r="Y26" i="3"/>
  <c r="Y21" i="3"/>
  <c r="Y19" i="3"/>
  <c r="Y17" i="3"/>
  <c r="Y13" i="3"/>
  <c r="Y11" i="3"/>
  <c r="Y9" i="3"/>
  <c r="X6" i="8" l="1"/>
  <c r="Y28" i="8" s="1"/>
  <c r="X37" i="8"/>
  <c r="X55" i="8"/>
  <c r="X57" i="8" s="1"/>
  <c r="X11" i="4"/>
  <c r="X62" i="4"/>
  <c r="X62" i="16" s="1"/>
  <c r="X19" i="8"/>
  <c r="X53" i="11"/>
  <c r="Y49" i="7"/>
  <c r="Y42" i="7" s="1"/>
  <c r="X13" i="4"/>
  <c r="X13" i="8"/>
  <c r="X17" i="8"/>
  <c r="X19" i="4"/>
  <c r="X17" i="4"/>
  <c r="X26" i="4"/>
  <c r="X6" i="4"/>
  <c r="X49" i="4"/>
  <c r="X9" i="4"/>
  <c r="X55" i="4"/>
  <c r="X59" i="4" s="1"/>
  <c r="X9" i="8"/>
  <c r="X49" i="8"/>
  <c r="X21" i="8"/>
  <c r="X21" i="4"/>
  <c r="X26" i="8"/>
  <c r="X59" i="15"/>
  <c r="X19" i="16"/>
  <c r="X40" i="11"/>
  <c r="X45" i="11"/>
  <c r="X28" i="4"/>
  <c r="X30" i="4"/>
  <c r="X52" i="7"/>
  <c r="X52" i="11"/>
  <c r="X51" i="7"/>
  <c r="X51" i="11"/>
  <c r="X58" i="7"/>
  <c r="X39" i="15"/>
  <c r="X67" i="4"/>
  <c r="X67" i="8" s="1"/>
  <c r="Y13" i="15"/>
  <c r="X53" i="15"/>
  <c r="X37" i="12"/>
  <c r="X30" i="8"/>
  <c r="X37" i="4"/>
  <c r="X11" i="8"/>
  <c r="X39" i="11"/>
  <c r="X63" i="12"/>
  <c r="X63" i="8"/>
  <c r="X46" i="11"/>
  <c r="X40" i="15"/>
  <c r="Y6" i="11"/>
  <c r="X45" i="7"/>
  <c r="X46" i="7"/>
  <c r="X37" i="16"/>
  <c r="X13" i="16"/>
  <c r="Y17" i="15"/>
  <c r="Y28" i="15"/>
  <c r="Y9" i="15"/>
  <c r="Y30" i="15"/>
  <c r="X55" i="16"/>
  <c r="Y55" i="3"/>
  <c r="Y42" i="3" s="1"/>
  <c r="X49" i="16"/>
  <c r="X45" i="3"/>
  <c r="X51" i="15"/>
  <c r="X46" i="3"/>
  <c r="X47" i="3"/>
  <c r="X28" i="16"/>
  <c r="X30" i="16"/>
  <c r="Y11" i="15"/>
  <c r="Y19" i="15"/>
  <c r="Y26" i="15"/>
  <c r="X6" i="16"/>
  <c r="X21" i="16"/>
  <c r="X9" i="16"/>
  <c r="X26" i="16"/>
  <c r="X66" i="8"/>
  <c r="X11" i="16"/>
  <c r="X66" i="12"/>
  <c r="X17" i="16"/>
  <c r="X11" i="12"/>
  <c r="Y21" i="15"/>
  <c r="X60" i="15"/>
  <c r="X42" i="15"/>
  <c r="Y55" i="15" s="1"/>
  <c r="X52" i="15"/>
  <c r="X33" i="15"/>
  <c r="X33" i="16" s="1"/>
  <c r="X34" i="15"/>
  <c r="X58" i="15"/>
  <c r="X26" i="12"/>
  <c r="X49" i="12"/>
  <c r="X13" i="12"/>
  <c r="X6" i="12"/>
  <c r="Y21" i="12" s="1"/>
  <c r="X17" i="12"/>
  <c r="X28" i="12"/>
  <c r="X9" i="12"/>
  <c r="X19" i="12"/>
  <c r="X30" i="12"/>
  <c r="X55" i="12"/>
  <c r="X47" i="11"/>
  <c r="Y49" i="11"/>
  <c r="Y55" i="11"/>
  <c r="X47" i="7"/>
  <c r="X60" i="7"/>
  <c r="X53" i="7"/>
  <c r="X65" i="4"/>
  <c r="Y28" i="4" l="1"/>
  <c r="Y19" i="8"/>
  <c r="Y26" i="8"/>
  <c r="Y21" i="8"/>
  <c r="Y30" i="8"/>
  <c r="Y9" i="8"/>
  <c r="Y17" i="8"/>
  <c r="Y11" i="8"/>
  <c r="Y13" i="8"/>
  <c r="X62" i="12"/>
  <c r="X50" i="12" s="1"/>
  <c r="E195" i="23" s="1"/>
  <c r="X38" i="4"/>
  <c r="E185" i="19" s="1"/>
  <c r="Y9" i="4"/>
  <c r="X50" i="4"/>
  <c r="E195" i="19" s="1"/>
  <c r="X62" i="8"/>
  <c r="X38" i="8" s="1"/>
  <c r="J185" i="21" s="1"/>
  <c r="X57" i="4"/>
  <c r="Y13" i="4"/>
  <c r="X59" i="8"/>
  <c r="X60" i="8"/>
  <c r="X42" i="8"/>
  <c r="Y49" i="8" s="1"/>
  <c r="Y17" i="4"/>
  <c r="Y21" i="4"/>
  <c r="X56" i="4"/>
  <c r="E196" i="19" s="1"/>
  <c r="Y30" i="4"/>
  <c r="X58" i="4"/>
  <c r="X52" i="4"/>
  <c r="Y11" i="4"/>
  <c r="X67" i="12"/>
  <c r="X53" i="12" s="1"/>
  <c r="Y19" i="4"/>
  <c r="X53" i="8"/>
  <c r="X42" i="4"/>
  <c r="X43" i="4" s="1"/>
  <c r="E194" i="19" s="1"/>
  <c r="Y26" i="4"/>
  <c r="Y17" i="12"/>
  <c r="X53" i="4"/>
  <c r="X67" i="16"/>
  <c r="X60" i="16" s="1"/>
  <c r="Y6" i="15"/>
  <c r="X40" i="8"/>
  <c r="J187" i="21" s="1"/>
  <c r="X52" i="8"/>
  <c r="X42" i="16"/>
  <c r="X43" i="16" s="1"/>
  <c r="J194" i="25" s="1"/>
  <c r="X52" i="16"/>
  <c r="X40" i="4"/>
  <c r="E187" i="19" s="1"/>
  <c r="X39" i="4"/>
  <c r="E186" i="19" s="1"/>
  <c r="X59" i="16"/>
  <c r="X57" i="16"/>
  <c r="X60" i="4"/>
  <c r="X56" i="16"/>
  <c r="J196" i="25" s="1"/>
  <c r="X50" i="16"/>
  <c r="J195" i="25" s="1"/>
  <c r="X38" i="16"/>
  <c r="J185" i="25" s="1"/>
  <c r="Y42" i="11"/>
  <c r="Y28" i="16"/>
  <c r="Y26" i="16"/>
  <c r="Y11" i="16"/>
  <c r="Y30" i="16"/>
  <c r="Y13" i="16"/>
  <c r="Y19" i="16"/>
  <c r="Y17" i="16"/>
  <c r="Y21" i="16"/>
  <c r="X51" i="4"/>
  <c r="X65" i="16"/>
  <c r="X58" i="16" s="1"/>
  <c r="X65" i="12"/>
  <c r="X39" i="12" s="1"/>
  <c r="E186" i="23" s="1"/>
  <c r="X65" i="8"/>
  <c r="Y9" i="16"/>
  <c r="Y9" i="12"/>
  <c r="X47" i="15"/>
  <c r="X45" i="15"/>
  <c r="X46" i="15"/>
  <c r="Y49" i="15"/>
  <c r="Y42" i="15" s="1"/>
  <c r="Y13" i="12"/>
  <c r="X59" i="12"/>
  <c r="Y30" i="12"/>
  <c r="Y26" i="12"/>
  <c r="X52" i="12"/>
  <c r="X42" i="12"/>
  <c r="Y19" i="12"/>
  <c r="Y11" i="12"/>
  <c r="Y28" i="12"/>
  <c r="Y6" i="8" l="1"/>
  <c r="X45" i="4"/>
  <c r="Y6" i="4"/>
  <c r="X43" i="12"/>
  <c r="E194" i="23" s="1"/>
  <c r="X56" i="12"/>
  <c r="E196" i="23" s="1"/>
  <c r="X38" i="12"/>
  <c r="E185" i="23" s="1"/>
  <c r="X50" i="8"/>
  <c r="J195" i="21" s="1"/>
  <c r="X56" i="8"/>
  <c r="J196" i="21" s="1"/>
  <c r="X47" i="8"/>
  <c r="X43" i="8"/>
  <c r="J194" i="21" s="1"/>
  <c r="X45" i="8"/>
  <c r="X46" i="8"/>
  <c r="Y55" i="8"/>
  <c r="Y42" i="8" s="1"/>
  <c r="Y49" i="16"/>
  <c r="Y49" i="4"/>
  <c r="Y55" i="4"/>
  <c r="X47" i="4"/>
  <c r="X60" i="12"/>
  <c r="X46" i="4"/>
  <c r="X40" i="12"/>
  <c r="E187" i="23" s="1"/>
  <c r="X40" i="16"/>
  <c r="J187" i="25" s="1"/>
  <c r="Y55" i="16"/>
  <c r="X53" i="16"/>
  <c r="Y49" i="12"/>
  <c r="X47" i="12"/>
  <c r="X46" i="12"/>
  <c r="X45" i="12"/>
  <c r="X44" i="12"/>
  <c r="X51" i="16"/>
  <c r="X39" i="16"/>
  <c r="J186" i="25" s="1"/>
  <c r="X45" i="16"/>
  <c r="X46" i="16"/>
  <c r="X47" i="16"/>
  <c r="X44" i="16"/>
  <c r="X58" i="8"/>
  <c r="X51" i="8"/>
  <c r="X39" i="8"/>
  <c r="J186" i="21" s="1"/>
  <c r="Y6" i="16"/>
  <c r="Y6" i="12"/>
  <c r="X51" i="12"/>
  <c r="X58" i="12"/>
  <c r="Y55" i="12"/>
  <c r="Y42" i="4" l="1"/>
  <c r="Y42" i="16"/>
  <c r="Y42" i="12"/>
  <c r="V42" i="3"/>
  <c r="V72" i="16" l="1"/>
  <c r="V64" i="16"/>
  <c r="V72" i="15"/>
  <c r="V67" i="15"/>
  <c r="V66" i="15"/>
  <c r="V65" i="15"/>
  <c r="V63" i="15"/>
  <c r="V62" i="15"/>
  <c r="V55" i="15"/>
  <c r="V49" i="15"/>
  <c r="V37" i="15"/>
  <c r="V30" i="15"/>
  <c r="V28" i="15"/>
  <c r="V26" i="15"/>
  <c r="V21" i="15"/>
  <c r="V19" i="15"/>
  <c r="V17" i="15"/>
  <c r="V13" i="15"/>
  <c r="V11" i="15"/>
  <c r="V9" i="15"/>
  <c r="V6" i="15"/>
  <c r="V72" i="12"/>
  <c r="V6" i="12" s="1"/>
  <c r="V64" i="12"/>
  <c r="V33" i="12"/>
  <c r="V72" i="11"/>
  <c r="V67" i="11"/>
  <c r="V60" i="11" s="1"/>
  <c r="V66" i="11"/>
  <c r="V59" i="11" s="1"/>
  <c r="V65" i="11"/>
  <c r="V58" i="11" s="1"/>
  <c r="V63" i="11"/>
  <c r="V62" i="11"/>
  <c r="V42" i="11"/>
  <c r="W30" i="11"/>
  <c r="W28" i="11"/>
  <c r="W26" i="11"/>
  <c r="W21" i="11"/>
  <c r="W19" i="11"/>
  <c r="W17" i="11"/>
  <c r="W13" i="11"/>
  <c r="W11" i="11"/>
  <c r="W9" i="11"/>
  <c r="V72" i="8"/>
  <c r="V11" i="8" s="1"/>
  <c r="V64" i="8"/>
  <c r="V33" i="8"/>
  <c r="V72" i="7"/>
  <c r="V67" i="7"/>
  <c r="V40" i="7" s="1"/>
  <c r="V66" i="7"/>
  <c r="V59" i="7" s="1"/>
  <c r="V65" i="7"/>
  <c r="V58" i="7" s="1"/>
  <c r="V63" i="7"/>
  <c r="V62" i="7"/>
  <c r="V42" i="7"/>
  <c r="W55" i="7" s="1"/>
  <c r="W30" i="7"/>
  <c r="W28" i="7"/>
  <c r="W26" i="7"/>
  <c r="W21" i="7"/>
  <c r="W19" i="7"/>
  <c r="W17" i="7"/>
  <c r="W13" i="7"/>
  <c r="W11" i="7"/>
  <c r="W9" i="7"/>
  <c r="V72" i="4"/>
  <c r="V65" i="4" s="1"/>
  <c r="V65" i="12" s="1"/>
  <c r="V63" i="4"/>
  <c r="V63" i="12" s="1"/>
  <c r="V33" i="4"/>
  <c r="V64" i="3"/>
  <c r="V64" i="15" s="1"/>
  <c r="V60" i="3"/>
  <c r="V59" i="3"/>
  <c r="V58" i="3"/>
  <c r="V53" i="3"/>
  <c r="V52" i="3"/>
  <c r="V51" i="3"/>
  <c r="W49" i="3"/>
  <c r="V45" i="3"/>
  <c r="V47" i="3"/>
  <c r="V40" i="3"/>
  <c r="V39" i="3"/>
  <c r="W30" i="3"/>
  <c r="W28" i="3"/>
  <c r="W26" i="3"/>
  <c r="W21" i="3"/>
  <c r="W19" i="3"/>
  <c r="W17" i="3"/>
  <c r="W13" i="3"/>
  <c r="W11" i="3"/>
  <c r="W9" i="3"/>
  <c r="V17" i="16" l="1"/>
  <c r="V53" i="11"/>
  <c r="W6" i="11"/>
  <c r="V28" i="8"/>
  <c r="V13" i="4"/>
  <c r="V17" i="4"/>
  <c r="V21" i="4"/>
  <c r="V11" i="4"/>
  <c r="V30" i="4"/>
  <c r="V19" i="4"/>
  <c r="V6" i="4"/>
  <c r="V9" i="4"/>
  <c r="V40" i="11"/>
  <c r="V58" i="15"/>
  <c r="V39" i="11"/>
  <c r="V39" i="7"/>
  <c r="V6" i="8"/>
  <c r="W11" i="8" s="1"/>
  <c r="V9" i="8"/>
  <c r="V13" i="8"/>
  <c r="V26" i="8"/>
  <c r="V28" i="16"/>
  <c r="V49" i="12"/>
  <c r="V11" i="12"/>
  <c r="W11" i="12" s="1"/>
  <c r="V55" i="12"/>
  <c r="V9" i="12"/>
  <c r="W9" i="12" s="1"/>
  <c r="V13" i="12"/>
  <c r="W13" i="12" s="1"/>
  <c r="V19" i="12"/>
  <c r="W19" i="12" s="1"/>
  <c r="V28" i="12"/>
  <c r="W28" i="12" s="1"/>
  <c r="V17" i="12"/>
  <c r="W17" i="12" s="1"/>
  <c r="V30" i="12"/>
  <c r="W30" i="12" s="1"/>
  <c r="V51" i="11"/>
  <c r="V52" i="11"/>
  <c r="V49" i="8"/>
  <c r="V51" i="7"/>
  <c r="V52" i="7"/>
  <c r="V26" i="4"/>
  <c r="V28" i="4"/>
  <c r="V63" i="8"/>
  <c r="V62" i="4"/>
  <c r="V62" i="12" s="1"/>
  <c r="V66" i="4"/>
  <c r="V66" i="12" s="1"/>
  <c r="V67" i="4"/>
  <c r="V60" i="7"/>
  <c r="V45" i="11"/>
  <c r="V37" i="12"/>
  <c r="V39" i="12" s="1"/>
  <c r="V40" i="15"/>
  <c r="V53" i="15"/>
  <c r="V63" i="16"/>
  <c r="V55" i="4"/>
  <c r="V58" i="4" s="1"/>
  <c r="V21" i="8"/>
  <c r="V21" i="12"/>
  <c r="W21" i="12" s="1"/>
  <c r="V34" i="15"/>
  <c r="V26" i="12"/>
  <c r="W26" i="12" s="1"/>
  <c r="V46" i="11"/>
  <c r="V47" i="11"/>
  <c r="W49" i="11"/>
  <c r="W55" i="11"/>
  <c r="V46" i="7"/>
  <c r="V47" i="7"/>
  <c r="W49" i="7"/>
  <c r="W42" i="7" s="1"/>
  <c r="V45" i="7"/>
  <c r="V59" i="15"/>
  <c r="V37" i="16"/>
  <c r="V21" i="16"/>
  <c r="W13" i="15"/>
  <c r="W28" i="15"/>
  <c r="W21" i="15"/>
  <c r="W17" i="15"/>
  <c r="W30" i="15"/>
  <c r="W11" i="15"/>
  <c r="W19" i="15"/>
  <c r="W9" i="15"/>
  <c r="W26" i="15"/>
  <c r="V55" i="8"/>
  <c r="V17" i="8"/>
  <c r="V49" i="16"/>
  <c r="V64" i="7"/>
  <c r="V37" i="8"/>
  <c r="V64" i="11"/>
  <c r="V30" i="8"/>
  <c r="V19" i="8"/>
  <c r="V6" i="16"/>
  <c r="W17" i="16" s="1"/>
  <c r="V65" i="8"/>
  <c r="V65" i="16"/>
  <c r="V13" i="16"/>
  <c r="V26" i="16"/>
  <c r="V9" i="16"/>
  <c r="V19" i="16"/>
  <c r="V30" i="16"/>
  <c r="V55" i="16"/>
  <c r="V11" i="16"/>
  <c r="V39" i="15"/>
  <c r="V60" i="15"/>
  <c r="V51" i="15"/>
  <c r="V42" i="15"/>
  <c r="W55" i="15" s="1"/>
  <c r="V52" i="15"/>
  <c r="V33" i="15"/>
  <c r="V33" i="16" s="1"/>
  <c r="V53" i="7"/>
  <c r="V37" i="4"/>
  <c r="V49" i="4"/>
  <c r="W55" i="3"/>
  <c r="W42" i="3" s="1"/>
  <c r="V46" i="3"/>
  <c r="V59" i="12" l="1"/>
  <c r="W21" i="8"/>
  <c r="W17" i="4"/>
  <c r="W17" i="8"/>
  <c r="W42" i="11"/>
  <c r="W9" i="8"/>
  <c r="W19" i="8"/>
  <c r="W21" i="4"/>
  <c r="W30" i="4"/>
  <c r="W9" i="4"/>
  <c r="W26" i="8"/>
  <c r="W28" i="8"/>
  <c r="V60" i="4"/>
  <c r="W13" i="4"/>
  <c r="V59" i="4"/>
  <c r="W19" i="4"/>
  <c r="W11" i="4"/>
  <c r="W28" i="4"/>
  <c r="W26" i="4"/>
  <c r="V42" i="12"/>
  <c r="W55" i="12" s="1"/>
  <c r="W13" i="8"/>
  <c r="W30" i="8"/>
  <c r="V58" i="12"/>
  <c r="V51" i="12"/>
  <c r="V51" i="8"/>
  <c r="W9" i="16"/>
  <c r="V62" i="16"/>
  <c r="V52" i="12"/>
  <c r="V62" i="8"/>
  <c r="V42" i="8"/>
  <c r="W55" i="8" s="1"/>
  <c r="V67" i="8"/>
  <c r="V53" i="8" s="1"/>
  <c r="V67" i="16"/>
  <c r="V60" i="16" s="1"/>
  <c r="V67" i="12"/>
  <c r="V66" i="16"/>
  <c r="V52" i="16" s="1"/>
  <c r="V66" i="8"/>
  <c r="V52" i="8" s="1"/>
  <c r="V58" i="8"/>
  <c r="W6" i="12"/>
  <c r="W19" i="16"/>
  <c r="W21" i="16"/>
  <c r="V39" i="16"/>
  <c r="W6" i="15"/>
  <c r="W26" i="16"/>
  <c r="W28" i="16"/>
  <c r="W13" i="16"/>
  <c r="W11" i="16"/>
  <c r="W30" i="16"/>
  <c r="V51" i="16"/>
  <c r="V39" i="8"/>
  <c r="V58" i="16"/>
  <c r="V42" i="16"/>
  <c r="W55" i="16" s="1"/>
  <c r="V47" i="15"/>
  <c r="V45" i="15"/>
  <c r="V46" i="15"/>
  <c r="W49" i="15"/>
  <c r="W42" i="15" s="1"/>
  <c r="V52" i="4"/>
  <c r="V42" i="4"/>
  <c r="V51" i="4"/>
  <c r="V53" i="4"/>
  <c r="V40" i="4"/>
  <c r="V39" i="4"/>
  <c r="T42" i="3"/>
  <c r="V46" i="12" l="1"/>
  <c r="W49" i="12"/>
  <c r="W42" i="12" s="1"/>
  <c r="V45" i="12"/>
  <c r="W6" i="8"/>
  <c r="W6" i="4"/>
  <c r="V45" i="8"/>
  <c r="W49" i="8"/>
  <c r="W42" i="8" s="1"/>
  <c r="V53" i="16"/>
  <c r="V40" i="16"/>
  <c r="V46" i="8"/>
  <c r="W6" i="16"/>
  <c r="V47" i="8"/>
  <c r="V40" i="8"/>
  <c r="V60" i="8"/>
  <c r="V59" i="16"/>
  <c r="V40" i="12"/>
  <c r="V47" i="12"/>
  <c r="V60" i="12"/>
  <c r="V53" i="12"/>
  <c r="V59" i="8"/>
  <c r="V47" i="16"/>
  <c r="V46" i="16"/>
  <c r="V45" i="16"/>
  <c r="W49" i="16"/>
  <c r="W42" i="16" s="1"/>
  <c r="V46" i="4"/>
  <c r="V47" i="4"/>
  <c r="V45" i="4"/>
  <c r="W55" i="4"/>
  <c r="W49" i="4"/>
  <c r="T72" i="16"/>
  <c r="T64" i="16"/>
  <c r="T72" i="15"/>
  <c r="T67" i="15"/>
  <c r="T66" i="15"/>
  <c r="T65" i="15"/>
  <c r="T63" i="15"/>
  <c r="T62" i="15"/>
  <c r="T55" i="15"/>
  <c r="T49" i="15"/>
  <c r="T37" i="15"/>
  <c r="T30" i="15"/>
  <c r="T28" i="15"/>
  <c r="T26" i="15"/>
  <c r="T21" i="15"/>
  <c r="T19" i="15"/>
  <c r="T17" i="15"/>
  <c r="T13" i="15"/>
  <c r="T11" i="15"/>
  <c r="T9" i="15"/>
  <c r="T6" i="15"/>
  <c r="T72" i="12"/>
  <c r="T21" i="12" s="1"/>
  <c r="T64" i="12"/>
  <c r="T33" i="12"/>
  <c r="T72" i="11"/>
  <c r="T67" i="11"/>
  <c r="T53" i="11" s="1"/>
  <c r="T66" i="11"/>
  <c r="T52" i="11" s="1"/>
  <c r="T65" i="11"/>
  <c r="T58" i="11" s="1"/>
  <c r="T63" i="11"/>
  <c r="T62" i="11"/>
  <c r="T42" i="11"/>
  <c r="U55" i="11" s="1"/>
  <c r="U30" i="11"/>
  <c r="U28" i="11"/>
  <c r="U26" i="11"/>
  <c r="U21" i="11"/>
  <c r="U19" i="11"/>
  <c r="U17" i="11"/>
  <c r="U13" i="11"/>
  <c r="U11" i="11"/>
  <c r="U9" i="11"/>
  <c r="T72" i="8"/>
  <c r="T64" i="8"/>
  <c r="T33" i="8"/>
  <c r="T72" i="7"/>
  <c r="T67" i="7"/>
  <c r="T53" i="7" s="1"/>
  <c r="T66" i="7"/>
  <c r="T52" i="7" s="1"/>
  <c r="T65" i="7"/>
  <c r="T39" i="7" s="1"/>
  <c r="T63" i="7"/>
  <c r="T62" i="7"/>
  <c r="T42" i="7"/>
  <c r="U49" i="7" s="1"/>
  <c r="U30" i="7"/>
  <c r="U28" i="7"/>
  <c r="U26" i="7"/>
  <c r="U21" i="7"/>
  <c r="U19" i="7"/>
  <c r="U17" i="7"/>
  <c r="U13" i="7"/>
  <c r="U11" i="7"/>
  <c r="U9" i="7"/>
  <c r="T72" i="4"/>
  <c r="T63" i="4"/>
  <c r="T63" i="12" s="1"/>
  <c r="T33" i="4"/>
  <c r="T64" i="3"/>
  <c r="T64" i="15" s="1"/>
  <c r="T60" i="3"/>
  <c r="T59" i="3"/>
  <c r="T58" i="3"/>
  <c r="T53" i="3"/>
  <c r="T52" i="3"/>
  <c r="T51" i="3"/>
  <c r="U55" i="3"/>
  <c r="T40" i="3"/>
  <c r="T39" i="3"/>
  <c r="U30" i="3"/>
  <c r="U28" i="3"/>
  <c r="U26" i="3"/>
  <c r="U21" i="3"/>
  <c r="U19" i="3"/>
  <c r="U17" i="3"/>
  <c r="U13" i="3"/>
  <c r="U11" i="3"/>
  <c r="U9" i="3"/>
  <c r="U6" i="11" l="1"/>
  <c r="T37" i="12"/>
  <c r="T59" i="15"/>
  <c r="T59" i="11"/>
  <c r="T39" i="11"/>
  <c r="W42" i="4"/>
  <c r="T19" i="16"/>
  <c r="T53" i="15"/>
  <c r="T40" i="15"/>
  <c r="T51" i="7"/>
  <c r="T58" i="7"/>
  <c r="T49" i="8"/>
  <c r="T13" i="8"/>
  <c r="T66" i="4"/>
  <c r="T66" i="16" s="1"/>
  <c r="T64" i="7"/>
  <c r="T51" i="11"/>
  <c r="T19" i="8"/>
  <c r="T64" i="11"/>
  <c r="T21" i="8"/>
  <c r="T30" i="12"/>
  <c r="T37" i="8"/>
  <c r="T55" i="8"/>
  <c r="T33" i="15"/>
  <c r="T33" i="16" s="1"/>
  <c r="U49" i="11"/>
  <c r="U42" i="11" s="1"/>
  <c r="T45" i="11"/>
  <c r="T46" i="11"/>
  <c r="T45" i="7"/>
  <c r="U55" i="7"/>
  <c r="U42" i="7" s="1"/>
  <c r="T45" i="3"/>
  <c r="T46" i="3"/>
  <c r="T47" i="3"/>
  <c r="U49" i="3"/>
  <c r="U42" i="3" s="1"/>
  <c r="T26" i="8"/>
  <c r="T26" i="16"/>
  <c r="T6" i="8"/>
  <c r="T28" i="8"/>
  <c r="T9" i="8"/>
  <c r="T30" i="8"/>
  <c r="T9" i="16"/>
  <c r="T30" i="16"/>
  <c r="T11" i="8"/>
  <c r="T11" i="12"/>
  <c r="T11" i="16"/>
  <c r="T17" i="8"/>
  <c r="U11" i="15"/>
  <c r="U13" i="15"/>
  <c r="T11" i="4"/>
  <c r="T63" i="8"/>
  <c r="U17" i="15"/>
  <c r="T39" i="15"/>
  <c r="T13" i="16"/>
  <c r="T37" i="16"/>
  <c r="T63" i="16"/>
  <c r="T21" i="4"/>
  <c r="T17" i="16"/>
  <c r="U21" i="15"/>
  <c r="T62" i="4"/>
  <c r="T51" i="15"/>
  <c r="T21" i="16"/>
  <c r="T49" i="16"/>
  <c r="U26" i="15"/>
  <c r="T67" i="4"/>
  <c r="U28" i="15"/>
  <c r="T60" i="15"/>
  <c r="T6" i="16"/>
  <c r="T28" i="16"/>
  <c r="T55" i="16"/>
  <c r="T42" i="15"/>
  <c r="T52" i="15"/>
  <c r="U9" i="15"/>
  <c r="U19" i="15"/>
  <c r="U30" i="15"/>
  <c r="T34" i="15"/>
  <c r="T58" i="15"/>
  <c r="T26" i="12"/>
  <c r="T6" i="12"/>
  <c r="T17" i="12"/>
  <c r="T28" i="12"/>
  <c r="T49" i="12"/>
  <c r="T13" i="12"/>
  <c r="T9" i="12"/>
  <c r="T19" i="12"/>
  <c r="T55" i="12"/>
  <c r="T60" i="11"/>
  <c r="T40" i="11"/>
  <c r="T47" i="11"/>
  <c r="T47" i="7"/>
  <c r="T46" i="7"/>
  <c r="T59" i="7"/>
  <c r="T60" i="7"/>
  <c r="T40" i="7"/>
  <c r="T37" i="4"/>
  <c r="T49" i="4"/>
  <c r="T13" i="4"/>
  <c r="T26" i="4"/>
  <c r="T65" i="4"/>
  <c r="T6" i="4"/>
  <c r="T17" i="4"/>
  <c r="T28" i="4"/>
  <c r="T9" i="4"/>
  <c r="T19" i="4"/>
  <c r="T30" i="4"/>
  <c r="T55" i="4"/>
  <c r="T66" i="8" l="1"/>
  <c r="T52" i="8" s="1"/>
  <c r="T52" i="16"/>
  <c r="T66" i="12"/>
  <c r="T52" i="12" s="1"/>
  <c r="U17" i="8"/>
  <c r="T42" i="8"/>
  <c r="U21" i="8"/>
  <c r="U11" i="12"/>
  <c r="U26" i="8"/>
  <c r="U19" i="8"/>
  <c r="U11" i="8"/>
  <c r="U13" i="8"/>
  <c r="U30" i="8"/>
  <c r="U28" i="8"/>
  <c r="U9" i="8"/>
  <c r="U21" i="4"/>
  <c r="U28" i="16"/>
  <c r="U17" i="16"/>
  <c r="U6" i="15"/>
  <c r="U17" i="4"/>
  <c r="U26" i="4"/>
  <c r="U13" i="4"/>
  <c r="U30" i="4"/>
  <c r="U11" i="4"/>
  <c r="T62" i="12"/>
  <c r="T62" i="8"/>
  <c r="T62" i="16"/>
  <c r="U9" i="16"/>
  <c r="T65" i="12"/>
  <c r="T39" i="12" s="1"/>
  <c r="T65" i="16"/>
  <c r="T58" i="16" s="1"/>
  <c r="T65" i="8"/>
  <c r="U21" i="16"/>
  <c r="U11" i="16"/>
  <c r="U13" i="16"/>
  <c r="U26" i="16"/>
  <c r="U19" i="16"/>
  <c r="U19" i="4"/>
  <c r="U28" i="12"/>
  <c r="T42" i="16"/>
  <c r="U55" i="16" s="1"/>
  <c r="T67" i="16"/>
  <c r="T60" i="16" s="1"/>
  <c r="T67" i="8"/>
  <c r="T67" i="12"/>
  <c r="T40" i="12" s="1"/>
  <c r="U17" i="12"/>
  <c r="T59" i="16"/>
  <c r="U30" i="16"/>
  <c r="U55" i="15"/>
  <c r="T46" i="15"/>
  <c r="T47" i="15"/>
  <c r="T45" i="15"/>
  <c r="U49" i="15"/>
  <c r="U26" i="12"/>
  <c r="U9" i="12"/>
  <c r="U21" i="12"/>
  <c r="U19" i="12"/>
  <c r="U13" i="12"/>
  <c r="U30" i="12"/>
  <c r="T42" i="12"/>
  <c r="U55" i="12" s="1"/>
  <c r="T60" i="4"/>
  <c r="T59" i="4"/>
  <c r="T58" i="4"/>
  <c r="U9" i="4"/>
  <c r="T40" i="4"/>
  <c r="T39" i="4"/>
  <c r="T52" i="4"/>
  <c r="T42" i="4"/>
  <c r="U49" i="4" s="1"/>
  <c r="T53" i="4"/>
  <c r="T51" i="4"/>
  <c r="U28" i="4"/>
  <c r="R9" i="15"/>
  <c r="R72" i="16"/>
  <c r="R64" i="16"/>
  <c r="R72" i="15"/>
  <c r="R67" i="15"/>
  <c r="R66" i="15"/>
  <c r="R65" i="15"/>
  <c r="R63" i="15"/>
  <c r="R62" i="15"/>
  <c r="R55" i="15"/>
  <c r="R49" i="15"/>
  <c r="R37" i="15"/>
  <c r="R30" i="15"/>
  <c r="R28" i="15"/>
  <c r="R26" i="15"/>
  <c r="R21" i="15"/>
  <c r="R19" i="15"/>
  <c r="R17" i="15"/>
  <c r="R13" i="15"/>
  <c r="R11" i="15"/>
  <c r="R6" i="15"/>
  <c r="R33" i="15" s="1"/>
  <c r="R33" i="16" s="1"/>
  <c r="R72" i="12"/>
  <c r="R49" i="12" s="1"/>
  <c r="R64" i="12"/>
  <c r="R33" i="12"/>
  <c r="R72" i="11"/>
  <c r="R67" i="11"/>
  <c r="R66" i="11"/>
  <c r="R52" i="11" s="1"/>
  <c r="R65" i="11"/>
  <c r="R51" i="11" s="1"/>
  <c r="R63" i="11"/>
  <c r="R62" i="11"/>
  <c r="R42" i="11"/>
  <c r="S49" i="11" s="1"/>
  <c r="S30" i="11"/>
  <c r="S28" i="11"/>
  <c r="S26" i="11"/>
  <c r="S21" i="11"/>
  <c r="S19" i="11"/>
  <c r="S17" i="11"/>
  <c r="S13" i="11"/>
  <c r="S11" i="11"/>
  <c r="S9" i="11"/>
  <c r="R72" i="8"/>
  <c r="R64" i="8"/>
  <c r="R33" i="8"/>
  <c r="R72" i="7"/>
  <c r="R67" i="7"/>
  <c r="R60" i="7" s="1"/>
  <c r="R66" i="7"/>
  <c r="R59" i="7" s="1"/>
  <c r="R65" i="7"/>
  <c r="R51" i="7" s="1"/>
  <c r="R63" i="7"/>
  <c r="R62" i="7"/>
  <c r="R42" i="7"/>
  <c r="S49" i="7" s="1"/>
  <c r="S30" i="7"/>
  <c r="S28" i="7"/>
  <c r="S26" i="7"/>
  <c r="S21" i="7"/>
  <c r="S19" i="7"/>
  <c r="S17" i="7"/>
  <c r="S13" i="7"/>
  <c r="S11" i="7"/>
  <c r="S9" i="7"/>
  <c r="R72" i="4"/>
  <c r="R66" i="4" s="1"/>
  <c r="R66" i="8" s="1"/>
  <c r="R63" i="4"/>
  <c r="R63" i="12" s="1"/>
  <c r="R33" i="4"/>
  <c r="R64" i="3"/>
  <c r="R64" i="11" s="1"/>
  <c r="R60" i="3"/>
  <c r="R59" i="3"/>
  <c r="R58" i="3"/>
  <c r="R53" i="3"/>
  <c r="R52" i="3"/>
  <c r="R51" i="3"/>
  <c r="R42" i="3"/>
  <c r="S49" i="3" s="1"/>
  <c r="R40" i="3"/>
  <c r="R39" i="3"/>
  <c r="S30" i="3"/>
  <c r="S28" i="3"/>
  <c r="S26" i="3"/>
  <c r="S21" i="3"/>
  <c r="S19" i="3"/>
  <c r="S17" i="3"/>
  <c r="S13" i="3"/>
  <c r="S11" i="3"/>
  <c r="T59" i="12" l="1"/>
  <c r="R11" i="12"/>
  <c r="T59" i="8"/>
  <c r="R17" i="16"/>
  <c r="R21" i="4"/>
  <c r="R6" i="4"/>
  <c r="T53" i="12"/>
  <c r="T60" i="12"/>
  <c r="U6" i="4"/>
  <c r="U49" i="8"/>
  <c r="T46" i="8"/>
  <c r="U55" i="8"/>
  <c r="U6" i="8"/>
  <c r="T46" i="16"/>
  <c r="T47" i="16"/>
  <c r="T51" i="16"/>
  <c r="T45" i="16"/>
  <c r="T39" i="16"/>
  <c r="U49" i="16"/>
  <c r="U42" i="16" s="1"/>
  <c r="U6" i="16"/>
  <c r="T58" i="12"/>
  <c r="T60" i="8"/>
  <c r="T53" i="8"/>
  <c r="T47" i="8"/>
  <c r="T40" i="8"/>
  <c r="T53" i="16"/>
  <c r="U42" i="15"/>
  <c r="T40" i="16"/>
  <c r="T51" i="12"/>
  <c r="T39" i="8"/>
  <c r="T58" i="8"/>
  <c r="T51" i="8"/>
  <c r="T45" i="8"/>
  <c r="R40" i="15"/>
  <c r="S11" i="15"/>
  <c r="T46" i="12"/>
  <c r="T47" i="12"/>
  <c r="T45" i="12"/>
  <c r="U6" i="12"/>
  <c r="R19" i="12"/>
  <c r="R28" i="12"/>
  <c r="U49" i="12"/>
  <c r="U42" i="12" s="1"/>
  <c r="R40" i="7"/>
  <c r="R53" i="7"/>
  <c r="R34" i="15"/>
  <c r="R63" i="16"/>
  <c r="T45" i="4"/>
  <c r="T46" i="4"/>
  <c r="T47" i="4"/>
  <c r="U55" i="4"/>
  <c r="U42" i="4" s="1"/>
  <c r="R63" i="8"/>
  <c r="R21" i="8"/>
  <c r="R39" i="11"/>
  <c r="R37" i="12"/>
  <c r="R9" i="8"/>
  <c r="R58" i="11"/>
  <c r="R47" i="11"/>
  <c r="S6" i="11"/>
  <c r="R60" i="15"/>
  <c r="R52" i="15"/>
  <c r="R30" i="16"/>
  <c r="R26" i="4"/>
  <c r="S26" i="4" s="1"/>
  <c r="R37" i="8"/>
  <c r="R21" i="12"/>
  <c r="R55" i="12"/>
  <c r="R42" i="12" s="1"/>
  <c r="S49" i="12" s="1"/>
  <c r="R28" i="4"/>
  <c r="R6" i="12"/>
  <c r="R26" i="12"/>
  <c r="R30" i="4"/>
  <c r="R9" i="12"/>
  <c r="R66" i="12"/>
  <c r="R52" i="12" s="1"/>
  <c r="R13" i="4"/>
  <c r="R17" i="8"/>
  <c r="R13" i="12"/>
  <c r="R30" i="12"/>
  <c r="S30" i="12" s="1"/>
  <c r="R26" i="16"/>
  <c r="R17" i="4"/>
  <c r="R65" i="4"/>
  <c r="R65" i="16" s="1"/>
  <c r="R19" i="8"/>
  <c r="R17" i="12"/>
  <c r="R19" i="4"/>
  <c r="R67" i="4"/>
  <c r="R67" i="16" s="1"/>
  <c r="R64" i="7"/>
  <c r="R30" i="8"/>
  <c r="R64" i="15"/>
  <c r="R52" i="7"/>
  <c r="R53" i="11"/>
  <c r="R39" i="7"/>
  <c r="R51" i="15"/>
  <c r="R59" i="11"/>
  <c r="R66" i="16"/>
  <c r="R40" i="11"/>
  <c r="R60" i="11"/>
  <c r="R59" i="15"/>
  <c r="R58" i="7"/>
  <c r="S9" i="3"/>
  <c r="R11" i="16"/>
  <c r="R19" i="16"/>
  <c r="R37" i="16"/>
  <c r="R28" i="16"/>
  <c r="R55" i="16"/>
  <c r="R6" i="16"/>
  <c r="R13" i="16"/>
  <c r="R21" i="16"/>
  <c r="R49" i="16"/>
  <c r="R9" i="16"/>
  <c r="S19" i="15"/>
  <c r="R53" i="15"/>
  <c r="S28" i="15"/>
  <c r="S13" i="15"/>
  <c r="R39" i="15"/>
  <c r="S21" i="15"/>
  <c r="S9" i="15"/>
  <c r="S30" i="15"/>
  <c r="R42" i="15"/>
  <c r="S55" i="15" s="1"/>
  <c r="S17" i="15"/>
  <c r="R58" i="15"/>
  <c r="S26" i="15"/>
  <c r="R45" i="11"/>
  <c r="S55" i="11"/>
  <c r="S42" i="11" s="1"/>
  <c r="R46" i="11"/>
  <c r="R26" i="8"/>
  <c r="R11" i="8"/>
  <c r="R55" i="8"/>
  <c r="R28" i="8"/>
  <c r="R6" i="8"/>
  <c r="R13" i="8"/>
  <c r="R49" i="8"/>
  <c r="R45" i="7"/>
  <c r="S55" i="7"/>
  <c r="S42" i="7" s="1"/>
  <c r="R46" i="7"/>
  <c r="R47" i="7"/>
  <c r="R9" i="4"/>
  <c r="R62" i="4"/>
  <c r="R11" i="4"/>
  <c r="R37" i="4"/>
  <c r="R55" i="4"/>
  <c r="R49" i="4"/>
  <c r="R45" i="3"/>
  <c r="S55" i="3"/>
  <c r="S42" i="3" s="1"/>
  <c r="R46" i="3"/>
  <c r="R47" i="3"/>
  <c r="S11" i="12" l="1"/>
  <c r="S21" i="4"/>
  <c r="S28" i="4"/>
  <c r="S19" i="4"/>
  <c r="S13" i="4"/>
  <c r="S17" i="4"/>
  <c r="S30" i="4"/>
  <c r="R67" i="8"/>
  <c r="R40" i="8" s="1"/>
  <c r="S9" i="12"/>
  <c r="U42" i="8"/>
  <c r="S30" i="8"/>
  <c r="S13" i="12"/>
  <c r="S19" i="12"/>
  <c r="S17" i="12"/>
  <c r="S21" i="12"/>
  <c r="S49" i="15"/>
  <c r="S42" i="15" s="1"/>
  <c r="S17" i="8"/>
  <c r="S21" i="8"/>
  <c r="S26" i="16"/>
  <c r="R59" i="12"/>
  <c r="R65" i="8"/>
  <c r="R51" i="8" s="1"/>
  <c r="R67" i="12"/>
  <c r="R40" i="12" s="1"/>
  <c r="S26" i="12"/>
  <c r="S28" i="12"/>
  <c r="S17" i="16"/>
  <c r="R65" i="12"/>
  <c r="R58" i="12" s="1"/>
  <c r="S19" i="8"/>
  <c r="R62" i="12"/>
  <c r="R62" i="16"/>
  <c r="R62" i="8"/>
  <c r="R40" i="16"/>
  <c r="R39" i="16"/>
  <c r="S19" i="16"/>
  <c r="S11" i="16"/>
  <c r="R42" i="16"/>
  <c r="S49" i="16" s="1"/>
  <c r="R51" i="16"/>
  <c r="R53" i="16"/>
  <c r="R52" i="16"/>
  <c r="S30" i="16"/>
  <c r="R59" i="16"/>
  <c r="R60" i="16"/>
  <c r="R58" i="16"/>
  <c r="S9" i="16"/>
  <c r="S21" i="16"/>
  <c r="S13" i="16"/>
  <c r="S28" i="16"/>
  <c r="R47" i="15"/>
  <c r="R46" i="15"/>
  <c r="R45" i="15"/>
  <c r="S6" i="15"/>
  <c r="S55" i="12"/>
  <c r="S42" i="12" s="1"/>
  <c r="R46" i="12"/>
  <c r="S11" i="8"/>
  <c r="R52" i="8"/>
  <c r="R42" i="8"/>
  <c r="S26" i="8"/>
  <c r="R59" i="8"/>
  <c r="S13" i="8"/>
  <c r="S9" i="8"/>
  <c r="S28" i="8"/>
  <c r="R52" i="4"/>
  <c r="R53" i="4"/>
  <c r="R51" i="4"/>
  <c r="R42" i="4"/>
  <c r="S55" i="4" s="1"/>
  <c r="S9" i="4"/>
  <c r="R58" i="4"/>
  <c r="R60" i="4"/>
  <c r="R59" i="4"/>
  <c r="R39" i="4"/>
  <c r="R40" i="4"/>
  <c r="S11" i="4"/>
  <c r="R53" i="8" l="1"/>
  <c r="R45" i="12"/>
  <c r="R60" i="8"/>
  <c r="S6" i="12"/>
  <c r="R51" i="12"/>
  <c r="R47" i="12"/>
  <c r="S49" i="4"/>
  <c r="S42" i="4" s="1"/>
  <c r="R39" i="12"/>
  <c r="R60" i="12"/>
  <c r="R53" i="12"/>
  <c r="R39" i="8"/>
  <c r="S55" i="16"/>
  <c r="S42" i="16" s="1"/>
  <c r="R58" i="8"/>
  <c r="S6" i="16"/>
  <c r="S6" i="4"/>
  <c r="R47" i="16"/>
  <c r="R46" i="16"/>
  <c r="R45" i="16"/>
  <c r="R46" i="8"/>
  <c r="R47" i="8"/>
  <c r="R45" i="8"/>
  <c r="S55" i="8"/>
  <c r="S6" i="8"/>
  <c r="S49" i="8"/>
  <c r="R47" i="4"/>
  <c r="R46" i="4"/>
  <c r="R45" i="4"/>
  <c r="S42" i="8" l="1"/>
  <c r="A80" i="15" l="1"/>
  <c r="A79" i="15"/>
  <c r="P64" i="3" l="1"/>
  <c r="P57" i="3" s="1"/>
  <c r="P56" i="3"/>
  <c r="P50" i="3"/>
  <c r="P38" i="3"/>
  <c r="P31" i="3"/>
  <c r="P29" i="3"/>
  <c r="P27" i="3"/>
  <c r="P22" i="3"/>
  <c r="P20" i="3"/>
  <c r="P18" i="3"/>
  <c r="P14" i="3"/>
  <c r="P12" i="3"/>
  <c r="P10" i="3"/>
  <c r="P72" i="16" l="1"/>
  <c r="P64" i="16"/>
  <c r="P72" i="15"/>
  <c r="P67" i="15"/>
  <c r="P66" i="15"/>
  <c r="P65" i="15"/>
  <c r="P63" i="15"/>
  <c r="P62" i="15"/>
  <c r="P55" i="15"/>
  <c r="P49" i="15"/>
  <c r="P37" i="15"/>
  <c r="P30" i="15"/>
  <c r="P28" i="15"/>
  <c r="P26" i="15"/>
  <c r="P21" i="15"/>
  <c r="P19" i="15"/>
  <c r="P17" i="15"/>
  <c r="P13" i="15"/>
  <c r="P11" i="15"/>
  <c r="P9" i="15"/>
  <c r="P6" i="15"/>
  <c r="P34" i="15" s="1"/>
  <c r="P72" i="12"/>
  <c r="P21" i="12" s="1"/>
  <c r="P64" i="12"/>
  <c r="P33" i="12"/>
  <c r="P72" i="11"/>
  <c r="P67" i="11"/>
  <c r="P66" i="11"/>
  <c r="P65" i="11"/>
  <c r="P63" i="11"/>
  <c r="P62" i="11"/>
  <c r="P42" i="11"/>
  <c r="Q30" i="11"/>
  <c r="Q28" i="11"/>
  <c r="Q26" i="11"/>
  <c r="Q21" i="11"/>
  <c r="Q19" i="11"/>
  <c r="Q17" i="11"/>
  <c r="Q13" i="11"/>
  <c r="Q11" i="11"/>
  <c r="Q9" i="11"/>
  <c r="P72" i="8"/>
  <c r="P64" i="8"/>
  <c r="P33" i="8"/>
  <c r="P72" i="7"/>
  <c r="P67" i="7"/>
  <c r="P66" i="7"/>
  <c r="P65" i="7"/>
  <c r="P63" i="7"/>
  <c r="P62" i="7"/>
  <c r="P42" i="7"/>
  <c r="Q30" i="7"/>
  <c r="Q28" i="7"/>
  <c r="Q26" i="7"/>
  <c r="Q21" i="7"/>
  <c r="Q19" i="7"/>
  <c r="Q17" i="7"/>
  <c r="Q13" i="7"/>
  <c r="Q11" i="7"/>
  <c r="Q9" i="7"/>
  <c r="P72" i="4"/>
  <c r="P19" i="4" s="1"/>
  <c r="P63" i="4"/>
  <c r="P63" i="12" s="1"/>
  <c r="P33" i="4"/>
  <c r="P64" i="11"/>
  <c r="P57" i="11" s="1"/>
  <c r="P60" i="3"/>
  <c r="P59" i="3"/>
  <c r="P58" i="3"/>
  <c r="P53" i="3"/>
  <c r="P52" i="3"/>
  <c r="P51" i="3"/>
  <c r="P42" i="3"/>
  <c r="P40" i="3"/>
  <c r="P39" i="3"/>
  <c r="Q30" i="3"/>
  <c r="Q28" i="3"/>
  <c r="Q26" i="3"/>
  <c r="Q21" i="3"/>
  <c r="Q19" i="3"/>
  <c r="Q17" i="3"/>
  <c r="Q13" i="3"/>
  <c r="Q11" i="3"/>
  <c r="Q9" i="3"/>
  <c r="P49" i="4" l="1"/>
  <c r="P22" i="15"/>
  <c r="P31" i="15"/>
  <c r="P29" i="15"/>
  <c r="P10" i="15"/>
  <c r="P12" i="15"/>
  <c r="P14" i="15"/>
  <c r="P63" i="8"/>
  <c r="P6" i="4"/>
  <c r="P51" i="11"/>
  <c r="P58" i="11"/>
  <c r="P53" i="11"/>
  <c r="P60" i="11"/>
  <c r="P52" i="7"/>
  <c r="P59" i="7"/>
  <c r="P39" i="11"/>
  <c r="P39" i="15"/>
  <c r="P38" i="15"/>
  <c r="Q49" i="3"/>
  <c r="P43" i="3"/>
  <c r="P52" i="11"/>
  <c r="P59" i="11"/>
  <c r="P58" i="7"/>
  <c r="P39" i="7"/>
  <c r="P51" i="7"/>
  <c r="P53" i="7"/>
  <c r="P40" i="7"/>
  <c r="P60" i="7"/>
  <c r="P50" i="15"/>
  <c r="P53" i="15"/>
  <c r="P52" i="15"/>
  <c r="P51" i="15"/>
  <c r="P63" i="16"/>
  <c r="P26" i="12"/>
  <c r="P21" i="8"/>
  <c r="P67" i="4"/>
  <c r="P67" i="12" s="1"/>
  <c r="P46" i="11"/>
  <c r="P55" i="16"/>
  <c r="P60" i="15"/>
  <c r="P59" i="15"/>
  <c r="P58" i="15"/>
  <c r="P56" i="15"/>
  <c r="P18" i="7"/>
  <c r="P50" i="7"/>
  <c r="P38" i="7"/>
  <c r="P29" i="7"/>
  <c r="P27" i="7"/>
  <c r="P22" i="7"/>
  <c r="P14" i="7"/>
  <c r="P12" i="7"/>
  <c r="P56" i="7"/>
  <c r="P20" i="7"/>
  <c r="P10" i="7"/>
  <c r="P40" i="11"/>
  <c r="P20" i="11"/>
  <c r="P29" i="11"/>
  <c r="P18" i="11"/>
  <c r="P14" i="11"/>
  <c r="P50" i="11"/>
  <c r="P12" i="11"/>
  <c r="P31" i="11"/>
  <c r="P38" i="11"/>
  <c r="P10" i="11"/>
  <c r="P56" i="11"/>
  <c r="P27" i="11"/>
  <c r="P26" i="16"/>
  <c r="P27" i="15"/>
  <c r="P19" i="16"/>
  <c r="P20" i="15"/>
  <c r="P17" i="16"/>
  <c r="P18" i="15"/>
  <c r="P45" i="11"/>
  <c r="P43" i="11"/>
  <c r="Q55" i="11"/>
  <c r="Q6" i="11"/>
  <c r="P43" i="7"/>
  <c r="P47" i="7"/>
  <c r="P46" i="7"/>
  <c r="P45" i="7"/>
  <c r="Q55" i="7"/>
  <c r="Q21" i="15"/>
  <c r="P49" i="16"/>
  <c r="P21" i="16"/>
  <c r="Q9" i="15"/>
  <c r="Q26" i="15"/>
  <c r="Q28" i="15"/>
  <c r="Q11" i="15"/>
  <c r="Q13" i="15"/>
  <c r="Q19" i="4"/>
  <c r="Q17" i="15"/>
  <c r="Q19" i="15"/>
  <c r="P40" i="15"/>
  <c r="P47" i="11"/>
  <c r="P9" i="4"/>
  <c r="P26" i="4"/>
  <c r="P28" i="12"/>
  <c r="P55" i="12"/>
  <c r="P6" i="16"/>
  <c r="P28" i="16"/>
  <c r="P11" i="4"/>
  <c r="P28" i="4"/>
  <c r="P64" i="7"/>
  <c r="P57" i="7" s="1"/>
  <c r="P30" i="12"/>
  <c r="P9" i="16"/>
  <c r="P30" i="16"/>
  <c r="P30" i="4"/>
  <c r="P6" i="12"/>
  <c r="Q21" i="12" s="1"/>
  <c r="P11" i="16"/>
  <c r="P13" i="4"/>
  <c r="P9" i="12"/>
  <c r="P37" i="12"/>
  <c r="P64" i="15"/>
  <c r="P57" i="15" s="1"/>
  <c r="P13" i="16"/>
  <c r="P37" i="16"/>
  <c r="P17" i="4"/>
  <c r="P37" i="4"/>
  <c r="P11" i="12"/>
  <c r="P17" i="12"/>
  <c r="P49" i="12"/>
  <c r="P21" i="4"/>
  <c r="P19" i="12"/>
  <c r="P42" i="15"/>
  <c r="Q30" i="15"/>
  <c r="P33" i="15"/>
  <c r="P33" i="16" s="1"/>
  <c r="P13" i="12"/>
  <c r="Q49" i="11"/>
  <c r="P13" i="8"/>
  <c r="P26" i="8"/>
  <c r="P49" i="8"/>
  <c r="P17" i="8"/>
  <c r="P37" i="8"/>
  <c r="P6" i="8"/>
  <c r="P28" i="8"/>
  <c r="P9" i="8"/>
  <c r="P19" i="8"/>
  <c r="P30" i="8"/>
  <c r="P55" i="8"/>
  <c r="P11" i="8"/>
  <c r="Q49" i="7"/>
  <c r="P62" i="4"/>
  <c r="P65" i="4"/>
  <c r="P55" i="4"/>
  <c r="P66" i="4"/>
  <c r="Q55" i="3"/>
  <c r="P45" i="3"/>
  <c r="P46" i="3"/>
  <c r="P47" i="3"/>
  <c r="Q42" i="11" l="1"/>
  <c r="Q42" i="7"/>
  <c r="P52" i="4"/>
  <c r="P50" i="4"/>
  <c r="D195" i="19" s="1"/>
  <c r="P51" i="4"/>
  <c r="Q42" i="3"/>
  <c r="Q21" i="8"/>
  <c r="P67" i="16"/>
  <c r="P40" i="16" s="1"/>
  <c r="I187" i="25" s="1"/>
  <c r="P67" i="8"/>
  <c r="P40" i="8" s="1"/>
  <c r="I187" i="21" s="1"/>
  <c r="P53" i="12"/>
  <c r="Q26" i="4"/>
  <c r="P27" i="4"/>
  <c r="C137" i="20"/>
  <c r="K137" i="20"/>
  <c r="S137" i="20"/>
  <c r="AA137" i="20"/>
  <c r="AI137" i="20"/>
  <c r="AI137" i="26" s="1"/>
  <c r="I138" i="20"/>
  <c r="Q138" i="20"/>
  <c r="Y138" i="20"/>
  <c r="AG138" i="20"/>
  <c r="G139" i="20"/>
  <c r="O139" i="20"/>
  <c r="W139" i="20"/>
  <c r="AE139" i="20"/>
  <c r="E140" i="20"/>
  <c r="M140" i="20"/>
  <c r="U140" i="20"/>
  <c r="AC140" i="20"/>
  <c r="C141" i="20"/>
  <c r="K141" i="20"/>
  <c r="S141" i="20"/>
  <c r="AA141" i="20"/>
  <c r="AI141" i="20"/>
  <c r="AI141" i="26" s="1"/>
  <c r="I142" i="20"/>
  <c r="Q142" i="20"/>
  <c r="Y142" i="20"/>
  <c r="AG142" i="20"/>
  <c r="G143" i="20"/>
  <c r="O143" i="20"/>
  <c r="W143" i="20"/>
  <c r="AE143" i="20"/>
  <c r="E144" i="20"/>
  <c r="M144" i="20"/>
  <c r="U144" i="20"/>
  <c r="AC144" i="20"/>
  <c r="C145" i="20"/>
  <c r="K145" i="20"/>
  <c r="S145" i="20"/>
  <c r="AA145" i="20"/>
  <c r="AI145" i="20"/>
  <c r="AI145" i="26" s="1"/>
  <c r="I146" i="20"/>
  <c r="Q146" i="20"/>
  <c r="Y146" i="20"/>
  <c r="AG146" i="20"/>
  <c r="G147" i="20"/>
  <c r="O147" i="20"/>
  <c r="W147" i="20"/>
  <c r="AE147" i="20"/>
  <c r="F136" i="20"/>
  <c r="N136" i="20"/>
  <c r="V136" i="20"/>
  <c r="AD136" i="20"/>
  <c r="D136" i="20"/>
  <c r="D137" i="20"/>
  <c r="L137" i="20"/>
  <c r="T137" i="20"/>
  <c r="AB137" i="20"/>
  <c r="J138" i="20"/>
  <c r="R138" i="20"/>
  <c r="Z138" i="20"/>
  <c r="AH138" i="20"/>
  <c r="AH138" i="26" s="1"/>
  <c r="H139" i="20"/>
  <c r="P139" i="20"/>
  <c r="X139" i="20"/>
  <c r="AF139" i="20"/>
  <c r="F140" i="20"/>
  <c r="N140" i="20"/>
  <c r="V140" i="20"/>
  <c r="AD140" i="20"/>
  <c r="D141" i="20"/>
  <c r="L141" i="20"/>
  <c r="T141" i="20"/>
  <c r="AB141" i="20"/>
  <c r="J142" i="20"/>
  <c r="R142" i="20"/>
  <c r="Z142" i="20"/>
  <c r="AH142" i="20"/>
  <c r="AH142" i="26" s="1"/>
  <c r="H143" i="20"/>
  <c r="P143" i="20"/>
  <c r="X143" i="20"/>
  <c r="AF143" i="20"/>
  <c r="F144" i="20"/>
  <c r="N144" i="20"/>
  <c r="V144" i="20"/>
  <c r="AD144" i="20"/>
  <c r="D145" i="20"/>
  <c r="L145" i="20"/>
  <c r="T145" i="20"/>
  <c r="AB145" i="20"/>
  <c r="J146" i="20"/>
  <c r="R146" i="20"/>
  <c r="Z146" i="20"/>
  <c r="AH146" i="20"/>
  <c r="AH146" i="26" s="1"/>
  <c r="H147" i="20"/>
  <c r="P147" i="20"/>
  <c r="X147" i="20"/>
  <c r="AF147" i="20"/>
  <c r="G136" i="20"/>
  <c r="O136" i="20"/>
  <c r="W136" i="20"/>
  <c r="AE136" i="20"/>
  <c r="AB136" i="20"/>
  <c r="E137" i="20"/>
  <c r="M137" i="20"/>
  <c r="U137" i="20"/>
  <c r="AC137" i="20"/>
  <c r="C138" i="20"/>
  <c r="K138" i="20"/>
  <c r="S138" i="20"/>
  <c r="AA138" i="20"/>
  <c r="AI138" i="20"/>
  <c r="AI138" i="26" s="1"/>
  <c r="I139" i="20"/>
  <c r="Q139" i="20"/>
  <c r="Y139" i="20"/>
  <c r="AG139" i="20"/>
  <c r="G140" i="20"/>
  <c r="O140" i="20"/>
  <c r="W140" i="20"/>
  <c r="AE140" i="20"/>
  <c r="E141" i="20"/>
  <c r="M141" i="20"/>
  <c r="U141" i="20"/>
  <c r="AC141" i="20"/>
  <c r="C142" i="20"/>
  <c r="K142" i="20"/>
  <c r="S142" i="20"/>
  <c r="AA142" i="20"/>
  <c r="AI142" i="20"/>
  <c r="AI142" i="26" s="1"/>
  <c r="I143" i="20"/>
  <c r="Q143" i="20"/>
  <c r="Y143" i="20"/>
  <c r="AG143" i="20"/>
  <c r="G144" i="20"/>
  <c r="O144" i="20"/>
  <c r="W144" i="20"/>
  <c r="AE144" i="20"/>
  <c r="E145" i="20"/>
  <c r="M145" i="20"/>
  <c r="U145" i="20"/>
  <c r="AC145" i="20"/>
  <c r="C146" i="20"/>
  <c r="K146" i="20"/>
  <c r="S146" i="20"/>
  <c r="AA146" i="20"/>
  <c r="AI146" i="20"/>
  <c r="AI146" i="26" s="1"/>
  <c r="I147" i="20"/>
  <c r="Q147" i="20"/>
  <c r="Y147" i="20"/>
  <c r="AG147" i="20"/>
  <c r="H136" i="20"/>
  <c r="P136" i="20"/>
  <c r="X136" i="20"/>
  <c r="AF136" i="20"/>
  <c r="L136" i="20"/>
  <c r="F137" i="20"/>
  <c r="N137" i="20"/>
  <c r="V137" i="20"/>
  <c r="AD137" i="20"/>
  <c r="D138" i="20"/>
  <c r="L138" i="20"/>
  <c r="T138" i="20"/>
  <c r="AB138" i="20"/>
  <c r="J139" i="20"/>
  <c r="R139" i="20"/>
  <c r="Z139" i="20"/>
  <c r="AH139" i="20"/>
  <c r="AH139" i="26" s="1"/>
  <c r="H140" i="20"/>
  <c r="P140" i="20"/>
  <c r="X140" i="20"/>
  <c r="AF140" i="20"/>
  <c r="F141" i="20"/>
  <c r="N141" i="20"/>
  <c r="V141" i="20"/>
  <c r="AD141" i="20"/>
  <c r="D142" i="20"/>
  <c r="L142" i="20"/>
  <c r="T142" i="20"/>
  <c r="AB142" i="20"/>
  <c r="J143" i="20"/>
  <c r="R143" i="20"/>
  <c r="Z143" i="20"/>
  <c r="AH143" i="20"/>
  <c r="AH143" i="26" s="1"/>
  <c r="H144" i="20"/>
  <c r="P144" i="20"/>
  <c r="X144" i="20"/>
  <c r="AF144" i="20"/>
  <c r="F145" i="20"/>
  <c r="N145" i="20"/>
  <c r="V145" i="20"/>
  <c r="AD145" i="20"/>
  <c r="D146" i="20"/>
  <c r="L146" i="20"/>
  <c r="T146" i="20"/>
  <c r="AB146" i="20"/>
  <c r="J147" i="20"/>
  <c r="R147" i="20"/>
  <c r="Z147" i="20"/>
  <c r="AH147" i="20"/>
  <c r="AH147" i="26" s="1"/>
  <c r="I136" i="20"/>
  <c r="Q136" i="20"/>
  <c r="Y136" i="20"/>
  <c r="AG136" i="20"/>
  <c r="M147" i="20"/>
  <c r="G137" i="20"/>
  <c r="O137" i="20"/>
  <c r="W137" i="20"/>
  <c r="AE137" i="20"/>
  <c r="E138" i="20"/>
  <c r="M138" i="20"/>
  <c r="U138" i="20"/>
  <c r="AC138" i="20"/>
  <c r="C139" i="20"/>
  <c r="K139" i="20"/>
  <c r="S139" i="20"/>
  <c r="AA139" i="20"/>
  <c r="AI139" i="20"/>
  <c r="AI139" i="26" s="1"/>
  <c r="I140" i="20"/>
  <c r="Q140" i="20"/>
  <c r="Y140" i="20"/>
  <c r="AG140" i="20"/>
  <c r="G141" i="20"/>
  <c r="O141" i="20"/>
  <c r="W141" i="20"/>
  <c r="AE141" i="20"/>
  <c r="E142" i="20"/>
  <c r="M142" i="20"/>
  <c r="U142" i="20"/>
  <c r="AC142" i="20"/>
  <c r="C143" i="20"/>
  <c r="K143" i="20"/>
  <c r="S143" i="20"/>
  <c r="AA143" i="20"/>
  <c r="AI143" i="20"/>
  <c r="AI143" i="26" s="1"/>
  <c r="I144" i="20"/>
  <c r="Q144" i="20"/>
  <c r="Y144" i="20"/>
  <c r="AG144" i="20"/>
  <c r="G145" i="20"/>
  <c r="O145" i="20"/>
  <c r="W145" i="20"/>
  <c r="AE145" i="20"/>
  <c r="E146" i="20"/>
  <c r="M146" i="20"/>
  <c r="U146" i="20"/>
  <c r="AC146" i="20"/>
  <c r="C147" i="20"/>
  <c r="K147" i="20"/>
  <c r="S147" i="20"/>
  <c r="AA147" i="20"/>
  <c r="AI147" i="20"/>
  <c r="AI147" i="26" s="1"/>
  <c r="J136" i="20"/>
  <c r="R136" i="20"/>
  <c r="Z136" i="20"/>
  <c r="AH136" i="20"/>
  <c r="AH136" i="26" s="1"/>
  <c r="AE146" i="20"/>
  <c r="H137" i="20"/>
  <c r="P137" i="20"/>
  <c r="X137" i="20"/>
  <c r="AF137" i="20"/>
  <c r="F138" i="20"/>
  <c r="N138" i="20"/>
  <c r="V138" i="20"/>
  <c r="AD138" i="20"/>
  <c r="D139" i="20"/>
  <c r="L139" i="20"/>
  <c r="T139" i="20"/>
  <c r="AB139" i="20"/>
  <c r="J140" i="20"/>
  <c r="R140" i="20"/>
  <c r="Z140" i="20"/>
  <c r="AH140" i="20"/>
  <c r="AH140" i="26" s="1"/>
  <c r="H141" i="20"/>
  <c r="P141" i="20"/>
  <c r="X141" i="20"/>
  <c r="AF141" i="20"/>
  <c r="F142" i="20"/>
  <c r="N142" i="20"/>
  <c r="V142" i="20"/>
  <c r="AD142" i="20"/>
  <c r="D143" i="20"/>
  <c r="L143" i="20"/>
  <c r="T143" i="20"/>
  <c r="AB143" i="20"/>
  <c r="J144" i="20"/>
  <c r="R144" i="20"/>
  <c r="Z144" i="20"/>
  <c r="AH144" i="20"/>
  <c r="AH144" i="26" s="1"/>
  <c r="H145" i="20"/>
  <c r="P145" i="20"/>
  <c r="X145" i="20"/>
  <c r="AF145" i="20"/>
  <c r="F146" i="20"/>
  <c r="N146" i="20"/>
  <c r="V146" i="20"/>
  <c r="AD146" i="20"/>
  <c r="D147" i="20"/>
  <c r="L147" i="20"/>
  <c r="T147" i="20"/>
  <c r="AB147" i="20"/>
  <c r="K136" i="20"/>
  <c r="S136" i="20"/>
  <c r="AA136" i="20"/>
  <c r="AI136" i="20"/>
  <c r="AI136" i="26" s="1"/>
  <c r="AC147" i="20"/>
  <c r="I137" i="20"/>
  <c r="Q137" i="20"/>
  <c r="Y137" i="20"/>
  <c r="AG137" i="20"/>
  <c r="G138" i="20"/>
  <c r="O138" i="20"/>
  <c r="W138" i="20"/>
  <c r="AE138" i="20"/>
  <c r="E139" i="20"/>
  <c r="M139" i="20"/>
  <c r="U139" i="20"/>
  <c r="AC139" i="20"/>
  <c r="C140" i="20"/>
  <c r="K140" i="20"/>
  <c r="S140" i="20"/>
  <c r="AA140" i="20"/>
  <c r="AI140" i="20"/>
  <c r="AI140" i="26" s="1"/>
  <c r="I141" i="20"/>
  <c r="Q141" i="20"/>
  <c r="Y141" i="20"/>
  <c r="AG141" i="20"/>
  <c r="G142" i="20"/>
  <c r="O142" i="20"/>
  <c r="W142" i="20"/>
  <c r="AE142" i="20"/>
  <c r="E143" i="20"/>
  <c r="M143" i="20"/>
  <c r="U143" i="20"/>
  <c r="AC143" i="20"/>
  <c r="C144" i="20"/>
  <c r="K144" i="20"/>
  <c r="S144" i="20"/>
  <c r="AA144" i="20"/>
  <c r="AI144" i="20"/>
  <c r="AI144" i="26" s="1"/>
  <c r="I145" i="20"/>
  <c r="Q145" i="20"/>
  <c r="Y145" i="20"/>
  <c r="AG145" i="20"/>
  <c r="G146" i="20"/>
  <c r="O146" i="20"/>
  <c r="W146" i="20"/>
  <c r="E147" i="20"/>
  <c r="U147" i="20"/>
  <c r="T136" i="20"/>
  <c r="J137" i="20"/>
  <c r="R137" i="20"/>
  <c r="Z137" i="20"/>
  <c r="AH137" i="20"/>
  <c r="AH137" i="26" s="1"/>
  <c r="H138" i="20"/>
  <c r="P138" i="20"/>
  <c r="X138" i="20"/>
  <c r="AF138" i="20"/>
  <c r="F139" i="20"/>
  <c r="N139" i="20"/>
  <c r="V139" i="20"/>
  <c r="AD139" i="20"/>
  <c r="D140" i="20"/>
  <c r="L140" i="20"/>
  <c r="T140" i="20"/>
  <c r="AB140" i="20"/>
  <c r="J141" i="20"/>
  <c r="R141" i="20"/>
  <c r="Z141" i="20"/>
  <c r="AH141" i="20"/>
  <c r="AH141" i="26" s="1"/>
  <c r="H142" i="20"/>
  <c r="P142" i="20"/>
  <c r="X142" i="20"/>
  <c r="AF142" i="20"/>
  <c r="F143" i="20"/>
  <c r="N143" i="20"/>
  <c r="V143" i="20"/>
  <c r="AD143" i="20"/>
  <c r="D144" i="20"/>
  <c r="L144" i="20"/>
  <c r="T144" i="20"/>
  <c r="AB144" i="20"/>
  <c r="J145" i="20"/>
  <c r="R145" i="20"/>
  <c r="Z145" i="20"/>
  <c r="AH145" i="20"/>
  <c r="AH145" i="26" s="1"/>
  <c r="H146" i="20"/>
  <c r="P146" i="20"/>
  <c r="X146" i="20"/>
  <c r="AF146" i="20"/>
  <c r="F147" i="20"/>
  <c r="N147" i="20"/>
  <c r="V147" i="20"/>
  <c r="AD147" i="20"/>
  <c r="E136" i="20"/>
  <c r="M136" i="20"/>
  <c r="U136" i="20"/>
  <c r="AC136" i="20"/>
  <c r="Q9" i="4"/>
  <c r="P10" i="4"/>
  <c r="Q11" i="12"/>
  <c r="P57" i="8"/>
  <c r="Q55" i="15"/>
  <c r="P44" i="15"/>
  <c r="P43" i="15"/>
  <c r="Q13" i="4"/>
  <c r="P14" i="4"/>
  <c r="Q28" i="4"/>
  <c r="P29" i="4"/>
  <c r="C137" i="22"/>
  <c r="K137" i="22"/>
  <c r="S137" i="22"/>
  <c r="AA137" i="22"/>
  <c r="C138" i="22"/>
  <c r="K138" i="22"/>
  <c r="S138" i="22"/>
  <c r="AA138" i="22"/>
  <c r="C139" i="22"/>
  <c r="K139" i="22"/>
  <c r="S139" i="22"/>
  <c r="AA139" i="22"/>
  <c r="C140" i="22"/>
  <c r="K140" i="22"/>
  <c r="S140" i="22"/>
  <c r="AA140" i="22"/>
  <c r="C141" i="22"/>
  <c r="K141" i="22"/>
  <c r="S141" i="22"/>
  <c r="AA141" i="22"/>
  <c r="C142" i="22"/>
  <c r="K142" i="22"/>
  <c r="S142" i="22"/>
  <c r="AA142" i="22"/>
  <c r="C143" i="22"/>
  <c r="K143" i="22"/>
  <c r="S143" i="22"/>
  <c r="AA143" i="22"/>
  <c r="C144" i="22"/>
  <c r="K144" i="22"/>
  <c r="S144" i="22"/>
  <c r="AA144" i="22"/>
  <c r="C145" i="22"/>
  <c r="K145" i="22"/>
  <c r="S145" i="22"/>
  <c r="AA145" i="22"/>
  <c r="C146" i="22"/>
  <c r="K146" i="22"/>
  <c r="S146" i="22"/>
  <c r="AA146" i="22"/>
  <c r="C147" i="22"/>
  <c r="K147" i="22"/>
  <c r="S147" i="22"/>
  <c r="AA147" i="22"/>
  <c r="D136" i="22"/>
  <c r="L136" i="22"/>
  <c r="T136" i="22"/>
  <c r="AB136" i="22"/>
  <c r="AD136" i="22"/>
  <c r="F145" i="22"/>
  <c r="AD146" i="22"/>
  <c r="N147" i="22"/>
  <c r="O136" i="22"/>
  <c r="AE147" i="22"/>
  <c r="X136" i="22"/>
  <c r="X147" i="22"/>
  <c r="Y136" i="22"/>
  <c r="AG145" i="22"/>
  <c r="AG147" i="22"/>
  <c r="D137" i="22"/>
  <c r="L137" i="22"/>
  <c r="T137" i="22"/>
  <c r="AB137" i="22"/>
  <c r="D138" i="22"/>
  <c r="L138" i="22"/>
  <c r="T138" i="22"/>
  <c r="AB138" i="22"/>
  <c r="D139" i="22"/>
  <c r="L139" i="22"/>
  <c r="T139" i="22"/>
  <c r="AB139" i="22"/>
  <c r="D140" i="22"/>
  <c r="L140" i="22"/>
  <c r="T140" i="22"/>
  <c r="AB140" i="22"/>
  <c r="D141" i="22"/>
  <c r="L141" i="22"/>
  <c r="T141" i="22"/>
  <c r="AB141" i="22"/>
  <c r="D142" i="22"/>
  <c r="L142" i="22"/>
  <c r="T142" i="22"/>
  <c r="AB142" i="22"/>
  <c r="D143" i="22"/>
  <c r="L143" i="22"/>
  <c r="T143" i="22"/>
  <c r="AB143" i="22"/>
  <c r="D144" i="22"/>
  <c r="L144" i="22"/>
  <c r="T144" i="22"/>
  <c r="AB144" i="22"/>
  <c r="D145" i="22"/>
  <c r="L145" i="22"/>
  <c r="T145" i="22"/>
  <c r="AB145" i="22"/>
  <c r="D146" i="22"/>
  <c r="L146" i="22"/>
  <c r="T146" i="22"/>
  <c r="AB146" i="22"/>
  <c r="D147" i="22"/>
  <c r="L147" i="22"/>
  <c r="T147" i="22"/>
  <c r="AB147" i="22"/>
  <c r="E136" i="22"/>
  <c r="M136" i="22"/>
  <c r="U136" i="22"/>
  <c r="AC136" i="22"/>
  <c r="F146" i="22"/>
  <c r="G136" i="22"/>
  <c r="I136" i="22"/>
  <c r="Q146" i="22"/>
  <c r="R136" i="22"/>
  <c r="E137" i="22"/>
  <c r="M137" i="22"/>
  <c r="U137" i="22"/>
  <c r="AC137" i="22"/>
  <c r="E138" i="22"/>
  <c r="M138" i="22"/>
  <c r="U138" i="22"/>
  <c r="AC138" i="22"/>
  <c r="E139" i="22"/>
  <c r="M139" i="22"/>
  <c r="U139" i="22"/>
  <c r="AC139" i="22"/>
  <c r="E140" i="22"/>
  <c r="M140" i="22"/>
  <c r="U140" i="22"/>
  <c r="AC140" i="22"/>
  <c r="E141" i="22"/>
  <c r="M141" i="22"/>
  <c r="U141" i="22"/>
  <c r="AC141" i="22"/>
  <c r="E142" i="22"/>
  <c r="M142" i="22"/>
  <c r="U142" i="22"/>
  <c r="AC142" i="22"/>
  <c r="E143" i="22"/>
  <c r="M143" i="22"/>
  <c r="U143" i="22"/>
  <c r="AC143" i="22"/>
  <c r="E144" i="22"/>
  <c r="M144" i="22"/>
  <c r="U144" i="22"/>
  <c r="AC144" i="22"/>
  <c r="E145" i="22"/>
  <c r="M145" i="22"/>
  <c r="U145" i="22"/>
  <c r="AC145" i="22"/>
  <c r="E146" i="22"/>
  <c r="M146" i="22"/>
  <c r="U146" i="22"/>
  <c r="AC146" i="22"/>
  <c r="E147" i="22"/>
  <c r="M147" i="22"/>
  <c r="U147" i="22"/>
  <c r="AC147" i="22"/>
  <c r="F136" i="22"/>
  <c r="N136" i="22"/>
  <c r="V136" i="22"/>
  <c r="AD145" i="22"/>
  <c r="V147" i="22"/>
  <c r="AE136" i="22"/>
  <c r="P136" i="22"/>
  <c r="H147" i="22"/>
  <c r="J136" i="22"/>
  <c r="F137" i="22"/>
  <c r="N137" i="22"/>
  <c r="V137" i="22"/>
  <c r="AD137" i="22"/>
  <c r="F138" i="22"/>
  <c r="N138" i="22"/>
  <c r="V138" i="22"/>
  <c r="AD138" i="22"/>
  <c r="F139" i="22"/>
  <c r="N139" i="22"/>
  <c r="V139" i="22"/>
  <c r="AD139" i="22"/>
  <c r="F140" i="22"/>
  <c r="N140" i="22"/>
  <c r="V140" i="22"/>
  <c r="AD140" i="22"/>
  <c r="F141" i="22"/>
  <c r="N141" i="22"/>
  <c r="V141" i="22"/>
  <c r="AD141" i="22"/>
  <c r="F142" i="22"/>
  <c r="N142" i="22"/>
  <c r="V142" i="22"/>
  <c r="AD142" i="22"/>
  <c r="F143" i="22"/>
  <c r="N143" i="22"/>
  <c r="V143" i="22"/>
  <c r="AD143" i="22"/>
  <c r="F144" i="22"/>
  <c r="N144" i="22"/>
  <c r="V144" i="22"/>
  <c r="AD144" i="22"/>
  <c r="N145" i="22"/>
  <c r="V145" i="22"/>
  <c r="N146" i="22"/>
  <c r="V146" i="22"/>
  <c r="F147" i="22"/>
  <c r="AD147" i="22"/>
  <c r="W136" i="22"/>
  <c r="AF146" i="22"/>
  <c r="I147" i="22"/>
  <c r="Q147" i="22"/>
  <c r="Z136" i="22"/>
  <c r="AA136" i="22"/>
  <c r="G137" i="22"/>
  <c r="O137" i="22"/>
  <c r="W137" i="22"/>
  <c r="AE137" i="22"/>
  <c r="G138" i="22"/>
  <c r="O138" i="22"/>
  <c r="W138" i="22"/>
  <c r="AE138" i="22"/>
  <c r="G139" i="22"/>
  <c r="O139" i="22"/>
  <c r="W139" i="22"/>
  <c r="AE139" i="22"/>
  <c r="G140" i="22"/>
  <c r="O140" i="22"/>
  <c r="W140" i="22"/>
  <c r="AE140" i="22"/>
  <c r="G141" i="22"/>
  <c r="O141" i="22"/>
  <c r="W141" i="22"/>
  <c r="AE141" i="22"/>
  <c r="G142" i="22"/>
  <c r="O142" i="22"/>
  <c r="W142" i="22"/>
  <c r="AE142" i="22"/>
  <c r="G143" i="22"/>
  <c r="O143" i="22"/>
  <c r="W143" i="22"/>
  <c r="AE143" i="22"/>
  <c r="G144" i="22"/>
  <c r="O144" i="22"/>
  <c r="W144" i="22"/>
  <c r="AE144" i="22"/>
  <c r="G145" i="22"/>
  <c r="O145" i="22"/>
  <c r="W145" i="22"/>
  <c r="AE145" i="22"/>
  <c r="G146" i="22"/>
  <c r="O146" i="22"/>
  <c r="W146" i="22"/>
  <c r="AE146" i="22"/>
  <c r="G147" i="22"/>
  <c r="O147" i="22"/>
  <c r="W147" i="22"/>
  <c r="H136" i="22"/>
  <c r="AF136" i="22"/>
  <c r="AF147" i="22"/>
  <c r="AG136" i="22"/>
  <c r="Y145" i="22"/>
  <c r="H137" i="22"/>
  <c r="P137" i="22"/>
  <c r="X137" i="22"/>
  <c r="AF137" i="22"/>
  <c r="H138" i="22"/>
  <c r="P138" i="22"/>
  <c r="X138" i="22"/>
  <c r="AF138" i="22"/>
  <c r="H139" i="22"/>
  <c r="P139" i="22"/>
  <c r="X139" i="22"/>
  <c r="AF139" i="22"/>
  <c r="H140" i="22"/>
  <c r="P140" i="22"/>
  <c r="X140" i="22"/>
  <c r="AF140" i="22"/>
  <c r="H141" i="22"/>
  <c r="P141" i="22"/>
  <c r="X141" i="22"/>
  <c r="AF141" i="22"/>
  <c r="H142" i="22"/>
  <c r="P142" i="22"/>
  <c r="X142" i="22"/>
  <c r="AF142" i="22"/>
  <c r="H143" i="22"/>
  <c r="P143" i="22"/>
  <c r="X143" i="22"/>
  <c r="AF143" i="22"/>
  <c r="H144" i="22"/>
  <c r="P144" i="22"/>
  <c r="X144" i="22"/>
  <c r="AF144" i="22"/>
  <c r="H145" i="22"/>
  <c r="P145" i="22"/>
  <c r="X145" i="22"/>
  <c r="AF145" i="22"/>
  <c r="H146" i="22"/>
  <c r="P146" i="22"/>
  <c r="X146" i="22"/>
  <c r="P147" i="22"/>
  <c r="Q136" i="22"/>
  <c r="Y146" i="22"/>
  <c r="Y147" i="22"/>
  <c r="I137" i="22"/>
  <c r="Q137" i="22"/>
  <c r="Y137" i="22"/>
  <c r="AG137" i="22"/>
  <c r="I138" i="22"/>
  <c r="Q138" i="22"/>
  <c r="Y138" i="22"/>
  <c r="AG138" i="22"/>
  <c r="I139" i="22"/>
  <c r="Q139" i="22"/>
  <c r="Y139" i="22"/>
  <c r="AG139" i="22"/>
  <c r="I140" i="22"/>
  <c r="Q140" i="22"/>
  <c r="Y140" i="22"/>
  <c r="AG140" i="22"/>
  <c r="I141" i="22"/>
  <c r="Q141" i="22"/>
  <c r="Y141" i="22"/>
  <c r="AG141" i="22"/>
  <c r="I142" i="22"/>
  <c r="Q142" i="22"/>
  <c r="Y142" i="22"/>
  <c r="AG142" i="22"/>
  <c r="I143" i="22"/>
  <c r="Q143" i="22"/>
  <c r="Y143" i="22"/>
  <c r="AG143" i="22"/>
  <c r="I144" i="22"/>
  <c r="Q144" i="22"/>
  <c r="Y144" i="22"/>
  <c r="AG144" i="22"/>
  <c r="I145" i="22"/>
  <c r="Q145" i="22"/>
  <c r="I146" i="22"/>
  <c r="AG146" i="22"/>
  <c r="J137" i="22"/>
  <c r="R137" i="22"/>
  <c r="Z137" i="22"/>
  <c r="J138" i="22"/>
  <c r="R138" i="22"/>
  <c r="Z138" i="22"/>
  <c r="J139" i="22"/>
  <c r="R139" i="22"/>
  <c r="Z139" i="22"/>
  <c r="J140" i="22"/>
  <c r="R140" i="22"/>
  <c r="Z140" i="22"/>
  <c r="J141" i="22"/>
  <c r="R141" i="22"/>
  <c r="Z141" i="22"/>
  <c r="J142" i="22"/>
  <c r="R142" i="22"/>
  <c r="Z142" i="22"/>
  <c r="J143" i="22"/>
  <c r="R143" i="22"/>
  <c r="Z143" i="22"/>
  <c r="J144" i="22"/>
  <c r="R144" i="22"/>
  <c r="Z144" i="22"/>
  <c r="J145" i="22"/>
  <c r="R145" i="22"/>
  <c r="Z145" i="22"/>
  <c r="J146" i="22"/>
  <c r="R146" i="22"/>
  <c r="Z146" i="22"/>
  <c r="J147" i="22"/>
  <c r="R147" i="22"/>
  <c r="Z147" i="22"/>
  <c r="K136" i="22"/>
  <c r="S136" i="22"/>
  <c r="P40" i="12"/>
  <c r="D187" i="23" s="1"/>
  <c r="Q21" i="4"/>
  <c r="P22" i="4"/>
  <c r="P53" i="4"/>
  <c r="Q9" i="12"/>
  <c r="Q11" i="4"/>
  <c r="P12" i="4"/>
  <c r="P42" i="4"/>
  <c r="Q55" i="4" s="1"/>
  <c r="P60" i="4"/>
  <c r="P59" i="4"/>
  <c r="P58" i="4"/>
  <c r="P57" i="4"/>
  <c r="P56" i="4"/>
  <c r="D196" i="19" s="1"/>
  <c r="Q30" i="4"/>
  <c r="P31" i="4"/>
  <c r="P42" i="16"/>
  <c r="Q49" i="16" s="1"/>
  <c r="P40" i="4"/>
  <c r="D187" i="19" s="1"/>
  <c r="P39" i="4"/>
  <c r="D186" i="19" s="1"/>
  <c r="P38" i="4"/>
  <c r="D185" i="19" s="1"/>
  <c r="Q9" i="8"/>
  <c r="Q19" i="16"/>
  <c r="P60" i="12"/>
  <c r="P57" i="12"/>
  <c r="P57" i="16"/>
  <c r="Q17" i="4"/>
  <c r="P18" i="4"/>
  <c r="Q30" i="16"/>
  <c r="Q30" i="8"/>
  <c r="Q28" i="8"/>
  <c r="Q26" i="8"/>
  <c r="Q26" i="16"/>
  <c r="Q30" i="12"/>
  <c r="Q26" i="12"/>
  <c r="Q21" i="16"/>
  <c r="Q13" i="16"/>
  <c r="Q17" i="16"/>
  <c r="Q9" i="16"/>
  <c r="Q11" i="16"/>
  <c r="Q6" i="15"/>
  <c r="Q11" i="8"/>
  <c r="Q17" i="8"/>
  <c r="Q13" i="12"/>
  <c r="Q17" i="12"/>
  <c r="Q28" i="16"/>
  <c r="P62" i="8"/>
  <c r="P10" i="8" s="1"/>
  <c r="P62" i="12"/>
  <c r="P14" i="12" s="1"/>
  <c r="P62" i="16"/>
  <c r="P12" i="16" s="1"/>
  <c r="Q19" i="8"/>
  <c r="Q19" i="12"/>
  <c r="Q28" i="12"/>
  <c r="P66" i="12"/>
  <c r="P52" i="12" s="1"/>
  <c r="P66" i="16"/>
  <c r="P59" i="16" s="1"/>
  <c r="P66" i="8"/>
  <c r="P59" i="8" s="1"/>
  <c r="P42" i="12"/>
  <c r="P65" i="12"/>
  <c r="P51" i="12" s="1"/>
  <c r="P65" i="16"/>
  <c r="P51" i="16" s="1"/>
  <c r="P65" i="8"/>
  <c r="P51" i="8" s="1"/>
  <c r="P47" i="15"/>
  <c r="P46" i="15"/>
  <c r="P45" i="15"/>
  <c r="Q49" i="15"/>
  <c r="P42" i="8"/>
  <c r="Q13" i="8"/>
  <c r="J145" i="26" l="1"/>
  <c r="Y145" i="26"/>
  <c r="AG141" i="26"/>
  <c r="Z136" i="26"/>
  <c r="AC136" i="26"/>
  <c r="AB144" i="26"/>
  <c r="AB140" i="26"/>
  <c r="U143" i="26"/>
  <c r="F147" i="26"/>
  <c r="AC146" i="26"/>
  <c r="X142" i="26"/>
  <c r="U147" i="26"/>
  <c r="U139" i="26"/>
  <c r="Y140" i="26"/>
  <c r="N146" i="26"/>
  <c r="J137" i="26"/>
  <c r="R144" i="26"/>
  <c r="AF142" i="26"/>
  <c r="AF138" i="26"/>
  <c r="T136" i="26"/>
  <c r="Q145" i="26"/>
  <c r="Y141" i="26"/>
  <c r="AC139" i="26"/>
  <c r="AG137" i="26"/>
  <c r="K136" i="26"/>
  <c r="F146" i="26"/>
  <c r="J144" i="26"/>
  <c r="F142" i="26"/>
  <c r="J140" i="26"/>
  <c r="F138" i="26"/>
  <c r="R136" i="26"/>
  <c r="U146" i="26"/>
  <c r="Y144" i="26"/>
  <c r="AC142" i="26"/>
  <c r="AG140" i="26"/>
  <c r="G137" i="26"/>
  <c r="R147" i="26"/>
  <c r="N145" i="26"/>
  <c r="R143" i="26"/>
  <c r="N141" i="26"/>
  <c r="R139" i="26"/>
  <c r="N137" i="26"/>
  <c r="Y147" i="26"/>
  <c r="AC145" i="26"/>
  <c r="AG143" i="26"/>
  <c r="G140" i="26"/>
  <c r="K138" i="26"/>
  <c r="W136" i="26"/>
  <c r="Z146" i="26"/>
  <c r="V144" i="26"/>
  <c r="Z142" i="26"/>
  <c r="V140" i="26"/>
  <c r="Z138" i="26"/>
  <c r="AD136" i="26"/>
  <c r="AG146" i="26"/>
  <c r="G143" i="26"/>
  <c r="K141" i="26"/>
  <c r="O139" i="26"/>
  <c r="S137" i="26"/>
  <c r="U136" i="26"/>
  <c r="X146" i="26"/>
  <c r="T144" i="26"/>
  <c r="T140" i="26"/>
  <c r="X138" i="26"/>
  <c r="M143" i="26"/>
  <c r="Q141" i="26"/>
  <c r="Y137" i="26"/>
  <c r="AB147" i="26"/>
  <c r="AB143" i="26"/>
  <c r="AB139" i="26"/>
  <c r="M146" i="26"/>
  <c r="Q144" i="26"/>
  <c r="U142" i="26"/>
  <c r="AC138" i="26"/>
  <c r="M147" i="26"/>
  <c r="J147" i="26"/>
  <c r="F145" i="26"/>
  <c r="J139" i="26"/>
  <c r="Q147" i="26"/>
  <c r="Y143" i="26"/>
  <c r="AG139" i="26"/>
  <c r="R142" i="26"/>
  <c r="V136" i="26"/>
  <c r="AC144" i="26"/>
  <c r="M136" i="26"/>
  <c r="P146" i="26"/>
  <c r="L144" i="26"/>
  <c r="P142" i="26"/>
  <c r="L140" i="26"/>
  <c r="P138" i="26"/>
  <c r="E147" i="26"/>
  <c r="E143" i="26"/>
  <c r="M139" i="26"/>
  <c r="I144" i="26"/>
  <c r="Q140" i="26"/>
  <c r="U138" i="26"/>
  <c r="AG136" i="26"/>
  <c r="AF144" i="26"/>
  <c r="AF140" i="26"/>
  <c r="E136" i="26"/>
  <c r="AF145" i="26"/>
  <c r="X141" i="26"/>
  <c r="N147" i="26"/>
  <c r="R145" i="26"/>
  <c r="N143" i="26"/>
  <c r="R141" i="26"/>
  <c r="N139" i="26"/>
  <c r="R137" i="26"/>
  <c r="AG145" i="26"/>
  <c r="C144" i="26"/>
  <c r="AJ144" i="20"/>
  <c r="G142" i="26"/>
  <c r="K140" i="26"/>
  <c r="O138" i="26"/>
  <c r="AA136" i="26"/>
  <c r="V146" i="26"/>
  <c r="Z144" i="26"/>
  <c r="V142" i="26"/>
  <c r="Z140" i="26"/>
  <c r="V138" i="26"/>
  <c r="AJ147" i="20"/>
  <c r="C147" i="26"/>
  <c r="G145" i="26"/>
  <c r="K143" i="26"/>
  <c r="O141" i="26"/>
  <c r="S139" i="26"/>
  <c r="W137" i="26"/>
  <c r="AD145" i="26"/>
  <c r="AD141" i="26"/>
  <c r="AD137" i="26"/>
  <c r="H136" i="26"/>
  <c r="K146" i="26"/>
  <c r="O144" i="26"/>
  <c r="S142" i="26"/>
  <c r="W140" i="26"/>
  <c r="AA138" i="26"/>
  <c r="AB136" i="26"/>
  <c r="H147" i="26"/>
  <c r="D145" i="26"/>
  <c r="H143" i="26"/>
  <c r="D141" i="26"/>
  <c r="H139" i="26"/>
  <c r="D137" i="26"/>
  <c r="O147" i="26"/>
  <c r="S145" i="26"/>
  <c r="W143" i="26"/>
  <c r="AA141" i="26"/>
  <c r="AE139" i="26"/>
  <c r="AJ146" i="22"/>
  <c r="AJ142" i="22"/>
  <c r="C142" i="26"/>
  <c r="AJ142" i="20"/>
  <c r="AF141" i="26"/>
  <c r="F143" i="26"/>
  <c r="J141" i="26"/>
  <c r="F139" i="26"/>
  <c r="AC143" i="26"/>
  <c r="C140" i="26"/>
  <c r="AJ140" i="20"/>
  <c r="G138" i="26"/>
  <c r="S136" i="26"/>
  <c r="N142" i="26"/>
  <c r="R140" i="26"/>
  <c r="N138" i="26"/>
  <c r="AG144" i="26"/>
  <c r="C143" i="26"/>
  <c r="AJ143" i="20"/>
  <c r="G141" i="26"/>
  <c r="K139" i="26"/>
  <c r="O137" i="26"/>
  <c r="Z147" i="26"/>
  <c r="V145" i="26"/>
  <c r="Z143" i="26"/>
  <c r="V141" i="26"/>
  <c r="Z139" i="26"/>
  <c r="V137" i="26"/>
  <c r="AG147" i="26"/>
  <c r="AJ146" i="20"/>
  <c r="C146" i="26"/>
  <c r="G144" i="26"/>
  <c r="K142" i="26"/>
  <c r="O140" i="26"/>
  <c r="S138" i="26"/>
  <c r="AE136" i="26"/>
  <c r="AD144" i="26"/>
  <c r="AD140" i="26"/>
  <c r="D136" i="26"/>
  <c r="AJ136" i="20"/>
  <c r="G147" i="26"/>
  <c r="K145" i="26"/>
  <c r="O143" i="26"/>
  <c r="S141" i="26"/>
  <c r="W139" i="26"/>
  <c r="AA137" i="26"/>
  <c r="AJ138" i="22"/>
  <c r="C145" i="26"/>
  <c r="AJ145" i="20"/>
  <c r="AF137" i="26"/>
  <c r="J143" i="26"/>
  <c r="F141" i="26"/>
  <c r="F137" i="26"/>
  <c r="U145" i="26"/>
  <c r="AC141" i="26"/>
  <c r="C138" i="26"/>
  <c r="AJ138" i="20"/>
  <c r="O136" i="26"/>
  <c r="R146" i="26"/>
  <c r="N144" i="26"/>
  <c r="N140" i="26"/>
  <c r="R138" i="26"/>
  <c r="Y146" i="26"/>
  <c r="AG142" i="26"/>
  <c r="C141" i="26"/>
  <c r="AJ141" i="20"/>
  <c r="G139" i="26"/>
  <c r="K137" i="26"/>
  <c r="AJ136" i="22"/>
  <c r="AJ144" i="22"/>
  <c r="AJ140" i="22"/>
  <c r="AJ139" i="20"/>
  <c r="C139" i="26"/>
  <c r="Q137" i="26"/>
  <c r="X145" i="26"/>
  <c r="E146" i="26"/>
  <c r="M142" i="26"/>
  <c r="AB146" i="26"/>
  <c r="AB142" i="26"/>
  <c r="AB138" i="26"/>
  <c r="L136" i="26"/>
  <c r="I147" i="26"/>
  <c r="M145" i="26"/>
  <c r="Q143" i="26"/>
  <c r="U141" i="26"/>
  <c r="Y139" i="26"/>
  <c r="AC137" i="26"/>
  <c r="G136" i="26"/>
  <c r="J146" i="26"/>
  <c r="F144" i="26"/>
  <c r="J142" i="26"/>
  <c r="F140" i="26"/>
  <c r="J138" i="26"/>
  <c r="N136" i="26"/>
  <c r="Q146" i="26"/>
  <c r="U144" i="26"/>
  <c r="Y142" i="26"/>
  <c r="AC140" i="26"/>
  <c r="AG138" i="26"/>
  <c r="AJ137" i="20"/>
  <c r="C137" i="26"/>
  <c r="AF146" i="26"/>
  <c r="H146" i="26"/>
  <c r="D144" i="26"/>
  <c r="H142" i="26"/>
  <c r="D140" i="26"/>
  <c r="H138" i="26"/>
  <c r="W146" i="26"/>
  <c r="AA144" i="26"/>
  <c r="AE142" i="26"/>
  <c r="E139" i="26"/>
  <c r="I137" i="26"/>
  <c r="L147" i="26"/>
  <c r="P145" i="26"/>
  <c r="L143" i="26"/>
  <c r="P141" i="26"/>
  <c r="L139" i="26"/>
  <c r="P137" i="26"/>
  <c r="AA147" i="26"/>
  <c r="AE145" i="26"/>
  <c r="E142" i="26"/>
  <c r="I140" i="26"/>
  <c r="M138" i="26"/>
  <c r="Y136" i="26"/>
  <c r="T146" i="26"/>
  <c r="X144" i="26"/>
  <c r="T142" i="26"/>
  <c r="X140" i="26"/>
  <c r="T138" i="26"/>
  <c r="AF136" i="26"/>
  <c r="E145" i="26"/>
  <c r="I143" i="26"/>
  <c r="M141" i="26"/>
  <c r="Q139" i="26"/>
  <c r="U137" i="26"/>
  <c r="AF147" i="26"/>
  <c r="AB145" i="26"/>
  <c r="AF143" i="26"/>
  <c r="AB141" i="26"/>
  <c r="AF139" i="26"/>
  <c r="AB137" i="26"/>
  <c r="F136" i="26"/>
  <c r="I146" i="26"/>
  <c r="M144" i="26"/>
  <c r="Q142" i="26"/>
  <c r="U140" i="26"/>
  <c r="Y138" i="26"/>
  <c r="I145" i="26"/>
  <c r="J136" i="26"/>
  <c r="I141" i="26"/>
  <c r="T147" i="26"/>
  <c r="T143" i="26"/>
  <c r="T139" i="26"/>
  <c r="X137" i="26"/>
  <c r="AJ147" i="22"/>
  <c r="AJ145" i="22"/>
  <c r="AJ143" i="22"/>
  <c r="AJ141" i="22"/>
  <c r="AJ139" i="22"/>
  <c r="AJ137" i="22"/>
  <c r="AD147" i="26"/>
  <c r="AD143" i="26"/>
  <c r="AD139" i="26"/>
  <c r="O146" i="26"/>
  <c r="S144" i="26"/>
  <c r="W142" i="26"/>
  <c r="AA140" i="26"/>
  <c r="AE138" i="26"/>
  <c r="AC147" i="26"/>
  <c r="D147" i="26"/>
  <c r="H145" i="26"/>
  <c r="D143" i="26"/>
  <c r="H141" i="26"/>
  <c r="D139" i="26"/>
  <c r="H137" i="26"/>
  <c r="S147" i="26"/>
  <c r="W145" i="26"/>
  <c r="AA143" i="26"/>
  <c r="AE141" i="26"/>
  <c r="E138" i="26"/>
  <c r="Q136" i="26"/>
  <c r="L146" i="26"/>
  <c r="P144" i="26"/>
  <c r="L142" i="26"/>
  <c r="P140" i="26"/>
  <c r="L138" i="26"/>
  <c r="X136" i="26"/>
  <c r="AA146" i="26"/>
  <c r="AE144" i="26"/>
  <c r="E141" i="26"/>
  <c r="I139" i="26"/>
  <c r="M137" i="26"/>
  <c r="X147" i="26"/>
  <c r="T145" i="26"/>
  <c r="X143" i="26"/>
  <c r="T141" i="26"/>
  <c r="X139" i="26"/>
  <c r="T137" i="26"/>
  <c r="AE147" i="26"/>
  <c r="E144" i="26"/>
  <c r="I142" i="26"/>
  <c r="M140" i="26"/>
  <c r="Q138" i="26"/>
  <c r="V147" i="26"/>
  <c r="Z145" i="26"/>
  <c r="V143" i="26"/>
  <c r="Z141" i="26"/>
  <c r="V139" i="26"/>
  <c r="Z137" i="26"/>
  <c r="G146" i="26"/>
  <c r="K144" i="26"/>
  <c r="O142" i="26"/>
  <c r="S140" i="26"/>
  <c r="W138" i="26"/>
  <c r="AD146" i="26"/>
  <c r="AD142" i="26"/>
  <c r="AD138" i="26"/>
  <c r="AE146" i="26"/>
  <c r="K147" i="26"/>
  <c r="O145" i="26"/>
  <c r="S143" i="26"/>
  <c r="W141" i="26"/>
  <c r="AA139" i="26"/>
  <c r="AE137" i="26"/>
  <c r="I136" i="26"/>
  <c r="D146" i="26"/>
  <c r="H144" i="26"/>
  <c r="D142" i="26"/>
  <c r="H140" i="26"/>
  <c r="D138" i="26"/>
  <c r="P136" i="26"/>
  <c r="S146" i="26"/>
  <c r="W144" i="26"/>
  <c r="AA142" i="26"/>
  <c r="AE140" i="26"/>
  <c r="E137" i="26"/>
  <c r="P147" i="26"/>
  <c r="L145" i="26"/>
  <c r="P143" i="26"/>
  <c r="L141" i="26"/>
  <c r="P139" i="26"/>
  <c r="L137" i="26"/>
  <c r="W147" i="26"/>
  <c r="AA145" i="26"/>
  <c r="AE143" i="26"/>
  <c r="E140" i="26"/>
  <c r="I138" i="26"/>
  <c r="P53" i="16"/>
  <c r="P53" i="8"/>
  <c r="P60" i="16"/>
  <c r="P60" i="8"/>
  <c r="Q6" i="12"/>
  <c r="Q6" i="4"/>
  <c r="Q42" i="15"/>
  <c r="P29" i="8"/>
  <c r="P56" i="16"/>
  <c r="I196" i="25" s="1"/>
  <c r="P14" i="16"/>
  <c r="P31" i="16"/>
  <c r="P14" i="8"/>
  <c r="P20" i="12"/>
  <c r="P10" i="12"/>
  <c r="P58" i="12"/>
  <c r="P18" i="12"/>
  <c r="P56" i="12"/>
  <c r="D196" i="23" s="1"/>
  <c r="P27" i="16"/>
  <c r="P38" i="16"/>
  <c r="I185" i="25" s="1"/>
  <c r="P18" i="16"/>
  <c r="P31" i="12"/>
  <c r="P52" i="16"/>
  <c r="P22" i="8"/>
  <c r="P29" i="12"/>
  <c r="Q49" i="8"/>
  <c r="P43" i="8"/>
  <c r="I194" i="21" s="1"/>
  <c r="P58" i="16"/>
  <c r="P59" i="12"/>
  <c r="P50" i="16"/>
  <c r="I195" i="25" s="1"/>
  <c r="P22" i="16"/>
  <c r="P20" i="16"/>
  <c r="P10" i="16"/>
  <c r="P31" i="8"/>
  <c r="P29" i="16"/>
  <c r="P50" i="8"/>
  <c r="I195" i="21" s="1"/>
  <c r="P50" i="12"/>
  <c r="D195" i="23" s="1"/>
  <c r="P56" i="8"/>
  <c r="I196" i="21" s="1"/>
  <c r="P18" i="8"/>
  <c r="Q6" i="8"/>
  <c r="Q55" i="16"/>
  <c r="Q42" i="16" s="1"/>
  <c r="P45" i="16"/>
  <c r="P43" i="16"/>
  <c r="I194" i="25" s="1"/>
  <c r="P44" i="16"/>
  <c r="P46" i="16"/>
  <c r="P47" i="16"/>
  <c r="P47" i="4"/>
  <c r="P46" i="4"/>
  <c r="P45" i="4"/>
  <c r="P43" i="4"/>
  <c r="D194" i="19" s="1"/>
  <c r="P20" i="8"/>
  <c r="P12" i="12"/>
  <c r="P12" i="8"/>
  <c r="P38" i="8"/>
  <c r="I185" i="21" s="1"/>
  <c r="Q49" i="4"/>
  <c r="Q42" i="4" s="1"/>
  <c r="Q49" i="12"/>
  <c r="P44" i="12"/>
  <c r="P43" i="12"/>
  <c r="D194" i="23" s="1"/>
  <c r="P47" i="12"/>
  <c r="P46" i="12"/>
  <c r="P45" i="12"/>
  <c r="P27" i="8"/>
  <c r="P27" i="12"/>
  <c r="P38" i="12"/>
  <c r="D185" i="23" s="1"/>
  <c r="Q6" i="16"/>
  <c r="P52" i="8"/>
  <c r="P39" i="12"/>
  <c r="D186" i="23" s="1"/>
  <c r="P58" i="8"/>
  <c r="P39" i="8"/>
  <c r="I186" i="21" s="1"/>
  <c r="P39" i="16"/>
  <c r="I186" i="25" s="1"/>
  <c r="Q55" i="12"/>
  <c r="P47" i="8"/>
  <c r="P46" i="8"/>
  <c r="P45" i="8"/>
  <c r="Q55" i="8"/>
  <c r="AJ145" i="26" l="1"/>
  <c r="AJ137" i="26"/>
  <c r="AJ140" i="26"/>
  <c r="AJ143" i="26"/>
  <c r="AJ141" i="26"/>
  <c r="AJ147" i="26"/>
  <c r="AJ142" i="26"/>
  <c r="AJ138" i="26"/>
  <c r="AJ146" i="26"/>
  <c r="AJ139" i="26"/>
  <c r="AJ144" i="26"/>
  <c r="Q42" i="12"/>
  <c r="Q42" i="8"/>
  <c r="N65" i="7"/>
  <c r="N66" i="7"/>
  <c r="N67" i="7"/>
  <c r="N72" i="16" l="1"/>
  <c r="N64" i="16"/>
  <c r="N72" i="15"/>
  <c r="N67" i="15"/>
  <c r="N66" i="15"/>
  <c r="N65" i="15"/>
  <c r="N63" i="15"/>
  <c r="N62" i="15"/>
  <c r="N55" i="15"/>
  <c r="N49" i="15"/>
  <c r="N37" i="15"/>
  <c r="N30" i="15"/>
  <c r="N28" i="15"/>
  <c r="N26" i="15"/>
  <c r="N21" i="15"/>
  <c r="N19" i="15"/>
  <c r="N17" i="15"/>
  <c r="N13" i="15"/>
  <c r="N11" i="15"/>
  <c r="N9" i="15"/>
  <c r="N6" i="15"/>
  <c r="N72" i="12"/>
  <c r="N55" i="12" s="1"/>
  <c r="N64" i="12"/>
  <c r="N33" i="12"/>
  <c r="N72" i="11"/>
  <c r="N67" i="11"/>
  <c r="N40" i="11" s="1"/>
  <c r="N66" i="11"/>
  <c r="N59" i="11" s="1"/>
  <c r="N65" i="11"/>
  <c r="N51" i="11" s="1"/>
  <c r="N63" i="11"/>
  <c r="N62" i="11"/>
  <c r="N42" i="11"/>
  <c r="O55" i="11" s="1"/>
  <c r="O30" i="11"/>
  <c r="O28" i="11"/>
  <c r="O26" i="11"/>
  <c r="O21" i="11"/>
  <c r="O19" i="11"/>
  <c r="O17" i="11"/>
  <c r="O13" i="11"/>
  <c r="O11" i="11"/>
  <c r="O9" i="11"/>
  <c r="N72" i="8"/>
  <c r="N26" i="8" s="1"/>
  <c r="N64" i="8"/>
  <c r="N33" i="8"/>
  <c r="N72" i="7"/>
  <c r="N60" i="7"/>
  <c r="N63" i="7"/>
  <c r="N62" i="7"/>
  <c r="N59" i="7"/>
  <c r="N58" i="7"/>
  <c r="N53" i="7"/>
  <c r="N52" i="7"/>
  <c r="N51" i="7"/>
  <c r="N42" i="7"/>
  <c r="N45" i="7" s="1"/>
  <c r="N40" i="7"/>
  <c r="N39" i="7"/>
  <c r="O30" i="7"/>
  <c r="O28" i="7"/>
  <c r="O26" i="7"/>
  <c r="O21" i="7"/>
  <c r="O19" i="7"/>
  <c r="O17" i="7"/>
  <c r="O13" i="7"/>
  <c r="O11" i="7"/>
  <c r="O9" i="7"/>
  <c r="N72" i="4"/>
  <c r="N28" i="4" s="1"/>
  <c r="N63" i="4"/>
  <c r="N63" i="12" s="1"/>
  <c r="N33" i="4"/>
  <c r="N64" i="3"/>
  <c r="N64" i="11" s="1"/>
  <c r="N60" i="3"/>
  <c r="N59" i="3"/>
  <c r="N58" i="3"/>
  <c r="N53" i="3"/>
  <c r="N52" i="3"/>
  <c r="N51" i="3"/>
  <c r="N42" i="3"/>
  <c r="O49" i="3" s="1"/>
  <c r="N40" i="3"/>
  <c r="N39" i="3"/>
  <c r="O30" i="3"/>
  <c r="O28" i="3"/>
  <c r="O26" i="3"/>
  <c r="O21" i="3"/>
  <c r="O19" i="3"/>
  <c r="O17" i="3"/>
  <c r="O13" i="3"/>
  <c r="O11" i="3"/>
  <c r="O9" i="3"/>
  <c r="N13" i="16" l="1"/>
  <c r="N11" i="8"/>
  <c r="N26" i="16"/>
  <c r="N28" i="16"/>
  <c r="N52" i="11"/>
  <c r="N21" i="8"/>
  <c r="N30" i="16"/>
  <c r="N65" i="4"/>
  <c r="N65" i="16" s="1"/>
  <c r="N66" i="4"/>
  <c r="N66" i="12" s="1"/>
  <c r="N59" i="12" s="1"/>
  <c r="N9" i="4"/>
  <c r="N11" i="4"/>
  <c r="N19" i="4"/>
  <c r="N21" i="4"/>
  <c r="N30" i="4"/>
  <c r="N11" i="12"/>
  <c r="N39" i="11"/>
  <c r="N34" i="15"/>
  <c r="N63" i="8"/>
  <c r="N58" i="11"/>
  <c r="N21" i="12"/>
  <c r="N63" i="16"/>
  <c r="N45" i="11"/>
  <c r="N46" i="11"/>
  <c r="O6" i="11"/>
  <c r="N46" i="7"/>
  <c r="N21" i="16"/>
  <c r="N47" i="7"/>
  <c r="N40" i="15"/>
  <c r="N53" i="15"/>
  <c r="N59" i="15"/>
  <c r="N45" i="3"/>
  <c r="N47" i="3"/>
  <c r="O55" i="3"/>
  <c r="O42" i="3" s="1"/>
  <c r="N55" i="16"/>
  <c r="N60" i="15"/>
  <c r="N46" i="3"/>
  <c r="N52" i="15"/>
  <c r="N42" i="15"/>
  <c r="N47" i="15" s="1"/>
  <c r="N37" i="16"/>
  <c r="N39" i="15"/>
  <c r="O19" i="15"/>
  <c r="O9" i="15"/>
  <c r="O26" i="15"/>
  <c r="O11" i="15"/>
  <c r="O13" i="15"/>
  <c r="N6" i="16"/>
  <c r="O21" i="15"/>
  <c r="O28" i="15"/>
  <c r="O17" i="15"/>
  <c r="N9" i="16"/>
  <c r="N67" i="4"/>
  <c r="N64" i="7"/>
  <c r="N11" i="16"/>
  <c r="N64" i="15"/>
  <c r="N17" i="16"/>
  <c r="N55" i="4"/>
  <c r="N59" i="4" s="1"/>
  <c r="N19" i="16"/>
  <c r="N49" i="16"/>
  <c r="N6" i="4"/>
  <c r="N62" i="4"/>
  <c r="N51" i="15"/>
  <c r="O30" i="15"/>
  <c r="N33" i="15"/>
  <c r="N33" i="16" s="1"/>
  <c r="N58" i="15"/>
  <c r="N6" i="12"/>
  <c r="N17" i="12"/>
  <c r="N28" i="12"/>
  <c r="N49" i="12"/>
  <c r="N26" i="12"/>
  <c r="N37" i="12"/>
  <c r="N13" i="12"/>
  <c r="N9" i="12"/>
  <c r="N19" i="12"/>
  <c r="N30" i="12"/>
  <c r="N47" i="11"/>
  <c r="N60" i="11"/>
  <c r="O49" i="11"/>
  <c r="O42" i="11" s="1"/>
  <c r="N53" i="11"/>
  <c r="N49" i="8"/>
  <c r="N6" i="8"/>
  <c r="N17" i="8"/>
  <c r="N28" i="8"/>
  <c r="N13" i="8"/>
  <c r="N9" i="8"/>
  <c r="N19" i="8"/>
  <c r="N30" i="8"/>
  <c r="N55" i="8"/>
  <c r="N37" i="8"/>
  <c r="O49" i="7"/>
  <c r="O55" i="7"/>
  <c r="N37" i="4"/>
  <c r="N49" i="4"/>
  <c r="N13" i="4"/>
  <c r="N26" i="4"/>
  <c r="N17" i="4"/>
  <c r="C136" i="26"/>
  <c r="AJ136" i="26" s="1"/>
  <c r="N39" i="16" l="1"/>
  <c r="N65" i="12"/>
  <c r="N58" i="12" s="1"/>
  <c r="O11" i="8"/>
  <c r="O21" i="4"/>
  <c r="N66" i="16"/>
  <c r="N59" i="16" s="1"/>
  <c r="N66" i="8"/>
  <c r="N52" i="8" s="1"/>
  <c r="N65" i="8"/>
  <c r="N39" i="8" s="1"/>
  <c r="N58" i="4"/>
  <c r="N46" i="15"/>
  <c r="N45" i="15"/>
  <c r="O13" i="8"/>
  <c r="O9" i="4"/>
  <c r="O17" i="4"/>
  <c r="O21" i="12"/>
  <c r="O11" i="4"/>
  <c r="N58" i="16"/>
  <c r="O26" i="4"/>
  <c r="O13" i="4"/>
  <c r="O13" i="16"/>
  <c r="O30" i="12"/>
  <c r="O17" i="12"/>
  <c r="O9" i="12"/>
  <c r="O11" i="12"/>
  <c r="O19" i="12"/>
  <c r="O13" i="12"/>
  <c r="O55" i="15"/>
  <c r="O42" i="7"/>
  <c r="N60" i="4"/>
  <c r="O49" i="15"/>
  <c r="O28" i="16"/>
  <c r="O19" i="16"/>
  <c r="O9" i="16"/>
  <c r="O30" i="16"/>
  <c r="O26" i="16"/>
  <c r="O21" i="16"/>
  <c r="O6" i="15"/>
  <c r="O17" i="16"/>
  <c r="O28" i="4"/>
  <c r="O11" i="16"/>
  <c r="O19" i="4"/>
  <c r="N51" i="16"/>
  <c r="N42" i="16"/>
  <c r="O30" i="4"/>
  <c r="N67" i="12"/>
  <c r="N60" i="12" s="1"/>
  <c r="N67" i="8"/>
  <c r="N40" i="8" s="1"/>
  <c r="N67" i="16"/>
  <c r="N53" i="16" s="1"/>
  <c r="O17" i="8"/>
  <c r="N62" i="12"/>
  <c r="N62" i="16"/>
  <c r="N62" i="8"/>
  <c r="O26" i="12"/>
  <c r="N52" i="12"/>
  <c r="N42" i="12"/>
  <c r="O49" i="12" s="1"/>
  <c r="O28" i="12"/>
  <c r="O28" i="8"/>
  <c r="N42" i="8"/>
  <c r="O49" i="8" s="1"/>
  <c r="O26" i="8"/>
  <c r="O19" i="8"/>
  <c r="O21" i="8"/>
  <c r="O30" i="8"/>
  <c r="O9" i="8"/>
  <c r="N40" i="4"/>
  <c r="N39" i="4"/>
  <c r="N52" i="4"/>
  <c r="N42" i="4"/>
  <c r="O49" i="4" s="1"/>
  <c r="N51" i="4"/>
  <c r="N53" i="4"/>
  <c r="C115" i="26"/>
  <c r="AJ115" i="26" l="1"/>
  <c r="N51" i="12"/>
  <c r="N39" i="12"/>
  <c r="N52" i="16"/>
  <c r="N51" i="8"/>
  <c r="N58" i="8"/>
  <c r="N59" i="8"/>
  <c r="O6" i="8"/>
  <c r="O6" i="4"/>
  <c r="O42" i="15"/>
  <c r="O6" i="12"/>
  <c r="O6" i="16"/>
  <c r="N53" i="8"/>
  <c r="N60" i="8"/>
  <c r="N46" i="16"/>
  <c r="O49" i="16"/>
  <c r="N45" i="16"/>
  <c r="N47" i="16"/>
  <c r="O55" i="16"/>
  <c r="O55" i="8"/>
  <c r="O42" i="8" s="1"/>
  <c r="N53" i="12"/>
  <c r="N40" i="12"/>
  <c r="N60" i="16"/>
  <c r="N40" i="16"/>
  <c r="N46" i="12"/>
  <c r="N45" i="12"/>
  <c r="N47" i="12"/>
  <c r="O55" i="12"/>
  <c r="O42" i="12" s="1"/>
  <c r="N46" i="8"/>
  <c r="N45" i="8"/>
  <c r="N47" i="8"/>
  <c r="N47" i="4"/>
  <c r="N46" i="4"/>
  <c r="N45" i="4"/>
  <c r="O55" i="4"/>
  <c r="O42" i="4" s="1"/>
  <c r="D292" i="25"/>
  <c r="D291" i="25"/>
  <c r="D290" i="25"/>
  <c r="O42" i="16" l="1"/>
  <c r="AI148" i="20"/>
  <c r="AJ127" i="20"/>
  <c r="AJ128" i="20" s="1"/>
  <c r="AI127" i="20"/>
  <c r="C243" i="19"/>
  <c r="C244" i="19" s="1"/>
  <c r="D288" i="19"/>
  <c r="D289" i="19" s="1"/>
  <c r="AB168" i="20" l="1"/>
  <c r="T168" i="20"/>
  <c r="L168" i="20"/>
  <c r="D168" i="20"/>
  <c r="AB167" i="20"/>
  <c r="T167" i="20"/>
  <c r="L167" i="20"/>
  <c r="D167" i="20"/>
  <c r="AB166" i="20"/>
  <c r="T166" i="20"/>
  <c r="L166" i="20"/>
  <c r="D166" i="20"/>
  <c r="AB165" i="20"/>
  <c r="T165" i="20"/>
  <c r="L165" i="20"/>
  <c r="D165" i="20"/>
  <c r="AB164" i="20"/>
  <c r="T164" i="20"/>
  <c r="L164" i="20"/>
  <c r="D164" i="20"/>
  <c r="AB163" i="20"/>
  <c r="T163" i="20"/>
  <c r="L163" i="20"/>
  <c r="D163" i="20"/>
  <c r="AB162" i="20"/>
  <c r="T162" i="20"/>
  <c r="L162" i="20"/>
  <c r="D162" i="20"/>
  <c r="AI168" i="20"/>
  <c r="AA168" i="20"/>
  <c r="S168" i="20"/>
  <c r="K168" i="20"/>
  <c r="AI167" i="20"/>
  <c r="AA167" i="20"/>
  <c r="S167" i="20"/>
  <c r="K167" i="20"/>
  <c r="AI166" i="20"/>
  <c r="AA166" i="20"/>
  <c r="S166" i="20"/>
  <c r="K166" i="20"/>
  <c r="AI165" i="20"/>
  <c r="AA165" i="20"/>
  <c r="S165" i="20"/>
  <c r="K165" i="20"/>
  <c r="AI164" i="20"/>
  <c r="AA164" i="20"/>
  <c r="S164" i="20"/>
  <c r="K164" i="20"/>
  <c r="AI163" i="20"/>
  <c r="AA163" i="20"/>
  <c r="S163" i="20"/>
  <c r="K163" i="20"/>
  <c r="AI162" i="20"/>
  <c r="AA162" i="20"/>
  <c r="S162" i="20"/>
  <c r="K162" i="20"/>
  <c r="AI161" i="20"/>
  <c r="AA161" i="20"/>
  <c r="S161" i="20"/>
  <c r="K161" i="20"/>
  <c r="AH168" i="20"/>
  <c r="Z168" i="20"/>
  <c r="R168" i="20"/>
  <c r="J168" i="20"/>
  <c r="AH167" i="20"/>
  <c r="Z167" i="20"/>
  <c r="R167" i="20"/>
  <c r="J167" i="20"/>
  <c r="AH166" i="20"/>
  <c r="Z166" i="20"/>
  <c r="R166" i="20"/>
  <c r="J166" i="20"/>
  <c r="AH165" i="20"/>
  <c r="Z165" i="20"/>
  <c r="R165" i="20"/>
  <c r="J165" i="20"/>
  <c r="AH164" i="20"/>
  <c r="Z164" i="20"/>
  <c r="R164" i="20"/>
  <c r="J164" i="20"/>
  <c r="AH163" i="20"/>
  <c r="Z163" i="20"/>
  <c r="R163" i="20"/>
  <c r="J163" i="20"/>
  <c r="AH162" i="20"/>
  <c r="Z162" i="20"/>
  <c r="R162" i="20"/>
  <c r="J162" i="20"/>
  <c r="AH161" i="20"/>
  <c r="Z161" i="20"/>
  <c r="R161" i="20"/>
  <c r="AG168" i="20"/>
  <c r="Y168" i="20"/>
  <c r="Q168" i="20"/>
  <c r="I168" i="20"/>
  <c r="AG167" i="20"/>
  <c r="Y167" i="20"/>
  <c r="Q167" i="20"/>
  <c r="I167" i="20"/>
  <c r="AG166" i="20"/>
  <c r="Y166" i="20"/>
  <c r="Q166" i="20"/>
  <c r="I166" i="20"/>
  <c r="AG165" i="20"/>
  <c r="Y165" i="20"/>
  <c r="Q165" i="20"/>
  <c r="I165" i="20"/>
  <c r="AG164" i="20"/>
  <c r="Y164" i="20"/>
  <c r="Q164" i="20"/>
  <c r="I164" i="20"/>
  <c r="AG163" i="20"/>
  <c r="Y163" i="20"/>
  <c r="Q163" i="20"/>
  <c r="I163" i="20"/>
  <c r="AE168" i="20"/>
  <c r="W168" i="20"/>
  <c r="O168" i="20"/>
  <c r="G168" i="20"/>
  <c r="AE167" i="20"/>
  <c r="W167" i="20"/>
  <c r="O167" i="20"/>
  <c r="G167" i="20"/>
  <c r="AE166" i="20"/>
  <c r="W166" i="20"/>
  <c r="O166" i="20"/>
  <c r="G166" i="20"/>
  <c r="AE165" i="20"/>
  <c r="W165" i="20"/>
  <c r="O165" i="20"/>
  <c r="G165" i="20"/>
  <c r="AE164" i="20"/>
  <c r="W164" i="20"/>
  <c r="O164" i="20"/>
  <c r="G164" i="20"/>
  <c r="AE163" i="20"/>
  <c r="W163" i="20"/>
  <c r="O163" i="20"/>
  <c r="G163" i="20"/>
  <c r="AE162" i="20"/>
  <c r="AD168" i="20"/>
  <c r="V168" i="20"/>
  <c r="N168" i="20"/>
  <c r="F168" i="20"/>
  <c r="AD167" i="20"/>
  <c r="V167" i="20"/>
  <c r="N167" i="20"/>
  <c r="F167" i="20"/>
  <c r="AD166" i="20"/>
  <c r="V166" i="20"/>
  <c r="N166" i="20"/>
  <c r="F166" i="20"/>
  <c r="AD165" i="20"/>
  <c r="V165" i="20"/>
  <c r="N165" i="20"/>
  <c r="F165" i="20"/>
  <c r="AD164" i="20"/>
  <c r="V164" i="20"/>
  <c r="N164" i="20"/>
  <c r="F164" i="20"/>
  <c r="AD163" i="20"/>
  <c r="V163" i="20"/>
  <c r="N163" i="20"/>
  <c r="F163" i="20"/>
  <c r="AD162" i="20"/>
  <c r="V162" i="20"/>
  <c r="N162" i="20"/>
  <c r="F162" i="20"/>
  <c r="AD161" i="20"/>
  <c r="V161" i="20"/>
  <c r="N161" i="20"/>
  <c r="H168" i="20"/>
  <c r="H167" i="20"/>
  <c r="H166" i="20"/>
  <c r="H165" i="20"/>
  <c r="H164" i="20"/>
  <c r="H163" i="20"/>
  <c r="U162" i="20"/>
  <c r="E162" i="20"/>
  <c r="W161" i="20"/>
  <c r="J161" i="20"/>
  <c r="AH160" i="20"/>
  <c r="Z160" i="20"/>
  <c r="R160" i="20"/>
  <c r="J160" i="20"/>
  <c r="AH159" i="20"/>
  <c r="Z159" i="20"/>
  <c r="R159" i="20"/>
  <c r="J159" i="20"/>
  <c r="AH158" i="20"/>
  <c r="Z158" i="20"/>
  <c r="R158" i="20"/>
  <c r="J158" i="20"/>
  <c r="AH157" i="20"/>
  <c r="Z157" i="20"/>
  <c r="R157" i="20"/>
  <c r="J157" i="20"/>
  <c r="C159" i="20"/>
  <c r="C167" i="20"/>
  <c r="AF167" i="20"/>
  <c r="AF163" i="20"/>
  <c r="P162" i="20"/>
  <c r="H161" i="20"/>
  <c r="AF160" i="20"/>
  <c r="H160" i="20"/>
  <c r="X159" i="20"/>
  <c r="AF158" i="20"/>
  <c r="X158" i="20"/>
  <c r="AF157" i="20"/>
  <c r="E168" i="20"/>
  <c r="E167" i="20"/>
  <c r="E166" i="20"/>
  <c r="E165" i="20"/>
  <c r="E164" i="20"/>
  <c r="E163" i="20"/>
  <c r="Q162" i="20"/>
  <c r="AG161" i="20"/>
  <c r="U161" i="20"/>
  <c r="I161" i="20"/>
  <c r="AG160" i="20"/>
  <c r="Y160" i="20"/>
  <c r="Q160" i="20"/>
  <c r="I160" i="20"/>
  <c r="AG159" i="20"/>
  <c r="Y159" i="20"/>
  <c r="Q159" i="20"/>
  <c r="I159" i="20"/>
  <c r="AG158" i="20"/>
  <c r="Y158" i="20"/>
  <c r="Q158" i="20"/>
  <c r="I158" i="20"/>
  <c r="AG157" i="20"/>
  <c r="Y157" i="20"/>
  <c r="Q157" i="20"/>
  <c r="I157" i="20"/>
  <c r="C160" i="20"/>
  <c r="C168" i="20"/>
  <c r="AF166" i="20"/>
  <c r="AF161" i="20"/>
  <c r="P160" i="20"/>
  <c r="P159" i="20"/>
  <c r="H158" i="20"/>
  <c r="X157" i="20"/>
  <c r="AF168" i="20"/>
  <c r="AF165" i="20"/>
  <c r="AF164" i="20"/>
  <c r="AG162" i="20"/>
  <c r="T161" i="20"/>
  <c r="X160" i="20"/>
  <c r="AF159" i="20"/>
  <c r="H159" i="20"/>
  <c r="P158" i="20"/>
  <c r="P157" i="20"/>
  <c r="AC168" i="20"/>
  <c r="AC167" i="20"/>
  <c r="AC166" i="20"/>
  <c r="AC165" i="20"/>
  <c r="AC164" i="20"/>
  <c r="AC163" i="20"/>
  <c r="AF162" i="20"/>
  <c r="O162" i="20"/>
  <c r="AE161" i="20"/>
  <c r="Q161" i="20"/>
  <c r="G161" i="20"/>
  <c r="AE160" i="20"/>
  <c r="W160" i="20"/>
  <c r="O160" i="20"/>
  <c r="G160" i="20"/>
  <c r="AE159" i="20"/>
  <c r="W159" i="20"/>
  <c r="O159" i="20"/>
  <c r="G159" i="20"/>
  <c r="AE158" i="20"/>
  <c r="W158" i="20"/>
  <c r="O158" i="20"/>
  <c r="G158" i="20"/>
  <c r="AE157" i="20"/>
  <c r="W157" i="20"/>
  <c r="O157" i="20"/>
  <c r="G157" i="20"/>
  <c r="G169" i="20" s="1"/>
  <c r="C162" i="20"/>
  <c r="P167" i="20"/>
  <c r="P165" i="20"/>
  <c r="P163" i="20"/>
  <c r="H162" i="20"/>
  <c r="M161" i="20"/>
  <c r="AB160" i="20"/>
  <c r="L160" i="20"/>
  <c r="AB159" i="20"/>
  <c r="L159" i="20"/>
  <c r="AB158" i="20"/>
  <c r="L158" i="20"/>
  <c r="AB157" i="20"/>
  <c r="L157" i="20"/>
  <c r="C163" i="20"/>
  <c r="M167" i="20"/>
  <c r="M165" i="20"/>
  <c r="G162" i="20"/>
  <c r="L161" i="20"/>
  <c r="AA160" i="20"/>
  <c r="AA159" i="20"/>
  <c r="K159" i="20"/>
  <c r="AA158" i="20"/>
  <c r="AA157" i="20"/>
  <c r="AA169" i="20" s="1"/>
  <c r="K157" i="20"/>
  <c r="F159" i="20"/>
  <c r="F158" i="20"/>
  <c r="H157" i="20"/>
  <c r="M166" i="20"/>
  <c r="AI160" i="20"/>
  <c r="S159" i="20"/>
  <c r="AI157" i="20"/>
  <c r="X163" i="20"/>
  <c r="AD159" i="20"/>
  <c r="AD157" i="20"/>
  <c r="I162" i="20"/>
  <c r="AC158" i="20"/>
  <c r="M163" i="20"/>
  <c r="K160" i="20"/>
  <c r="K158" i="20"/>
  <c r="C164" i="20"/>
  <c r="V158" i="20"/>
  <c r="V157" i="20"/>
  <c r="C165" i="20"/>
  <c r="M164" i="20"/>
  <c r="S160" i="20"/>
  <c r="S158" i="20"/>
  <c r="M162" i="20"/>
  <c r="AD158" i="20"/>
  <c r="C158" i="20"/>
  <c r="U167" i="20"/>
  <c r="AC160" i="20"/>
  <c r="M158" i="20"/>
  <c r="M157" i="20"/>
  <c r="X168" i="20"/>
  <c r="X166" i="20"/>
  <c r="X164" i="20"/>
  <c r="AC162" i="20"/>
  <c r="AC161" i="20"/>
  <c r="F161" i="20"/>
  <c r="V160" i="20"/>
  <c r="F160" i="20"/>
  <c r="V159" i="20"/>
  <c r="U168" i="20"/>
  <c r="U166" i="20"/>
  <c r="U164" i="20"/>
  <c r="Y162" i="20"/>
  <c r="AB161" i="20"/>
  <c r="E161" i="20"/>
  <c r="U160" i="20"/>
  <c r="E160" i="20"/>
  <c r="U159" i="20"/>
  <c r="E159" i="20"/>
  <c r="U158" i="20"/>
  <c r="E158" i="20"/>
  <c r="U157" i="20"/>
  <c r="F157" i="20"/>
  <c r="C166" i="20"/>
  <c r="W162" i="20"/>
  <c r="AI158" i="20"/>
  <c r="D157" i="20"/>
  <c r="X165" i="20"/>
  <c r="N160" i="20"/>
  <c r="N158" i="20"/>
  <c r="U163" i="20"/>
  <c r="AC159" i="20"/>
  <c r="AC157" i="20"/>
  <c r="P168" i="20"/>
  <c r="P166" i="20"/>
  <c r="P164" i="20"/>
  <c r="X162" i="20"/>
  <c r="Y161" i="20"/>
  <c r="D161" i="20"/>
  <c r="T160" i="20"/>
  <c r="D160" i="20"/>
  <c r="T159" i="20"/>
  <c r="D159" i="20"/>
  <c r="T158" i="20"/>
  <c r="D158" i="20"/>
  <c r="T157" i="20"/>
  <c r="E157" i="20"/>
  <c r="C157" i="20"/>
  <c r="M168" i="20"/>
  <c r="X161" i="20"/>
  <c r="AI159" i="20"/>
  <c r="S157" i="20"/>
  <c r="X167" i="20"/>
  <c r="P161" i="20"/>
  <c r="AD160" i="20"/>
  <c r="N159" i="20"/>
  <c r="N157" i="20"/>
  <c r="N169" i="20" s="1"/>
  <c r="U165" i="20"/>
  <c r="O161" i="20"/>
  <c r="M160" i="20"/>
  <c r="M159" i="20"/>
  <c r="C161" i="20"/>
  <c r="J72" i="16"/>
  <c r="J64" i="16"/>
  <c r="J72" i="15"/>
  <c r="J67" i="15"/>
  <c r="J66" i="15"/>
  <c r="J65" i="15"/>
  <c r="J63" i="15"/>
  <c r="J62" i="15"/>
  <c r="J55" i="15"/>
  <c r="J49" i="15"/>
  <c r="J37" i="15"/>
  <c r="J30" i="15"/>
  <c r="J28" i="15"/>
  <c r="J26" i="15"/>
  <c r="J21" i="15"/>
  <c r="J19" i="15"/>
  <c r="J17" i="15"/>
  <c r="J13" i="15"/>
  <c r="J11" i="15"/>
  <c r="J9" i="15"/>
  <c r="J6" i="15"/>
  <c r="J72" i="12"/>
  <c r="J55" i="12" s="1"/>
  <c r="J64" i="12"/>
  <c r="J33" i="12"/>
  <c r="J72" i="11"/>
  <c r="J67" i="11"/>
  <c r="J60" i="11" s="1"/>
  <c r="J66" i="11"/>
  <c r="J52" i="11" s="1"/>
  <c r="J65" i="11"/>
  <c r="J39" i="11" s="1"/>
  <c r="J63" i="11"/>
  <c r="J62" i="11"/>
  <c r="J42" i="11"/>
  <c r="K30" i="11"/>
  <c r="K28" i="11"/>
  <c r="K26" i="11"/>
  <c r="K21" i="11"/>
  <c r="K19" i="11"/>
  <c r="K17" i="11"/>
  <c r="K13" i="11"/>
  <c r="K11" i="11"/>
  <c r="K9" i="11"/>
  <c r="J72" i="8"/>
  <c r="J21" i="8" s="1"/>
  <c r="J64" i="8"/>
  <c r="J33" i="8"/>
  <c r="J72" i="7"/>
  <c r="J67" i="7"/>
  <c r="J53" i="7" s="1"/>
  <c r="J66" i="7"/>
  <c r="J52" i="7" s="1"/>
  <c r="J65" i="7"/>
  <c r="J58" i="7" s="1"/>
  <c r="J63" i="7"/>
  <c r="J62" i="7"/>
  <c r="J42" i="7"/>
  <c r="K30" i="7"/>
  <c r="K28" i="7"/>
  <c r="K26" i="7"/>
  <c r="K21" i="7"/>
  <c r="K19" i="7"/>
  <c r="K17" i="7"/>
  <c r="K13" i="7"/>
  <c r="K11" i="7"/>
  <c r="K9" i="7"/>
  <c r="J72" i="4"/>
  <c r="J66" i="4" s="1"/>
  <c r="J63" i="4"/>
  <c r="J33" i="4"/>
  <c r="J64" i="3"/>
  <c r="J60" i="3"/>
  <c r="J59" i="3"/>
  <c r="J58" i="3"/>
  <c r="J53" i="3"/>
  <c r="J52" i="3"/>
  <c r="J51" i="3"/>
  <c r="J42" i="3"/>
  <c r="J40" i="3"/>
  <c r="J39" i="3"/>
  <c r="K30" i="3"/>
  <c r="K28" i="3"/>
  <c r="K26" i="3"/>
  <c r="K21" i="3"/>
  <c r="K19" i="3"/>
  <c r="K17" i="3"/>
  <c r="K13" i="3"/>
  <c r="K11" i="3"/>
  <c r="K9" i="3"/>
  <c r="V169" i="20" l="1"/>
  <c r="AD169" i="20"/>
  <c r="I169" i="20"/>
  <c r="Z169" i="20"/>
  <c r="S169" i="20"/>
  <c r="K169" i="20"/>
  <c r="AF169" i="20"/>
  <c r="AG169" i="20"/>
  <c r="AJ163" i="20"/>
  <c r="C169" i="20"/>
  <c r="AJ157" i="20"/>
  <c r="M169" i="20"/>
  <c r="O169" i="20"/>
  <c r="AJ167" i="20"/>
  <c r="AJ161" i="20"/>
  <c r="F169" i="20"/>
  <c r="L169" i="20"/>
  <c r="W169" i="20"/>
  <c r="AJ159" i="20"/>
  <c r="AC169" i="20"/>
  <c r="AI169" i="20"/>
  <c r="E169" i="20"/>
  <c r="T169" i="20"/>
  <c r="U169" i="20"/>
  <c r="AB169" i="20"/>
  <c r="AE169" i="20"/>
  <c r="P169" i="20"/>
  <c r="AJ168" i="20"/>
  <c r="J169" i="20"/>
  <c r="AJ165" i="20"/>
  <c r="H169" i="20"/>
  <c r="AJ160" i="20"/>
  <c r="R169" i="20"/>
  <c r="AJ164" i="20"/>
  <c r="AJ166" i="20"/>
  <c r="AJ158" i="20"/>
  <c r="X169" i="20"/>
  <c r="D169" i="20"/>
  <c r="Q169" i="20"/>
  <c r="AH169" i="20"/>
  <c r="AJ162" i="20"/>
  <c r="Y169" i="20"/>
  <c r="K6" i="11"/>
  <c r="J59" i="11"/>
  <c r="J59" i="7"/>
  <c r="J49" i="12"/>
  <c r="J42" i="12" s="1"/>
  <c r="K55" i="12" s="1"/>
  <c r="J37" i="8"/>
  <c r="J67" i="4"/>
  <c r="J67" i="16" s="1"/>
  <c r="J58" i="15"/>
  <c r="J11" i="12"/>
  <c r="J21" i="12"/>
  <c r="J40" i="11"/>
  <c r="J51" i="11"/>
  <c r="J58" i="11"/>
  <c r="J49" i="8"/>
  <c r="J60" i="7"/>
  <c r="J40" i="7"/>
  <c r="J53" i="11"/>
  <c r="J42" i="15"/>
  <c r="K55" i="15" s="1"/>
  <c r="K55" i="3"/>
  <c r="K49" i="3"/>
  <c r="J47" i="3"/>
  <c r="J46" i="3"/>
  <c r="J45" i="3"/>
  <c r="J64" i="15"/>
  <c r="J64" i="11"/>
  <c r="J64" i="7"/>
  <c r="J63" i="16"/>
  <c r="J63" i="12"/>
  <c r="J63" i="8"/>
  <c r="J66" i="16"/>
  <c r="J66" i="12"/>
  <c r="J66" i="8"/>
  <c r="J45" i="7"/>
  <c r="J46" i="7"/>
  <c r="J45" i="11"/>
  <c r="K55" i="11"/>
  <c r="J47" i="11"/>
  <c r="J46" i="11"/>
  <c r="J6" i="16"/>
  <c r="J34" i="15"/>
  <c r="J33" i="15"/>
  <c r="J33" i="16" s="1"/>
  <c r="K9" i="15"/>
  <c r="K11" i="15"/>
  <c r="K13" i="15"/>
  <c r="J17" i="16"/>
  <c r="K17" i="15"/>
  <c r="K19" i="15"/>
  <c r="K21" i="15"/>
  <c r="K26" i="15"/>
  <c r="J28" i="16"/>
  <c r="K28" i="15"/>
  <c r="K30" i="15"/>
  <c r="J40" i="15"/>
  <c r="J37" i="16"/>
  <c r="J59" i="15"/>
  <c r="J60" i="15"/>
  <c r="J21" i="16"/>
  <c r="J13" i="16"/>
  <c r="J26" i="16"/>
  <c r="J49" i="16"/>
  <c r="J9" i="16"/>
  <c r="J19" i="16"/>
  <c r="J30" i="16"/>
  <c r="J55" i="16"/>
  <c r="J11" i="16"/>
  <c r="J39" i="15"/>
  <c r="J51" i="15"/>
  <c r="J52" i="15"/>
  <c r="J53" i="15"/>
  <c r="J13" i="12"/>
  <c r="J26" i="12"/>
  <c r="J28" i="12"/>
  <c r="J37" i="12"/>
  <c r="J6" i="12"/>
  <c r="J17" i="12"/>
  <c r="J9" i="12"/>
  <c r="J19" i="12"/>
  <c r="J30" i="12"/>
  <c r="K49" i="11"/>
  <c r="J26" i="8"/>
  <c r="J13" i="8"/>
  <c r="J6" i="8"/>
  <c r="K21" i="8" s="1"/>
  <c r="J17" i="8"/>
  <c r="J28" i="8"/>
  <c r="J19" i="8"/>
  <c r="J30" i="8"/>
  <c r="J55" i="8"/>
  <c r="J9" i="8"/>
  <c r="J11" i="8"/>
  <c r="K49" i="7"/>
  <c r="J47" i="7"/>
  <c r="J39" i="7"/>
  <c r="J51" i="7"/>
  <c r="K55" i="7"/>
  <c r="J11" i="4"/>
  <c r="J37" i="4"/>
  <c r="J49" i="4"/>
  <c r="J13" i="4"/>
  <c r="J26" i="4"/>
  <c r="J62" i="4"/>
  <c r="J21" i="4"/>
  <c r="J17" i="4"/>
  <c r="J28" i="4"/>
  <c r="J65" i="4"/>
  <c r="J6" i="4"/>
  <c r="J9" i="4"/>
  <c r="J19" i="4"/>
  <c r="J30" i="4"/>
  <c r="J55" i="4"/>
  <c r="L33" i="12"/>
  <c r="H33" i="12"/>
  <c r="F33" i="12"/>
  <c r="D33" i="12"/>
  <c r="B33" i="12"/>
  <c r="K42" i="11" l="1"/>
  <c r="AJ169" i="20"/>
  <c r="K49" i="12"/>
  <c r="K42" i="12" s="1"/>
  <c r="J67" i="8"/>
  <c r="J40" i="8" s="1"/>
  <c r="J52" i="12"/>
  <c r="J46" i="12"/>
  <c r="J67" i="12"/>
  <c r="J47" i="12" s="1"/>
  <c r="K30" i="16"/>
  <c r="K30" i="4"/>
  <c r="K19" i="4"/>
  <c r="K9" i="4"/>
  <c r="J59" i="12"/>
  <c r="K9" i="12"/>
  <c r="K11" i="12"/>
  <c r="K11" i="8"/>
  <c r="J52" i="8"/>
  <c r="J42" i="8"/>
  <c r="J46" i="8" s="1"/>
  <c r="K19" i="8"/>
  <c r="K19" i="12"/>
  <c r="J46" i="15"/>
  <c r="K17" i="12"/>
  <c r="K30" i="12"/>
  <c r="K49" i="15"/>
  <c r="K42" i="15" s="1"/>
  <c r="K9" i="16"/>
  <c r="K17" i="16"/>
  <c r="K26" i="16"/>
  <c r="J45" i="15"/>
  <c r="J47" i="15"/>
  <c r="K11" i="16"/>
  <c r="K13" i="16"/>
  <c r="K28" i="16"/>
  <c r="K28" i="8"/>
  <c r="K21" i="16"/>
  <c r="K17" i="8"/>
  <c r="K19" i="16"/>
  <c r="K9" i="8"/>
  <c r="J40" i="16"/>
  <c r="K30" i="8"/>
  <c r="J65" i="16"/>
  <c r="J39" i="16" s="1"/>
  <c r="J65" i="12"/>
  <c r="J39" i="12" s="1"/>
  <c r="J65" i="8"/>
  <c r="K28" i="4"/>
  <c r="K17" i="4"/>
  <c r="K21" i="4"/>
  <c r="J62" i="16"/>
  <c r="J62" i="12"/>
  <c r="J62" i="8"/>
  <c r="K26" i="4"/>
  <c r="K13" i="4"/>
  <c r="K13" i="8"/>
  <c r="K26" i="8"/>
  <c r="K28" i="12"/>
  <c r="K6" i="15"/>
  <c r="K42" i="3"/>
  <c r="J59" i="16"/>
  <c r="J60" i="16"/>
  <c r="J42" i="16"/>
  <c r="J53" i="16"/>
  <c r="J52" i="16"/>
  <c r="K21" i="12"/>
  <c r="K26" i="12"/>
  <c r="K13" i="12"/>
  <c r="J59" i="8"/>
  <c r="K42" i="7"/>
  <c r="J53" i="4"/>
  <c r="J52" i="4"/>
  <c r="J42" i="4"/>
  <c r="K49" i="4" s="1"/>
  <c r="J51" i="4"/>
  <c r="J58" i="4"/>
  <c r="J60" i="4"/>
  <c r="J59" i="4"/>
  <c r="J40" i="4"/>
  <c r="J39" i="4"/>
  <c r="K11" i="4"/>
  <c r="C196" i="19"/>
  <c r="C195" i="19"/>
  <c r="C187" i="19"/>
  <c r="C186" i="19"/>
  <c r="C185" i="19"/>
  <c r="L33" i="4"/>
  <c r="H33" i="4"/>
  <c r="F33" i="4"/>
  <c r="D33" i="4"/>
  <c r="B33" i="4"/>
  <c r="J60" i="12" l="1"/>
  <c r="J40" i="12"/>
  <c r="J53" i="12"/>
  <c r="J58" i="16"/>
  <c r="K55" i="8"/>
  <c r="J53" i="8"/>
  <c r="J60" i="8"/>
  <c r="J45" i="8"/>
  <c r="K49" i="8"/>
  <c r="J47" i="8"/>
  <c r="K6" i="12"/>
  <c r="J58" i="8"/>
  <c r="K6" i="16"/>
  <c r="K6" i="4"/>
  <c r="J51" i="16"/>
  <c r="K6" i="8"/>
  <c r="J39" i="8"/>
  <c r="J51" i="8"/>
  <c r="J45" i="12"/>
  <c r="J58" i="12"/>
  <c r="J51" i="12"/>
  <c r="J47" i="16"/>
  <c r="J46" i="16"/>
  <c r="J45" i="16"/>
  <c r="K49" i="16"/>
  <c r="K55" i="16"/>
  <c r="J45" i="4"/>
  <c r="J46" i="4"/>
  <c r="J47" i="4"/>
  <c r="K55" i="4"/>
  <c r="K42" i="4" s="1"/>
  <c r="F64" i="3"/>
  <c r="D64" i="3"/>
  <c r="A77" i="16"/>
  <c r="A76" i="16"/>
  <c r="A78" i="11"/>
  <c r="A77" i="11"/>
  <c r="A76" i="11"/>
  <c r="A78" i="4"/>
  <c r="A77" i="4"/>
  <c r="A76" i="4"/>
  <c r="K42" i="8" l="1"/>
  <c r="K42" i="16"/>
  <c r="H64" i="3"/>
  <c r="H72" i="16" l="1"/>
  <c r="H64" i="16"/>
  <c r="H72" i="15"/>
  <c r="H67" i="15"/>
  <c r="H66" i="15"/>
  <c r="H65" i="15"/>
  <c r="H64" i="15"/>
  <c r="H63" i="15"/>
  <c r="H62" i="15"/>
  <c r="H55" i="15"/>
  <c r="H49" i="15"/>
  <c r="H37" i="15"/>
  <c r="H30" i="15"/>
  <c r="H28" i="15"/>
  <c r="H26" i="15"/>
  <c r="H21" i="15"/>
  <c r="H19" i="15"/>
  <c r="H17" i="15"/>
  <c r="H13" i="15"/>
  <c r="H11" i="15"/>
  <c r="H9" i="15"/>
  <c r="H6" i="15"/>
  <c r="H72" i="12"/>
  <c r="H21" i="12" s="1"/>
  <c r="H64" i="12"/>
  <c r="H72" i="11"/>
  <c r="H67" i="11"/>
  <c r="H53" i="11" s="1"/>
  <c r="H66" i="11"/>
  <c r="H59" i="11" s="1"/>
  <c r="H65" i="11"/>
  <c r="H58" i="11" s="1"/>
  <c r="H64" i="11"/>
  <c r="H57" i="11" s="1"/>
  <c r="H63" i="11"/>
  <c r="H62" i="11"/>
  <c r="H50" i="11" s="1"/>
  <c r="H42" i="11"/>
  <c r="I49" i="11" s="1"/>
  <c r="I30" i="11"/>
  <c r="I28" i="11"/>
  <c r="I26" i="11"/>
  <c r="I21" i="11"/>
  <c r="I19" i="11"/>
  <c r="I17" i="11"/>
  <c r="I13" i="11"/>
  <c r="I11" i="11"/>
  <c r="I9" i="11"/>
  <c r="H72" i="8"/>
  <c r="H21" i="8" s="1"/>
  <c r="H64" i="8"/>
  <c r="H33" i="8"/>
  <c r="H72" i="7"/>
  <c r="H67" i="7"/>
  <c r="H40" i="7" s="1"/>
  <c r="H66" i="7"/>
  <c r="H59" i="7" s="1"/>
  <c r="H65" i="7"/>
  <c r="H58" i="7" s="1"/>
  <c r="H64" i="7"/>
  <c r="H57" i="7" s="1"/>
  <c r="H63" i="7"/>
  <c r="H62" i="7"/>
  <c r="H22" i="7" s="1"/>
  <c r="H42" i="7"/>
  <c r="I49" i="7" s="1"/>
  <c r="I30" i="7"/>
  <c r="I28" i="7"/>
  <c r="I26" i="7"/>
  <c r="I21" i="7"/>
  <c r="I19" i="7"/>
  <c r="I17" i="7"/>
  <c r="I13" i="7"/>
  <c r="I11" i="7"/>
  <c r="I9" i="7"/>
  <c r="H72" i="4"/>
  <c r="H67" i="4" s="1"/>
  <c r="H63" i="4"/>
  <c r="H57" i="3"/>
  <c r="H60" i="3"/>
  <c r="H59" i="3"/>
  <c r="H58" i="3"/>
  <c r="H56" i="3"/>
  <c r="H53" i="3"/>
  <c r="H52" i="3"/>
  <c r="H51" i="3"/>
  <c r="H50" i="3"/>
  <c r="H42" i="3"/>
  <c r="C194" i="19" s="1"/>
  <c r="H40" i="3"/>
  <c r="H39" i="3"/>
  <c r="H38" i="3"/>
  <c r="H31" i="3"/>
  <c r="I30" i="3"/>
  <c r="H29" i="3"/>
  <c r="I28" i="3"/>
  <c r="H27" i="3"/>
  <c r="I26" i="3"/>
  <c r="H22" i="3"/>
  <c r="I21" i="3"/>
  <c r="H20" i="3"/>
  <c r="I19" i="3"/>
  <c r="H18" i="3"/>
  <c r="I17" i="3"/>
  <c r="H14" i="3"/>
  <c r="I13" i="3"/>
  <c r="H12" i="3"/>
  <c r="I11" i="3"/>
  <c r="H10" i="3"/>
  <c r="I9" i="3"/>
  <c r="H20" i="15" l="1"/>
  <c r="H40" i="11"/>
  <c r="H12" i="11"/>
  <c r="H60" i="11"/>
  <c r="H14" i="15"/>
  <c r="H195" i="25"/>
  <c r="H187" i="25"/>
  <c r="H186" i="25"/>
  <c r="H185" i="25"/>
  <c r="H51" i="7"/>
  <c r="H56" i="15"/>
  <c r="H196" i="25"/>
  <c r="H52" i="7"/>
  <c r="H9" i="8"/>
  <c r="I6" i="11"/>
  <c r="H60" i="7"/>
  <c r="H52" i="11"/>
  <c r="H51" i="11"/>
  <c r="H53" i="7"/>
  <c r="H9" i="12"/>
  <c r="H19" i="12"/>
  <c r="H30" i="12"/>
  <c r="H17" i="8"/>
  <c r="H30" i="8"/>
  <c r="H22" i="11"/>
  <c r="H17" i="12"/>
  <c r="H14" i="7"/>
  <c r="H56" i="7"/>
  <c r="H18" i="11"/>
  <c r="H29" i="11"/>
  <c r="H31" i="7"/>
  <c r="H10" i="11"/>
  <c r="H20" i="11"/>
  <c r="H31" i="11"/>
  <c r="H56" i="11"/>
  <c r="H20" i="7"/>
  <c r="H38" i="11"/>
  <c r="H27" i="7"/>
  <c r="H14" i="11"/>
  <c r="H27" i="11"/>
  <c r="H50" i="7"/>
  <c r="H10" i="7"/>
  <c r="H47" i="3"/>
  <c r="I49" i="3"/>
  <c r="H63" i="16"/>
  <c r="H63" i="12"/>
  <c r="H63" i="8"/>
  <c r="H67" i="16"/>
  <c r="H67" i="12"/>
  <c r="H67" i="8"/>
  <c r="I13" i="15"/>
  <c r="H34" i="15"/>
  <c r="H33" i="15"/>
  <c r="H33" i="16" s="1"/>
  <c r="H10" i="15"/>
  <c r="H9" i="16"/>
  <c r="I11" i="15"/>
  <c r="I17" i="15"/>
  <c r="H17" i="16"/>
  <c r="H22" i="15"/>
  <c r="I21" i="15"/>
  <c r="I26" i="15"/>
  <c r="H26" i="16"/>
  <c r="H29" i="15"/>
  <c r="H28" i="16"/>
  <c r="H31" i="15"/>
  <c r="H30" i="16"/>
  <c r="H39" i="15"/>
  <c r="H40" i="15"/>
  <c r="H57" i="15"/>
  <c r="H58" i="15"/>
  <c r="H59" i="15"/>
  <c r="H60" i="15"/>
  <c r="H49" i="16"/>
  <c r="H11" i="16"/>
  <c r="H19" i="16"/>
  <c r="H37" i="16"/>
  <c r="H6" i="16"/>
  <c r="H13" i="16"/>
  <c r="H55" i="16"/>
  <c r="H21" i="16"/>
  <c r="I9" i="15"/>
  <c r="I30" i="15"/>
  <c r="H18" i="15"/>
  <c r="H51" i="15"/>
  <c r="H27" i="15"/>
  <c r="H12" i="15"/>
  <c r="I19" i="15"/>
  <c r="H53" i="15"/>
  <c r="H50" i="15"/>
  <c r="H52" i="15"/>
  <c r="I28" i="15"/>
  <c r="H38" i="15"/>
  <c r="H42" i="15"/>
  <c r="H26" i="12"/>
  <c r="H11" i="12"/>
  <c r="H37" i="12"/>
  <c r="H55" i="12"/>
  <c r="H6" i="12"/>
  <c r="H13" i="12"/>
  <c r="H49" i="12"/>
  <c r="H28" i="12"/>
  <c r="H43" i="11"/>
  <c r="H45" i="11"/>
  <c r="I55" i="11"/>
  <c r="I42" i="11" s="1"/>
  <c r="H47" i="11"/>
  <c r="H46" i="11"/>
  <c r="H39" i="11"/>
  <c r="H26" i="8"/>
  <c r="H11" i="8"/>
  <c r="H37" i="8"/>
  <c r="H55" i="8"/>
  <c r="H28" i="8"/>
  <c r="H19" i="8"/>
  <c r="H6" i="8"/>
  <c r="H13" i="8"/>
  <c r="H49" i="8"/>
  <c r="H18" i="7"/>
  <c r="H29" i="7"/>
  <c r="H43" i="7"/>
  <c r="H45" i="7"/>
  <c r="I55" i="7"/>
  <c r="I42" i="7" s="1"/>
  <c r="H38" i="7"/>
  <c r="H47" i="7"/>
  <c r="H46" i="7"/>
  <c r="H12" i="7"/>
  <c r="H39" i="7"/>
  <c r="H21" i="4"/>
  <c r="H30" i="4"/>
  <c r="H17" i="4"/>
  <c r="H9" i="4"/>
  <c r="H26" i="4"/>
  <c r="H62" i="4"/>
  <c r="H19" i="4"/>
  <c r="H65" i="4"/>
  <c r="H28" i="4"/>
  <c r="H49" i="4"/>
  <c r="H66" i="4"/>
  <c r="H11" i="4"/>
  <c r="H37" i="4"/>
  <c r="H55" i="4"/>
  <c r="H6" i="4"/>
  <c r="H13" i="4"/>
  <c r="H45" i="3"/>
  <c r="I55" i="3"/>
  <c r="I42" i="3" s="1"/>
  <c r="H43" i="3"/>
  <c r="H46" i="3"/>
  <c r="L42" i="3"/>
  <c r="I49" i="15" l="1"/>
  <c r="H194" i="25"/>
  <c r="H53" i="16"/>
  <c r="I30" i="8"/>
  <c r="H42" i="16"/>
  <c r="H47" i="16" s="1"/>
  <c r="I6" i="15"/>
  <c r="H66" i="16"/>
  <c r="H52" i="16" s="1"/>
  <c r="H66" i="12"/>
  <c r="H52" i="12" s="1"/>
  <c r="H66" i="8"/>
  <c r="H52" i="8" s="1"/>
  <c r="H65" i="16"/>
  <c r="H51" i="16" s="1"/>
  <c r="H65" i="12"/>
  <c r="H39" i="12" s="1"/>
  <c r="H65" i="8"/>
  <c r="H51" i="8" s="1"/>
  <c r="H62" i="16"/>
  <c r="H27" i="16" s="1"/>
  <c r="H62" i="12"/>
  <c r="H27" i="12" s="1"/>
  <c r="H62" i="8"/>
  <c r="H20" i="8" s="1"/>
  <c r="I9" i="12"/>
  <c r="I21" i="12"/>
  <c r="I17" i="12"/>
  <c r="I19" i="12"/>
  <c r="I17" i="16"/>
  <c r="I30" i="16"/>
  <c r="I13" i="16"/>
  <c r="H40" i="16"/>
  <c r="I19" i="16"/>
  <c r="I9" i="16"/>
  <c r="I26" i="16"/>
  <c r="I21" i="16"/>
  <c r="I11" i="16"/>
  <c r="H57" i="16"/>
  <c r="H60" i="16"/>
  <c r="I28" i="16"/>
  <c r="H47" i="15"/>
  <c r="H44" i="15"/>
  <c r="H46" i="15"/>
  <c r="H43" i="15"/>
  <c r="H45" i="15"/>
  <c r="I55" i="15"/>
  <c r="I11" i="12"/>
  <c r="H40" i="12"/>
  <c r="I28" i="12"/>
  <c r="I26" i="12"/>
  <c r="H57" i="12"/>
  <c r="H60" i="12"/>
  <c r="H42" i="12"/>
  <c r="I49" i="12" s="1"/>
  <c r="H53" i="12"/>
  <c r="I13" i="12"/>
  <c r="I30" i="12"/>
  <c r="I13" i="8"/>
  <c r="I26" i="8"/>
  <c r="I19" i="8"/>
  <c r="I28" i="8"/>
  <c r="I21" i="8"/>
  <c r="H42" i="8"/>
  <c r="H53" i="8"/>
  <c r="H57" i="8"/>
  <c r="H60" i="8"/>
  <c r="I17" i="8"/>
  <c r="H40" i="8"/>
  <c r="I9" i="8"/>
  <c r="I11" i="8"/>
  <c r="H20" i="4"/>
  <c r="I19" i="4"/>
  <c r="I26" i="4"/>
  <c r="H27" i="4"/>
  <c r="I13" i="4"/>
  <c r="H14" i="4"/>
  <c r="H10" i="4"/>
  <c r="I9" i="4"/>
  <c r="H18" i="4"/>
  <c r="I17" i="4"/>
  <c r="H40" i="4"/>
  <c r="H39" i="4"/>
  <c r="H38" i="4"/>
  <c r="H50" i="4"/>
  <c r="H53" i="4"/>
  <c r="H52" i="4"/>
  <c r="H51" i="4"/>
  <c r="H42" i="4"/>
  <c r="I49" i="4" s="1"/>
  <c r="H31" i="4"/>
  <c r="I30" i="4"/>
  <c r="H57" i="4"/>
  <c r="H56" i="4"/>
  <c r="H59" i="4"/>
  <c r="H60" i="4"/>
  <c r="H58" i="4"/>
  <c r="H12" i="4"/>
  <c r="I11" i="4"/>
  <c r="I28" i="4"/>
  <c r="H29" i="4"/>
  <c r="H22" i="4"/>
  <c r="I21" i="4"/>
  <c r="D157" i="25"/>
  <c r="H12" i="16" l="1"/>
  <c r="H29" i="16"/>
  <c r="H58" i="12"/>
  <c r="H58" i="16"/>
  <c r="I42" i="15"/>
  <c r="H27" i="8"/>
  <c r="H50" i="8"/>
  <c r="H14" i="8"/>
  <c r="H38" i="8"/>
  <c r="H12" i="8"/>
  <c r="H59" i="12"/>
  <c r="H29" i="8"/>
  <c r="H56" i="8"/>
  <c r="H56" i="16"/>
  <c r="H59" i="8"/>
  <c r="H56" i="12"/>
  <c r="H39" i="16"/>
  <c r="I55" i="4"/>
  <c r="I42" i="4" s="1"/>
  <c r="H51" i="12"/>
  <c r="I55" i="16"/>
  <c r="H58" i="8"/>
  <c r="H39" i="8"/>
  <c r="I49" i="16"/>
  <c r="H44" i="16"/>
  <c r="H29" i="12"/>
  <c r="H59" i="16"/>
  <c r="H43" i="16"/>
  <c r="H20" i="16"/>
  <c r="H45" i="16"/>
  <c r="H46" i="16"/>
  <c r="H14" i="12"/>
  <c r="H38" i="12"/>
  <c r="H38" i="16"/>
  <c r="H12" i="12"/>
  <c r="H22" i="16"/>
  <c r="H50" i="12"/>
  <c r="H14" i="16"/>
  <c r="H18" i="16"/>
  <c r="I6" i="4"/>
  <c r="I6" i="12"/>
  <c r="H18" i="8"/>
  <c r="H22" i="8"/>
  <c r="H10" i="8"/>
  <c r="H31" i="8"/>
  <c r="H10" i="12"/>
  <c r="H18" i="12"/>
  <c r="H20" i="12"/>
  <c r="H31" i="12"/>
  <c r="H22" i="12"/>
  <c r="H50" i="16"/>
  <c r="H10" i="16"/>
  <c r="H31" i="16"/>
  <c r="I6" i="16"/>
  <c r="H47" i="12"/>
  <c r="H46" i="12"/>
  <c r="H45" i="12"/>
  <c r="H44" i="12"/>
  <c r="H43" i="12"/>
  <c r="I55" i="12"/>
  <c r="I42" i="12" s="1"/>
  <c r="H47" i="8"/>
  <c r="H46" i="8"/>
  <c r="H45" i="8"/>
  <c r="H43" i="8"/>
  <c r="I6" i="8"/>
  <c r="I55" i="8"/>
  <c r="I49" i="8"/>
  <c r="H46" i="4"/>
  <c r="H47" i="4"/>
  <c r="H45" i="4"/>
  <c r="H43" i="4"/>
  <c r="I42" i="8" l="1"/>
  <c r="I42" i="16"/>
  <c r="L64" i="3"/>
  <c r="C286" i="19" l="1"/>
  <c r="E286" i="19" s="1"/>
  <c r="C285" i="19"/>
  <c r="E285" i="19" s="1"/>
  <c r="C284" i="19"/>
  <c r="E284" i="19" s="1"/>
  <c r="D241" i="19"/>
  <c r="D240" i="19"/>
  <c r="D239" i="19"/>
  <c r="E239" i="19" s="1"/>
  <c r="L72" i="16"/>
  <c r="L64" i="16"/>
  <c r="L72" i="15"/>
  <c r="L67" i="15"/>
  <c r="L66" i="15"/>
  <c r="L65" i="15"/>
  <c r="L63" i="15"/>
  <c r="L62" i="15"/>
  <c r="L55" i="15"/>
  <c r="L49" i="15"/>
  <c r="L37" i="15"/>
  <c r="L30" i="15"/>
  <c r="L28" i="15"/>
  <c r="L26" i="15"/>
  <c r="L21" i="15"/>
  <c r="L19" i="15"/>
  <c r="L17" i="15"/>
  <c r="L13" i="15"/>
  <c r="L11" i="15"/>
  <c r="L9" i="15"/>
  <c r="L6" i="15"/>
  <c r="L72" i="12"/>
  <c r="L30" i="12" s="1"/>
  <c r="L64" i="12"/>
  <c r="L72" i="11"/>
  <c r="L67" i="11"/>
  <c r="L53" i="11" s="1"/>
  <c r="L66" i="11"/>
  <c r="L52" i="11" s="1"/>
  <c r="L65" i="11"/>
  <c r="L58" i="11" s="1"/>
  <c r="L63" i="11"/>
  <c r="L62" i="11"/>
  <c r="L42" i="11"/>
  <c r="M49" i="11" s="1"/>
  <c r="M30" i="11"/>
  <c r="M28" i="11"/>
  <c r="M26" i="11"/>
  <c r="M21" i="11"/>
  <c r="M19" i="11"/>
  <c r="M17" i="11"/>
  <c r="M13" i="11"/>
  <c r="M11" i="11"/>
  <c r="M9" i="11"/>
  <c r="L72" i="8"/>
  <c r="L55" i="8" s="1"/>
  <c r="L64" i="8"/>
  <c r="L33" i="8"/>
  <c r="L72" i="7"/>
  <c r="L67" i="7"/>
  <c r="L53" i="7" s="1"/>
  <c r="L66" i="7"/>
  <c r="L59" i="7" s="1"/>
  <c r="L65" i="7"/>
  <c r="L39" i="7" s="1"/>
  <c r="L63" i="7"/>
  <c r="L62" i="7"/>
  <c r="L42" i="7"/>
  <c r="M30" i="7"/>
  <c r="M28" i="7"/>
  <c r="M26" i="7"/>
  <c r="M21" i="7"/>
  <c r="M19" i="7"/>
  <c r="M17" i="7"/>
  <c r="M13" i="7"/>
  <c r="M11" i="7"/>
  <c r="M9" i="7"/>
  <c r="L72" i="4"/>
  <c r="L65" i="4" s="1"/>
  <c r="L65" i="16" s="1"/>
  <c r="L63" i="4"/>
  <c r="L63" i="16" s="1"/>
  <c r="L64" i="15"/>
  <c r="L60" i="3"/>
  <c r="L59" i="3"/>
  <c r="L58" i="3"/>
  <c r="L53" i="3"/>
  <c r="L52" i="3"/>
  <c r="L51" i="3"/>
  <c r="L40" i="3"/>
  <c r="L39" i="3"/>
  <c r="M30" i="3"/>
  <c r="M28" i="3"/>
  <c r="M26" i="3"/>
  <c r="M21" i="3"/>
  <c r="M19" i="3"/>
  <c r="M17" i="3"/>
  <c r="M13" i="3"/>
  <c r="M11" i="3"/>
  <c r="M9" i="3"/>
  <c r="E240" i="19" l="1"/>
  <c r="E241" i="19"/>
  <c r="L17" i="16"/>
  <c r="L49" i="12"/>
  <c r="L21" i="12"/>
  <c r="L37" i="12"/>
  <c r="L39" i="11"/>
  <c r="L51" i="11"/>
  <c r="L37" i="8"/>
  <c r="L11" i="8"/>
  <c r="L58" i="7"/>
  <c r="L46" i="7"/>
  <c r="L51" i="7"/>
  <c r="L28" i="16"/>
  <c r="L11" i="12"/>
  <c r="L11" i="16"/>
  <c r="L34" i="15"/>
  <c r="L40" i="15"/>
  <c r="L58" i="15"/>
  <c r="L63" i="12"/>
  <c r="L63" i="8"/>
  <c r="L45" i="11"/>
  <c r="M55" i="11"/>
  <c r="M42" i="11" s="1"/>
  <c r="M6" i="11"/>
  <c r="M55" i="7"/>
  <c r="L45" i="7"/>
  <c r="L59" i="15"/>
  <c r="L60" i="15"/>
  <c r="L42" i="15"/>
  <c r="L55" i="16"/>
  <c r="L58" i="16" s="1"/>
  <c r="L45" i="3"/>
  <c r="M13" i="15"/>
  <c r="M30" i="15"/>
  <c r="M26" i="15"/>
  <c r="L6" i="16"/>
  <c r="M9" i="15"/>
  <c r="M11" i="15"/>
  <c r="M28" i="15"/>
  <c r="L33" i="15"/>
  <c r="L33" i="16" s="1"/>
  <c r="M17" i="15"/>
  <c r="M19" i="15"/>
  <c r="M21" i="15"/>
  <c r="L21" i="16"/>
  <c r="L19" i="4"/>
  <c r="L62" i="4"/>
  <c r="L62" i="16" s="1"/>
  <c r="L37" i="16"/>
  <c r="L49" i="16"/>
  <c r="L13" i="4"/>
  <c r="L67" i="4"/>
  <c r="L6" i="8"/>
  <c r="M11" i="8" s="1"/>
  <c r="L64" i="11"/>
  <c r="L26" i="4"/>
  <c r="L17" i="8"/>
  <c r="L30" i="4"/>
  <c r="L64" i="7"/>
  <c r="L21" i="8"/>
  <c r="L65" i="8"/>
  <c r="L58" i="8" s="1"/>
  <c r="L55" i="4"/>
  <c r="L28" i="8"/>
  <c r="L65" i="12"/>
  <c r="L9" i="4"/>
  <c r="L66" i="4"/>
  <c r="L49" i="8"/>
  <c r="L13" i="16"/>
  <c r="L26" i="16"/>
  <c r="L9" i="16"/>
  <c r="L19" i="16"/>
  <c r="L30" i="16"/>
  <c r="L39" i="15"/>
  <c r="L51" i="15"/>
  <c r="L52" i="15"/>
  <c r="L53" i="15"/>
  <c r="L13" i="12"/>
  <c r="L26" i="12"/>
  <c r="L6" i="12"/>
  <c r="L17" i="12"/>
  <c r="L28" i="12"/>
  <c r="L55" i="12"/>
  <c r="L9" i="12"/>
  <c r="L19" i="12"/>
  <c r="L46" i="11"/>
  <c r="L59" i="11"/>
  <c r="L47" i="11"/>
  <c r="L60" i="11"/>
  <c r="L40" i="11"/>
  <c r="L13" i="8"/>
  <c r="L26" i="8"/>
  <c r="L9" i="8"/>
  <c r="L19" i="8"/>
  <c r="L30" i="8"/>
  <c r="L60" i="7"/>
  <c r="M49" i="7"/>
  <c r="L47" i="7"/>
  <c r="L40" i="7"/>
  <c r="L52" i="7"/>
  <c r="L11" i="4"/>
  <c r="L21" i="4"/>
  <c r="L37" i="4"/>
  <c r="L49" i="4"/>
  <c r="L6" i="4"/>
  <c r="L17" i="4"/>
  <c r="L28" i="4"/>
  <c r="L46" i="3"/>
  <c r="L47" i="3"/>
  <c r="M49" i="3"/>
  <c r="M55" i="3"/>
  <c r="M17" i="16" l="1"/>
  <c r="L51" i="12"/>
  <c r="L39" i="8"/>
  <c r="L51" i="8"/>
  <c r="M28" i="8"/>
  <c r="M42" i="7"/>
  <c r="L39" i="12"/>
  <c r="M9" i="16"/>
  <c r="L42" i="8"/>
  <c r="M55" i="8" s="1"/>
  <c r="L58" i="4"/>
  <c r="M49" i="15"/>
  <c r="L46" i="15"/>
  <c r="M19" i="4"/>
  <c r="M55" i="15"/>
  <c r="L47" i="15"/>
  <c r="M26" i="16"/>
  <c r="L45" i="15"/>
  <c r="M30" i="16"/>
  <c r="M42" i="3"/>
  <c r="L51" i="16"/>
  <c r="M11" i="16"/>
  <c r="M11" i="12"/>
  <c r="L39" i="16"/>
  <c r="L60" i="4"/>
  <c r="L42" i="16"/>
  <c r="M28" i="4"/>
  <c r="M17" i="4"/>
  <c r="M28" i="16"/>
  <c r="M13" i="16"/>
  <c r="M21" i="16"/>
  <c r="M6" i="15"/>
  <c r="M19" i="16"/>
  <c r="L62" i="12"/>
  <c r="L62" i="8"/>
  <c r="M11" i="4"/>
  <c r="M30" i="4"/>
  <c r="M30" i="8"/>
  <c r="M26" i="8"/>
  <c r="M19" i="8"/>
  <c r="M13" i="8"/>
  <c r="M26" i="4"/>
  <c r="M9" i="8"/>
  <c r="M19" i="12"/>
  <c r="M26" i="12"/>
  <c r="L66" i="16"/>
  <c r="L66" i="12"/>
  <c r="L52" i="12" s="1"/>
  <c r="L66" i="8"/>
  <c r="L59" i="4"/>
  <c r="M9" i="12"/>
  <c r="M13" i="12"/>
  <c r="M21" i="8"/>
  <c r="M28" i="12"/>
  <c r="M30" i="12"/>
  <c r="L67" i="16"/>
  <c r="L67" i="8"/>
  <c r="L67" i="12"/>
  <c r="L60" i="12" s="1"/>
  <c r="M21" i="4"/>
  <c r="M17" i="12"/>
  <c r="M17" i="8"/>
  <c r="M21" i="12"/>
  <c r="L58" i="12"/>
  <c r="L42" i="12"/>
  <c r="M13" i="4"/>
  <c r="M9" i="4"/>
  <c r="L53" i="4"/>
  <c r="L52" i="4"/>
  <c r="L42" i="4"/>
  <c r="L51" i="4"/>
  <c r="L40" i="4"/>
  <c r="L39" i="4"/>
  <c r="L46" i="8" l="1"/>
  <c r="L47" i="8"/>
  <c r="M49" i="8"/>
  <c r="M42" i="8" s="1"/>
  <c r="L45" i="8"/>
  <c r="M42" i="15"/>
  <c r="L59" i="12"/>
  <c r="M6" i="8"/>
  <c r="L45" i="16"/>
  <c r="L46" i="16"/>
  <c r="M6" i="16"/>
  <c r="M55" i="16"/>
  <c r="M6" i="12"/>
  <c r="L47" i="16"/>
  <c r="M49" i="4"/>
  <c r="M49" i="16"/>
  <c r="L53" i="8"/>
  <c r="L40" i="12"/>
  <c r="L53" i="12"/>
  <c r="L60" i="8"/>
  <c r="L40" i="8"/>
  <c r="L52" i="8"/>
  <c r="L59" i="8"/>
  <c r="L60" i="16"/>
  <c r="L53" i="16"/>
  <c r="L40" i="16"/>
  <c r="M6" i="4"/>
  <c r="L52" i="16"/>
  <c r="L59" i="16"/>
  <c r="L47" i="12"/>
  <c r="L46" i="12"/>
  <c r="L45" i="12"/>
  <c r="M49" i="12"/>
  <c r="M55" i="12"/>
  <c r="L47" i="4"/>
  <c r="L46" i="4"/>
  <c r="L45" i="4"/>
  <c r="M55" i="4"/>
  <c r="M42" i="4" l="1"/>
  <c r="M42" i="16"/>
  <c r="M42" i="12"/>
  <c r="F72" i="16" l="1"/>
  <c r="F64" i="16"/>
  <c r="F72" i="15"/>
  <c r="F67" i="15"/>
  <c r="F66" i="15"/>
  <c r="F65" i="15"/>
  <c r="F63" i="15"/>
  <c r="F62" i="15"/>
  <c r="F55" i="15"/>
  <c r="F49" i="15"/>
  <c r="F37" i="15"/>
  <c r="F30" i="15"/>
  <c r="F28" i="15"/>
  <c r="F26" i="15"/>
  <c r="F21" i="15"/>
  <c r="F19" i="15"/>
  <c r="F17" i="15"/>
  <c r="F13" i="15"/>
  <c r="F11" i="15"/>
  <c r="F9" i="15"/>
  <c r="F6" i="15"/>
  <c r="F72" i="12"/>
  <c r="F21" i="12" s="1"/>
  <c r="F64" i="12"/>
  <c r="F72" i="11"/>
  <c r="F67" i="11"/>
  <c r="F53" i="11" s="1"/>
  <c r="F66" i="11"/>
  <c r="F52" i="11" s="1"/>
  <c r="F65" i="11"/>
  <c r="F58" i="11" s="1"/>
  <c r="F63" i="11"/>
  <c r="F62" i="11"/>
  <c r="F42" i="11"/>
  <c r="G49" i="11" s="1"/>
  <c r="G30" i="11"/>
  <c r="G28" i="11"/>
  <c r="G26" i="11"/>
  <c r="G21" i="11"/>
  <c r="G19" i="11"/>
  <c r="G17" i="11"/>
  <c r="G13" i="11"/>
  <c r="G11" i="11"/>
  <c r="G9" i="11"/>
  <c r="F72" i="8"/>
  <c r="F55" i="8" s="1"/>
  <c r="F64" i="8"/>
  <c r="F33" i="8"/>
  <c r="F72" i="7"/>
  <c r="F67" i="7"/>
  <c r="F53" i="7" s="1"/>
  <c r="F66" i="7"/>
  <c r="F59" i="7" s="1"/>
  <c r="F65" i="7"/>
  <c r="F58" i="7" s="1"/>
  <c r="F63" i="7"/>
  <c r="F62" i="7"/>
  <c r="F42" i="7"/>
  <c r="G30" i="7"/>
  <c r="G28" i="7"/>
  <c r="G26" i="7"/>
  <c r="G21" i="7"/>
  <c r="G19" i="7"/>
  <c r="G17" i="7"/>
  <c r="G13" i="7"/>
  <c r="G11" i="7"/>
  <c r="G9" i="7"/>
  <c r="F72" i="4"/>
  <c r="F65" i="4" s="1"/>
  <c r="F65" i="16" s="1"/>
  <c r="F63" i="4"/>
  <c r="F64" i="11"/>
  <c r="F60" i="3"/>
  <c r="F59" i="3"/>
  <c r="F58" i="3"/>
  <c r="F53" i="3"/>
  <c r="F52" i="3"/>
  <c r="F51" i="3"/>
  <c r="F42" i="3"/>
  <c r="G49" i="3" s="1"/>
  <c r="F40" i="3"/>
  <c r="F39" i="3"/>
  <c r="G30" i="3"/>
  <c r="G28" i="3"/>
  <c r="G26" i="3"/>
  <c r="G21" i="3"/>
  <c r="G19" i="3"/>
  <c r="G17" i="3"/>
  <c r="G13" i="3"/>
  <c r="G11" i="3"/>
  <c r="G9" i="3"/>
  <c r="F67" i="4" l="1"/>
  <c r="F67" i="12" s="1"/>
  <c r="F19" i="12"/>
  <c r="F17" i="16"/>
  <c r="F28" i="16"/>
  <c r="F46" i="7"/>
  <c r="F63" i="8"/>
  <c r="F63" i="12"/>
  <c r="F40" i="15"/>
  <c r="F58" i="15"/>
  <c r="F17" i="12"/>
  <c r="F26" i="12"/>
  <c r="F55" i="12"/>
  <c r="F21" i="8"/>
  <c r="F11" i="8"/>
  <c r="F64" i="15"/>
  <c r="F63" i="16"/>
  <c r="F39" i="7"/>
  <c r="F39" i="11"/>
  <c r="F6" i="12"/>
  <c r="G21" i="12" s="1"/>
  <c r="F28" i="12"/>
  <c r="F34" i="15"/>
  <c r="F9" i="4"/>
  <c r="F51" i="7"/>
  <c r="F9" i="12"/>
  <c r="F30" i="12"/>
  <c r="F11" i="12"/>
  <c r="F37" i="12"/>
  <c r="F13" i="4"/>
  <c r="F13" i="12"/>
  <c r="F49" i="12"/>
  <c r="G55" i="11"/>
  <c r="G42" i="11" s="1"/>
  <c r="F45" i="11"/>
  <c r="G6" i="11"/>
  <c r="G55" i="7"/>
  <c r="F45" i="7"/>
  <c r="G11" i="15"/>
  <c r="G13" i="15"/>
  <c r="F51" i="11"/>
  <c r="F53" i="15"/>
  <c r="F59" i="15"/>
  <c r="F60" i="15"/>
  <c r="F47" i="3"/>
  <c r="F45" i="3"/>
  <c r="F46" i="3"/>
  <c r="F21" i="16"/>
  <c r="G17" i="15"/>
  <c r="G19" i="15"/>
  <c r="G21" i="15"/>
  <c r="G26" i="15"/>
  <c r="G28" i="15"/>
  <c r="G9" i="15"/>
  <c r="G30" i="15"/>
  <c r="F33" i="15"/>
  <c r="F33" i="16" s="1"/>
  <c r="F19" i="4"/>
  <c r="F26" i="4"/>
  <c r="F64" i="7"/>
  <c r="F37" i="16"/>
  <c r="F39" i="16" s="1"/>
  <c r="F30" i="4"/>
  <c r="F65" i="12"/>
  <c r="F55" i="4"/>
  <c r="F58" i="4" s="1"/>
  <c r="F65" i="8"/>
  <c r="F58" i="8" s="1"/>
  <c r="F66" i="4"/>
  <c r="F6" i="16"/>
  <c r="F13" i="16"/>
  <c r="F26" i="16"/>
  <c r="F49" i="16"/>
  <c r="F9" i="16"/>
  <c r="F19" i="16"/>
  <c r="F30" i="16"/>
  <c r="F55" i="16"/>
  <c r="F11" i="16"/>
  <c r="F39" i="15"/>
  <c r="F51" i="15"/>
  <c r="F42" i="15"/>
  <c r="F52" i="15"/>
  <c r="F46" i="11"/>
  <c r="F59" i="11"/>
  <c r="F47" i="11"/>
  <c r="F60" i="11"/>
  <c r="F40" i="11"/>
  <c r="F49" i="8"/>
  <c r="F13" i="8"/>
  <c r="F26" i="8"/>
  <c r="F37" i="8"/>
  <c r="F17" i="8"/>
  <c r="F6" i="8"/>
  <c r="F28" i="8"/>
  <c r="F9" i="8"/>
  <c r="F19" i="8"/>
  <c r="F30" i="8"/>
  <c r="F60" i="7"/>
  <c r="G49" i="7"/>
  <c r="F47" i="7"/>
  <c r="F40" i="7"/>
  <c r="F52" i="7"/>
  <c r="F11" i="4"/>
  <c r="F21" i="4"/>
  <c r="F37" i="4"/>
  <c r="F49" i="4"/>
  <c r="F62" i="4"/>
  <c r="F6" i="4"/>
  <c r="F17" i="4"/>
  <c r="F28" i="4"/>
  <c r="G55" i="3"/>
  <c r="G42" i="3" s="1"/>
  <c r="G42" i="7" l="1"/>
  <c r="G21" i="8"/>
  <c r="F67" i="16"/>
  <c r="F40" i="16" s="1"/>
  <c r="F67" i="8"/>
  <c r="F60" i="8" s="1"/>
  <c r="F53" i="12"/>
  <c r="F60" i="12"/>
  <c r="F40" i="12"/>
  <c r="G30" i="8"/>
  <c r="G17" i="4"/>
  <c r="G28" i="4"/>
  <c r="G19" i="8"/>
  <c r="G19" i="12"/>
  <c r="G30" i="12"/>
  <c r="G11" i="12"/>
  <c r="G28" i="12"/>
  <c r="G26" i="12"/>
  <c r="G17" i="12"/>
  <c r="G13" i="12"/>
  <c r="F51" i="12"/>
  <c r="G9" i="12"/>
  <c r="G13" i="8"/>
  <c r="F42" i="12"/>
  <c r="G55" i="12" s="1"/>
  <c r="F60" i="4"/>
  <c r="G11" i="4"/>
  <c r="G17" i="16"/>
  <c r="G9" i="8"/>
  <c r="F39" i="12"/>
  <c r="G6" i="15"/>
  <c r="F59" i="4"/>
  <c r="G26" i="4"/>
  <c r="G30" i="16"/>
  <c r="G11" i="8"/>
  <c r="G9" i="16"/>
  <c r="F66" i="16"/>
  <c r="F52" i="16" s="1"/>
  <c r="F66" i="8"/>
  <c r="F59" i="8" s="1"/>
  <c r="F66" i="12"/>
  <c r="G21" i="16"/>
  <c r="F62" i="16"/>
  <c r="F62" i="8"/>
  <c r="F62" i="12"/>
  <c r="F58" i="12"/>
  <c r="G19" i="16"/>
  <c r="G11" i="16"/>
  <c r="G13" i="16"/>
  <c r="G17" i="8"/>
  <c r="G26" i="16"/>
  <c r="G28" i="16"/>
  <c r="G26" i="8"/>
  <c r="F58" i="16"/>
  <c r="F42" i="16"/>
  <c r="F51" i="16"/>
  <c r="F45" i="15"/>
  <c r="F46" i="15"/>
  <c r="F47" i="15"/>
  <c r="G55" i="15"/>
  <c r="G49" i="15"/>
  <c r="F42" i="8"/>
  <c r="F51" i="8"/>
  <c r="G28" i="8"/>
  <c r="F39" i="8"/>
  <c r="G9" i="4"/>
  <c r="G19" i="4"/>
  <c r="F53" i="4"/>
  <c r="F42" i="4"/>
  <c r="G49" i="4" s="1"/>
  <c r="F52" i="4"/>
  <c r="F51" i="4"/>
  <c r="G13" i="4"/>
  <c r="F40" i="4"/>
  <c r="F39" i="4"/>
  <c r="G30" i="4"/>
  <c r="G21" i="4"/>
  <c r="F40" i="8" l="1"/>
  <c r="F60" i="16"/>
  <c r="F53" i="8"/>
  <c r="F53" i="16"/>
  <c r="F45" i="12"/>
  <c r="G6" i="12"/>
  <c r="G6" i="8"/>
  <c r="F47" i="12"/>
  <c r="G49" i="12"/>
  <c r="G42" i="12" s="1"/>
  <c r="F52" i="8"/>
  <c r="G6" i="16"/>
  <c r="G42" i="15"/>
  <c r="F52" i="12"/>
  <c r="F59" i="12"/>
  <c r="F59" i="16"/>
  <c r="F46" i="12"/>
  <c r="F47" i="16"/>
  <c r="F46" i="16"/>
  <c r="F45" i="16"/>
  <c r="G49" i="16"/>
  <c r="G55" i="16"/>
  <c r="F46" i="8"/>
  <c r="F45" i="8"/>
  <c r="F47" i="8"/>
  <c r="G55" i="8"/>
  <c r="G49" i="8"/>
  <c r="F46" i="4"/>
  <c r="F45" i="4"/>
  <c r="F47" i="4"/>
  <c r="G55" i="4"/>
  <c r="G42" i="4" s="1"/>
  <c r="G6" i="4"/>
  <c r="G42" i="8" l="1"/>
  <c r="G42" i="16"/>
  <c r="D42" i="3" l="1"/>
  <c r="D72" i="16" l="1"/>
  <c r="D64" i="16"/>
  <c r="D72" i="15"/>
  <c r="D67" i="15"/>
  <c r="D66" i="15"/>
  <c r="D65" i="15"/>
  <c r="D63" i="15"/>
  <c r="D62" i="15"/>
  <c r="D55" i="15"/>
  <c r="D49" i="15"/>
  <c r="D37" i="15"/>
  <c r="D30" i="15"/>
  <c r="D28" i="15"/>
  <c r="D26" i="15"/>
  <c r="D21" i="15"/>
  <c r="D19" i="15"/>
  <c r="D17" i="15"/>
  <c r="D13" i="15"/>
  <c r="D11" i="15"/>
  <c r="D9" i="15"/>
  <c r="D6" i="15"/>
  <c r="D72" i="12"/>
  <c r="D49" i="12" s="1"/>
  <c r="D64" i="12"/>
  <c r="D72" i="11"/>
  <c r="D67" i="11"/>
  <c r="D53" i="11" s="1"/>
  <c r="D66" i="11"/>
  <c r="D59" i="11" s="1"/>
  <c r="D65" i="11"/>
  <c r="D51" i="11" s="1"/>
  <c r="D63" i="11"/>
  <c r="D62" i="11"/>
  <c r="D42" i="11"/>
  <c r="E49" i="11" s="1"/>
  <c r="E30" i="11"/>
  <c r="E28" i="11"/>
  <c r="E26" i="11"/>
  <c r="E21" i="11"/>
  <c r="E19" i="11"/>
  <c r="E17" i="11"/>
  <c r="E13" i="11"/>
  <c r="E11" i="11"/>
  <c r="E9" i="11"/>
  <c r="D72" i="8"/>
  <c r="D55" i="8" s="1"/>
  <c r="D64" i="8"/>
  <c r="D33" i="8"/>
  <c r="D72" i="7"/>
  <c r="D67" i="7"/>
  <c r="D40" i="7" s="1"/>
  <c r="D66" i="7"/>
  <c r="D59" i="7" s="1"/>
  <c r="D65" i="7"/>
  <c r="D58" i="7" s="1"/>
  <c r="D63" i="7"/>
  <c r="D62" i="7"/>
  <c r="D42" i="7"/>
  <c r="E30" i="7"/>
  <c r="E28" i="7"/>
  <c r="E26" i="7"/>
  <c r="E21" i="7"/>
  <c r="E19" i="7"/>
  <c r="E17" i="7"/>
  <c r="E13" i="7"/>
  <c r="E11" i="7"/>
  <c r="E9" i="7"/>
  <c r="D72" i="4"/>
  <c r="D65" i="4" s="1"/>
  <c r="D65" i="12" s="1"/>
  <c r="D63" i="4"/>
  <c r="D63" i="12" s="1"/>
  <c r="D64" i="11"/>
  <c r="D60" i="3"/>
  <c r="D59" i="3"/>
  <c r="D58" i="3"/>
  <c r="D53" i="3"/>
  <c r="D52" i="3"/>
  <c r="D51" i="3"/>
  <c r="E49" i="3"/>
  <c r="D47" i="3"/>
  <c r="D40" i="3"/>
  <c r="D39" i="3"/>
  <c r="E30" i="3"/>
  <c r="E28" i="3"/>
  <c r="E26" i="3"/>
  <c r="E21" i="3"/>
  <c r="E19" i="3"/>
  <c r="E17" i="3"/>
  <c r="E13" i="3"/>
  <c r="E11" i="3"/>
  <c r="E9" i="3"/>
  <c r="D21" i="16" l="1"/>
  <c r="D11" i="16"/>
  <c r="D21" i="8"/>
  <c r="D37" i="8"/>
  <c r="D66" i="4"/>
  <c r="D66" i="12" s="1"/>
  <c r="D52" i="12" s="1"/>
  <c r="D9" i="4"/>
  <c r="D19" i="4"/>
  <c r="D63" i="16"/>
  <c r="D30" i="4"/>
  <c r="D55" i="4"/>
  <c r="D58" i="4" s="1"/>
  <c r="D58" i="11"/>
  <c r="D46" i="7"/>
  <c r="D64" i="7"/>
  <c r="D63" i="8"/>
  <c r="D67" i="4"/>
  <c r="D67" i="12" s="1"/>
  <c r="D53" i="12" s="1"/>
  <c r="D49" i="8"/>
  <c r="D42" i="8" s="1"/>
  <c r="E55" i="8" s="1"/>
  <c r="D6" i="8"/>
  <c r="D34" i="15"/>
  <c r="D11" i="8"/>
  <c r="D53" i="7"/>
  <c r="D17" i="8"/>
  <c r="D65" i="8"/>
  <c r="D58" i="8" s="1"/>
  <c r="D40" i="15"/>
  <c r="D28" i="8"/>
  <c r="D210" i="23"/>
  <c r="D218" i="23"/>
  <c r="D226" i="23"/>
  <c r="D234" i="23"/>
  <c r="D242" i="23"/>
  <c r="D211" i="23"/>
  <c r="D219" i="23"/>
  <c r="D227" i="23"/>
  <c r="D235" i="23"/>
  <c r="D243" i="23"/>
  <c r="D212" i="23"/>
  <c r="D220" i="23"/>
  <c r="D228" i="23"/>
  <c r="D236" i="23"/>
  <c r="D244" i="23"/>
  <c r="D215" i="23"/>
  <c r="D223" i="23"/>
  <c r="D231" i="23"/>
  <c r="D239" i="23"/>
  <c r="D216" i="23"/>
  <c r="D224" i="23"/>
  <c r="D232" i="23"/>
  <c r="D240" i="23"/>
  <c r="D240" i="25" s="1"/>
  <c r="D209" i="23"/>
  <c r="D217" i="23"/>
  <c r="D233" i="23"/>
  <c r="D213" i="23"/>
  <c r="D221" i="23"/>
  <c r="D229" i="23"/>
  <c r="D237" i="23"/>
  <c r="D245" i="23"/>
  <c r="D214" i="23"/>
  <c r="D222" i="23"/>
  <c r="D230" i="23"/>
  <c r="D238" i="23"/>
  <c r="D225" i="23"/>
  <c r="D241" i="23"/>
  <c r="D241" i="25" s="1"/>
  <c r="D58" i="15"/>
  <c r="D52" i="15"/>
  <c r="D45" i="11"/>
  <c r="E55" i="11"/>
  <c r="E42" i="11" s="1"/>
  <c r="D33" i="15"/>
  <c r="D33" i="16" s="1"/>
  <c r="E6" i="11"/>
  <c r="E13" i="15"/>
  <c r="E17" i="15"/>
  <c r="E19" i="15"/>
  <c r="D6" i="12"/>
  <c r="D9" i="12"/>
  <c r="D26" i="12"/>
  <c r="D11" i="12"/>
  <c r="D28" i="12"/>
  <c r="D64" i="15"/>
  <c r="D30" i="12"/>
  <c r="D65" i="16"/>
  <c r="D21" i="12"/>
  <c r="D13" i="12"/>
  <c r="D37" i="12"/>
  <c r="D17" i="12"/>
  <c r="D55" i="12"/>
  <c r="D42" i="12" s="1"/>
  <c r="D19" i="12"/>
  <c r="D59" i="15"/>
  <c r="D60" i="15"/>
  <c r="D55" i="16"/>
  <c r="E30" i="15"/>
  <c r="E21" i="15"/>
  <c r="E26" i="15"/>
  <c r="E9" i="15"/>
  <c r="E11" i="15"/>
  <c r="E28" i="15"/>
  <c r="D13" i="16"/>
  <c r="D26" i="16"/>
  <c r="D37" i="16"/>
  <c r="D6" i="16"/>
  <c r="D17" i="16"/>
  <c r="D49" i="16"/>
  <c r="D28" i="16"/>
  <c r="D9" i="16"/>
  <c r="D19" i="16"/>
  <c r="D30" i="16"/>
  <c r="D39" i="15"/>
  <c r="D51" i="15"/>
  <c r="D42" i="15"/>
  <c r="D53" i="15"/>
  <c r="D51" i="12"/>
  <c r="D46" i="11"/>
  <c r="D47" i="11"/>
  <c r="D39" i="11"/>
  <c r="D60" i="11"/>
  <c r="D40" i="11"/>
  <c r="D52" i="11"/>
  <c r="D13" i="8"/>
  <c r="D26" i="8"/>
  <c r="D9" i="8"/>
  <c r="D19" i="8"/>
  <c r="D30" i="8"/>
  <c r="D47" i="7"/>
  <c r="E49" i="7"/>
  <c r="D45" i="7"/>
  <c r="D60" i="7"/>
  <c r="D39" i="7"/>
  <c r="D51" i="7"/>
  <c r="E55" i="7"/>
  <c r="D52" i="7"/>
  <c r="D11" i="4"/>
  <c r="D21" i="4"/>
  <c r="D37" i="4"/>
  <c r="D49" i="4"/>
  <c r="D26" i="4"/>
  <c r="D13" i="4"/>
  <c r="D62" i="4"/>
  <c r="D6" i="4"/>
  <c r="D17" i="4"/>
  <c r="D28" i="4"/>
  <c r="E55" i="3"/>
  <c r="E42" i="3" s="1"/>
  <c r="D45" i="3"/>
  <c r="D46" i="3"/>
  <c r="M224" i="23" l="1"/>
  <c r="M225" i="23"/>
  <c r="M226" i="23"/>
  <c r="D66" i="8"/>
  <c r="D59" i="8" s="1"/>
  <c r="D59" i="4"/>
  <c r="D66" i="16"/>
  <c r="D59" i="16" s="1"/>
  <c r="E21" i="8"/>
  <c r="D67" i="16"/>
  <c r="D60" i="16" s="1"/>
  <c r="E19" i="12"/>
  <c r="E19" i="4"/>
  <c r="D60" i="4"/>
  <c r="D67" i="8"/>
  <c r="D53" i="8" s="1"/>
  <c r="E30" i="8"/>
  <c r="E19" i="8"/>
  <c r="E9" i="8"/>
  <c r="E28" i="8"/>
  <c r="E30" i="12"/>
  <c r="E26" i="8"/>
  <c r="E13" i="8"/>
  <c r="E17" i="8"/>
  <c r="E11" i="8"/>
  <c r="D39" i="8"/>
  <c r="E11" i="16"/>
  <c r="D51" i="8"/>
  <c r="D58" i="16"/>
  <c r="E17" i="12"/>
  <c r="E28" i="12"/>
  <c r="E13" i="12"/>
  <c r="E26" i="12"/>
  <c r="E21" i="12"/>
  <c r="E9" i="12"/>
  <c r="D62" i="8"/>
  <c r="D62" i="12"/>
  <c r="D62" i="16"/>
  <c r="E49" i="8"/>
  <c r="E42" i="8" s="1"/>
  <c r="D59" i="12"/>
  <c r="D58" i="12"/>
  <c r="D40" i="12"/>
  <c r="D39" i="12"/>
  <c r="E11" i="12"/>
  <c r="D60" i="12"/>
  <c r="E9" i="4"/>
  <c r="E6" i="15"/>
  <c r="E28" i="4"/>
  <c r="E30" i="16"/>
  <c r="E26" i="16"/>
  <c r="E17" i="4"/>
  <c r="E19" i="16"/>
  <c r="E13" i="16"/>
  <c r="E9" i="16"/>
  <c r="E28" i="16"/>
  <c r="D42" i="16"/>
  <c r="E49" i="16" s="1"/>
  <c r="D51" i="16"/>
  <c r="E17" i="16"/>
  <c r="E21" i="16"/>
  <c r="D39" i="16"/>
  <c r="D45" i="15"/>
  <c r="D47" i="15"/>
  <c r="E55" i="15"/>
  <c r="D46" i="15"/>
  <c r="E49" i="15"/>
  <c r="D47" i="12"/>
  <c r="D45" i="12"/>
  <c r="E49" i="12"/>
  <c r="D46" i="12"/>
  <c r="E55" i="12"/>
  <c r="D45" i="8"/>
  <c r="E42" i="7"/>
  <c r="E11" i="4"/>
  <c r="D40" i="4"/>
  <c r="D39" i="4"/>
  <c r="E13" i="4"/>
  <c r="D53" i="4"/>
  <c r="D51" i="4"/>
  <c r="D52" i="4"/>
  <c r="D42" i="4"/>
  <c r="E49" i="4" s="1"/>
  <c r="E21" i="4"/>
  <c r="E26" i="4"/>
  <c r="E30" i="4"/>
  <c r="D52" i="8" l="1"/>
  <c r="D46" i="8"/>
  <c r="D52" i="16"/>
  <c r="D40" i="8"/>
  <c r="D47" i="8"/>
  <c r="D53" i="16"/>
  <c r="D40" i="16"/>
  <c r="D60" i="8"/>
  <c r="E6" i="8"/>
  <c r="E6" i="12"/>
  <c r="E42" i="15"/>
  <c r="E6" i="4"/>
  <c r="E6" i="16"/>
  <c r="D45" i="16"/>
  <c r="D47" i="16"/>
  <c r="D46" i="16"/>
  <c r="E55" i="16"/>
  <c r="E42" i="16" s="1"/>
  <c r="E42" i="12"/>
  <c r="D46" i="4"/>
  <c r="D45" i="4"/>
  <c r="D47" i="4"/>
  <c r="E55" i="4"/>
  <c r="E42" i="4" s="1"/>
  <c r="B64" i="3" l="1"/>
  <c r="B72" i="16" l="1"/>
  <c r="B64" i="16"/>
  <c r="B72" i="15"/>
  <c r="B67" i="15"/>
  <c r="B66" i="15"/>
  <c r="B65" i="15"/>
  <c r="B63" i="15"/>
  <c r="B62" i="15"/>
  <c r="B55" i="15"/>
  <c r="B49" i="15"/>
  <c r="B37" i="15"/>
  <c r="B30" i="15"/>
  <c r="B28" i="15"/>
  <c r="B26" i="15"/>
  <c r="B21" i="15"/>
  <c r="B19" i="15"/>
  <c r="B17" i="15"/>
  <c r="B13" i="15"/>
  <c r="B11" i="15"/>
  <c r="B9" i="15"/>
  <c r="B6" i="15"/>
  <c r="B33" i="15" s="1"/>
  <c r="B33" i="16" s="1"/>
  <c r="B72" i="12"/>
  <c r="B37" i="12" s="1"/>
  <c r="B64" i="12"/>
  <c r="B72" i="11"/>
  <c r="B67" i="11"/>
  <c r="B60" i="11" s="1"/>
  <c r="B66" i="11"/>
  <c r="B59" i="11" s="1"/>
  <c r="B65" i="11"/>
  <c r="B58" i="11" s="1"/>
  <c r="B63" i="11"/>
  <c r="B62" i="11"/>
  <c r="B42" i="11"/>
  <c r="C30" i="11"/>
  <c r="C28" i="11"/>
  <c r="C26" i="11"/>
  <c r="C21" i="11"/>
  <c r="C19" i="11"/>
  <c r="C17" i="11"/>
  <c r="C13" i="11"/>
  <c r="C11" i="11"/>
  <c r="C9" i="11"/>
  <c r="B72" i="8"/>
  <c r="B37" i="8" s="1"/>
  <c r="B64" i="8"/>
  <c r="B33" i="8"/>
  <c r="B72" i="7"/>
  <c r="B67" i="7"/>
  <c r="B60" i="7" s="1"/>
  <c r="B66" i="7"/>
  <c r="B59" i="7" s="1"/>
  <c r="B65" i="7"/>
  <c r="B51" i="7" s="1"/>
  <c r="B63" i="7"/>
  <c r="B62" i="7"/>
  <c r="B42" i="7"/>
  <c r="C55" i="7" s="1"/>
  <c r="C30" i="7"/>
  <c r="C28" i="7"/>
  <c r="C26" i="7"/>
  <c r="C21" i="7"/>
  <c r="C19" i="7"/>
  <c r="C17" i="7"/>
  <c r="C13" i="7"/>
  <c r="C11" i="7"/>
  <c r="C9" i="7"/>
  <c r="B72" i="4"/>
  <c r="B65" i="4" s="1"/>
  <c r="B65" i="16" s="1"/>
  <c r="B63" i="4"/>
  <c r="B63" i="12" s="1"/>
  <c r="B60" i="3"/>
  <c r="B59" i="3"/>
  <c r="B58" i="3"/>
  <c r="B53" i="3"/>
  <c r="B52" i="3"/>
  <c r="B51" i="3"/>
  <c r="B42" i="3"/>
  <c r="B40" i="3"/>
  <c r="B39" i="3"/>
  <c r="C30" i="3"/>
  <c r="C28" i="3"/>
  <c r="C26" i="3"/>
  <c r="C21" i="3"/>
  <c r="C19" i="3"/>
  <c r="C17" i="3"/>
  <c r="C13" i="3"/>
  <c r="C11" i="3"/>
  <c r="C9" i="3"/>
  <c r="B46" i="11" l="1"/>
  <c r="B13" i="8"/>
  <c r="B26" i="8"/>
  <c r="B11" i="16"/>
  <c r="B39" i="15"/>
  <c r="B53" i="7"/>
  <c r="B40" i="7"/>
  <c r="B52" i="7"/>
  <c r="B62" i="4"/>
  <c r="B62" i="16" s="1"/>
  <c r="B55" i="4"/>
  <c r="B58" i="4" s="1"/>
  <c r="B52" i="15"/>
  <c r="B59" i="15"/>
  <c r="B39" i="7"/>
  <c r="B40" i="11"/>
  <c r="B26" i="16"/>
  <c r="B45" i="3"/>
  <c r="B52" i="11"/>
  <c r="B26" i="12"/>
  <c r="B63" i="16"/>
  <c r="B13" i="12"/>
  <c r="B49" i="8"/>
  <c r="B49" i="12"/>
  <c r="B63" i="8"/>
  <c r="B47" i="11"/>
  <c r="C49" i="11"/>
  <c r="C6" i="11"/>
  <c r="B47" i="7"/>
  <c r="C49" i="7"/>
  <c r="C42" i="7" s="1"/>
  <c r="B42" i="15"/>
  <c r="B47" i="15" s="1"/>
  <c r="B53" i="15"/>
  <c r="B51" i="15"/>
  <c r="B49" i="16"/>
  <c r="B51" i="16" s="1"/>
  <c r="B37" i="16"/>
  <c r="B13" i="16"/>
  <c r="B51" i="11"/>
  <c r="B58" i="7"/>
  <c r="B39" i="11"/>
  <c r="C21" i="15"/>
  <c r="C11" i="15"/>
  <c r="C30" i="15"/>
  <c r="C19" i="15"/>
  <c r="C26" i="15"/>
  <c r="C9" i="15"/>
  <c r="B37" i="4"/>
  <c r="B39" i="4" s="1"/>
  <c r="B64" i="7"/>
  <c r="B6" i="4"/>
  <c r="B13" i="4"/>
  <c r="B26" i="4"/>
  <c r="B66" i="4"/>
  <c r="B6" i="8"/>
  <c r="B17" i="8"/>
  <c r="B28" i="8"/>
  <c r="B55" i="8"/>
  <c r="B65" i="8"/>
  <c r="B39" i="8" s="1"/>
  <c r="B6" i="12"/>
  <c r="B17" i="12"/>
  <c r="B28" i="12"/>
  <c r="B55" i="12"/>
  <c r="B65" i="12"/>
  <c r="B39" i="12" s="1"/>
  <c r="B6" i="16"/>
  <c r="B17" i="16"/>
  <c r="B28" i="16"/>
  <c r="B55" i="16"/>
  <c r="B11" i="4"/>
  <c r="B9" i="4"/>
  <c r="B19" i="4"/>
  <c r="B30" i="4"/>
  <c r="B49" i="4"/>
  <c r="B51" i="4" s="1"/>
  <c r="B67" i="4"/>
  <c r="B11" i="8"/>
  <c r="B21" i="8"/>
  <c r="B11" i="12"/>
  <c r="B21" i="12"/>
  <c r="B21" i="16"/>
  <c r="B21" i="4"/>
  <c r="B64" i="11"/>
  <c r="B64" i="15"/>
  <c r="B9" i="16"/>
  <c r="B19" i="16"/>
  <c r="B30" i="16"/>
  <c r="C17" i="15"/>
  <c r="C28" i="15"/>
  <c r="B58" i="15"/>
  <c r="C13" i="15"/>
  <c r="B34" i="15"/>
  <c r="B40" i="15"/>
  <c r="B60" i="15"/>
  <c r="B9" i="12"/>
  <c r="B19" i="12"/>
  <c r="B30" i="12"/>
  <c r="B53" i="11"/>
  <c r="B45" i="11"/>
  <c r="C55" i="11"/>
  <c r="C42" i="11" s="1"/>
  <c r="B9" i="8"/>
  <c r="B19" i="8"/>
  <c r="B30" i="8"/>
  <c r="B46" i="7"/>
  <c r="B45" i="7"/>
  <c r="B17" i="4"/>
  <c r="B28" i="4"/>
  <c r="B46" i="3"/>
  <c r="B47" i="3"/>
  <c r="C49" i="3"/>
  <c r="C55" i="3"/>
  <c r="B42" i="8" l="1"/>
  <c r="C55" i="8" s="1"/>
  <c r="B62" i="8"/>
  <c r="C13" i="8"/>
  <c r="B62" i="12"/>
  <c r="C26" i="8"/>
  <c r="B42" i="4"/>
  <c r="C49" i="4" s="1"/>
  <c r="B59" i="4"/>
  <c r="C26" i="16"/>
  <c r="B51" i="8"/>
  <c r="C26" i="4"/>
  <c r="C26" i="12"/>
  <c r="B42" i="12"/>
  <c r="C55" i="12" s="1"/>
  <c r="B58" i="8"/>
  <c r="B46" i="15"/>
  <c r="C17" i="12"/>
  <c r="C13" i="12"/>
  <c r="C28" i="12"/>
  <c r="B42" i="16"/>
  <c r="C49" i="16" s="1"/>
  <c r="B58" i="16"/>
  <c r="B39" i="16"/>
  <c r="C17" i="16"/>
  <c r="C28" i="8"/>
  <c r="C17" i="8"/>
  <c r="C49" i="15"/>
  <c r="C55" i="15"/>
  <c r="B45" i="15"/>
  <c r="C11" i="4"/>
  <c r="C13" i="4"/>
  <c r="C6" i="15"/>
  <c r="B51" i="12"/>
  <c r="C21" i="4"/>
  <c r="C11" i="16"/>
  <c r="B52" i="4"/>
  <c r="B53" i="4"/>
  <c r="B58" i="12"/>
  <c r="C13" i="16"/>
  <c r="C21" i="12"/>
  <c r="C11" i="8"/>
  <c r="C30" i="4"/>
  <c r="C28" i="16"/>
  <c r="C21" i="16"/>
  <c r="C11" i="12"/>
  <c r="B67" i="12"/>
  <c r="B67" i="8"/>
  <c r="B67" i="16"/>
  <c r="C19" i="4"/>
  <c r="B66" i="16"/>
  <c r="B52" i="16" s="1"/>
  <c r="B66" i="12"/>
  <c r="B52" i="12" s="1"/>
  <c r="B66" i="8"/>
  <c r="B52" i="8" s="1"/>
  <c r="B60" i="4"/>
  <c r="C9" i="4"/>
  <c r="C21" i="8"/>
  <c r="B40" i="4"/>
  <c r="C19" i="16"/>
  <c r="C9" i="16"/>
  <c r="C30" i="16"/>
  <c r="C19" i="12"/>
  <c r="C9" i="12"/>
  <c r="C30" i="12"/>
  <c r="C9" i="8"/>
  <c r="C30" i="8"/>
  <c r="C19" i="8"/>
  <c r="C28" i="4"/>
  <c r="C17" i="4"/>
  <c r="C42" i="3"/>
  <c r="D157" i="23"/>
  <c r="B45" i="8" l="1"/>
  <c r="B47" i="8"/>
  <c r="C49" i="8"/>
  <c r="C42" i="8" s="1"/>
  <c r="C55" i="4"/>
  <c r="C42" i="4" s="1"/>
  <c r="B46" i="4"/>
  <c r="C6" i="12"/>
  <c r="B47" i="4"/>
  <c r="B45" i="4"/>
  <c r="B46" i="12"/>
  <c r="B47" i="12"/>
  <c r="B45" i="12"/>
  <c r="C49" i="12"/>
  <c r="C42" i="12" s="1"/>
  <c r="C6" i="4"/>
  <c r="C6" i="8"/>
  <c r="C6" i="16"/>
  <c r="B59" i="16"/>
  <c r="C55" i="16"/>
  <c r="C42" i="16" s="1"/>
  <c r="B45" i="16"/>
  <c r="B47" i="16"/>
  <c r="B46" i="16"/>
  <c r="C42" i="15"/>
  <c r="B40" i="12"/>
  <c r="B60" i="12"/>
  <c r="B53" i="12"/>
  <c r="B59" i="12"/>
  <c r="B46" i="8"/>
  <c r="B40" i="16"/>
  <c r="B53" i="16"/>
  <c r="B60" i="16"/>
  <c r="B59" i="8"/>
  <c r="B53" i="8"/>
  <c r="B60" i="8"/>
  <c r="B40" i="8"/>
  <c r="D157" i="21"/>
  <c r="A78" i="15" l="1"/>
  <c r="A77" i="15"/>
  <c r="A76" i="15"/>
  <c r="C248" i="23"/>
  <c r="C249" i="23" s="1"/>
  <c r="A78" i="12"/>
  <c r="A75" i="11"/>
  <c r="A77" i="7" l="1"/>
  <c r="A76" i="7"/>
  <c r="M268" i="19" l="1"/>
  <c r="L222" i="19" l="1"/>
  <c r="A77" i="12" l="1"/>
  <c r="A77" i="8"/>
  <c r="A76" i="12"/>
  <c r="A76" i="8"/>
  <c r="B250" i="19" l="1"/>
  <c r="AI148" i="26" l="1"/>
  <c r="AJ148" i="26"/>
  <c r="D295" i="25"/>
  <c r="D294" i="25"/>
  <c r="D293" i="25"/>
  <c r="C245" i="25"/>
  <c r="C244" i="25"/>
  <c r="C243" i="25"/>
  <c r="C242" i="25"/>
  <c r="C241" i="25"/>
  <c r="C240" i="25"/>
  <c r="AJ148" i="24"/>
  <c r="AJ149" i="24" s="1"/>
  <c r="AI148" i="24"/>
  <c r="AH148" i="24"/>
  <c r="AJ127" i="24"/>
  <c r="AJ128" i="24" s="1"/>
  <c r="AI127" i="24"/>
  <c r="AH127" i="24"/>
  <c r="D298" i="23"/>
  <c r="D299" i="23" s="1"/>
  <c r="AB168" i="24" l="1"/>
  <c r="T168" i="24"/>
  <c r="L168" i="24"/>
  <c r="D168" i="24"/>
  <c r="AB167" i="24"/>
  <c r="T167" i="24"/>
  <c r="L167" i="24"/>
  <c r="D167" i="24"/>
  <c r="AB166" i="24"/>
  <c r="T166" i="24"/>
  <c r="L166" i="24"/>
  <c r="D166" i="24"/>
  <c r="AB165" i="24"/>
  <c r="T165" i="24"/>
  <c r="L165" i="24"/>
  <c r="D165" i="24"/>
  <c r="AB164" i="24"/>
  <c r="T164" i="24"/>
  <c r="L164" i="24"/>
  <c r="D164" i="24"/>
  <c r="AB163" i="24"/>
  <c r="T163" i="24"/>
  <c r="L163" i="24"/>
  <c r="D163" i="24"/>
  <c r="AB162" i="24"/>
  <c r="T162" i="24"/>
  <c r="L162" i="24"/>
  <c r="D162" i="24"/>
  <c r="AB161" i="24"/>
  <c r="T161" i="24"/>
  <c r="L161" i="24"/>
  <c r="D161" i="24"/>
  <c r="AB160" i="24"/>
  <c r="T160" i="24"/>
  <c r="L160" i="24"/>
  <c r="D160" i="24"/>
  <c r="AB159" i="24"/>
  <c r="T159" i="24"/>
  <c r="L159" i="24"/>
  <c r="D159" i="24"/>
  <c r="AB158" i="24"/>
  <c r="T158" i="24"/>
  <c r="L158" i="24"/>
  <c r="D158" i="24"/>
  <c r="AB157" i="24"/>
  <c r="T157" i="24"/>
  <c r="L157" i="24"/>
  <c r="D157" i="24"/>
  <c r="C165" i="24"/>
  <c r="E167" i="24"/>
  <c r="M163" i="24"/>
  <c r="AC161" i="24"/>
  <c r="U160" i="24"/>
  <c r="AC158" i="24"/>
  <c r="M157" i="24"/>
  <c r="AI168" i="24"/>
  <c r="AA168" i="24"/>
  <c r="S168" i="24"/>
  <c r="K168" i="24"/>
  <c r="AI167" i="24"/>
  <c r="AA167" i="24"/>
  <c r="S167" i="24"/>
  <c r="K167" i="24"/>
  <c r="AI166" i="24"/>
  <c r="AA166" i="24"/>
  <c r="S166" i="24"/>
  <c r="K166" i="24"/>
  <c r="AI165" i="24"/>
  <c r="AA165" i="24"/>
  <c r="S165" i="24"/>
  <c r="K165" i="24"/>
  <c r="AI164" i="24"/>
  <c r="AA164" i="24"/>
  <c r="S164" i="24"/>
  <c r="K164" i="24"/>
  <c r="AI163" i="24"/>
  <c r="AA163" i="24"/>
  <c r="S163" i="24"/>
  <c r="K163" i="24"/>
  <c r="AI162" i="24"/>
  <c r="AA162" i="24"/>
  <c r="S162" i="24"/>
  <c r="K162" i="24"/>
  <c r="AI161" i="24"/>
  <c r="AA161" i="24"/>
  <c r="S161" i="24"/>
  <c r="K161" i="24"/>
  <c r="AI160" i="24"/>
  <c r="AA160" i="24"/>
  <c r="S160" i="24"/>
  <c r="K160" i="24"/>
  <c r="AI159" i="24"/>
  <c r="AA159" i="24"/>
  <c r="S159" i="24"/>
  <c r="K159" i="24"/>
  <c r="AI158" i="24"/>
  <c r="AA158" i="24"/>
  <c r="S158" i="24"/>
  <c r="K158" i="24"/>
  <c r="AI157" i="24"/>
  <c r="AA157" i="24"/>
  <c r="S157" i="24"/>
  <c r="K157" i="24"/>
  <c r="C158" i="24"/>
  <c r="C166" i="24"/>
  <c r="M168" i="24"/>
  <c r="M167" i="24"/>
  <c r="U166" i="24"/>
  <c r="U165" i="24"/>
  <c r="E165" i="24"/>
  <c r="M164" i="24"/>
  <c r="U163" i="24"/>
  <c r="M162" i="24"/>
  <c r="M161" i="24"/>
  <c r="M159" i="24"/>
  <c r="AC157" i="24"/>
  <c r="AH168" i="24"/>
  <c r="Z168" i="24"/>
  <c r="R168" i="24"/>
  <c r="J168" i="24"/>
  <c r="AH167" i="24"/>
  <c r="Z167" i="24"/>
  <c r="R167" i="24"/>
  <c r="J167" i="24"/>
  <c r="AH166" i="24"/>
  <c r="Z166" i="24"/>
  <c r="R166" i="24"/>
  <c r="J166" i="24"/>
  <c r="AH165" i="24"/>
  <c r="Z165" i="24"/>
  <c r="R165" i="24"/>
  <c r="J165" i="24"/>
  <c r="AH164" i="24"/>
  <c r="Z164" i="24"/>
  <c r="R164" i="24"/>
  <c r="J164" i="24"/>
  <c r="AH163" i="24"/>
  <c r="Z163" i="24"/>
  <c r="R163" i="24"/>
  <c r="J163" i="24"/>
  <c r="AH162" i="24"/>
  <c r="Z162" i="24"/>
  <c r="R162" i="24"/>
  <c r="J162" i="24"/>
  <c r="AH161" i="24"/>
  <c r="Z161" i="24"/>
  <c r="R161" i="24"/>
  <c r="J161" i="24"/>
  <c r="AH160" i="24"/>
  <c r="Z160" i="24"/>
  <c r="R160" i="24"/>
  <c r="J160" i="24"/>
  <c r="AH159" i="24"/>
  <c r="Z159" i="24"/>
  <c r="R159" i="24"/>
  <c r="J159" i="24"/>
  <c r="AH158" i="24"/>
  <c r="Z158" i="24"/>
  <c r="R158" i="24"/>
  <c r="J158" i="24"/>
  <c r="AH157" i="24"/>
  <c r="Z157" i="24"/>
  <c r="R157" i="24"/>
  <c r="J157" i="24"/>
  <c r="C159" i="24"/>
  <c r="C167" i="24"/>
  <c r="AG168" i="24"/>
  <c r="Y168" i="24"/>
  <c r="Q168" i="24"/>
  <c r="I168" i="24"/>
  <c r="AG167" i="24"/>
  <c r="Y167" i="24"/>
  <c r="Q167" i="24"/>
  <c r="I167" i="24"/>
  <c r="AG166" i="24"/>
  <c r="Y166" i="24"/>
  <c r="Q166" i="24"/>
  <c r="I166" i="24"/>
  <c r="AG165" i="24"/>
  <c r="Y165" i="24"/>
  <c r="Q165" i="24"/>
  <c r="I165" i="24"/>
  <c r="AG164" i="24"/>
  <c r="Y164" i="24"/>
  <c r="Q164" i="24"/>
  <c r="I164" i="24"/>
  <c r="AG163" i="24"/>
  <c r="Y163" i="24"/>
  <c r="Q163" i="24"/>
  <c r="I163" i="24"/>
  <c r="AG162" i="24"/>
  <c r="Y162" i="24"/>
  <c r="Q162" i="24"/>
  <c r="I162" i="24"/>
  <c r="AG161" i="24"/>
  <c r="Y161" i="24"/>
  <c r="Q161" i="24"/>
  <c r="I161" i="24"/>
  <c r="AG160" i="24"/>
  <c r="Y160" i="24"/>
  <c r="Q160" i="24"/>
  <c r="I160" i="24"/>
  <c r="AG159" i="24"/>
  <c r="Y159" i="24"/>
  <c r="Q159" i="24"/>
  <c r="I159" i="24"/>
  <c r="AG158" i="24"/>
  <c r="Y158" i="24"/>
  <c r="Q158" i="24"/>
  <c r="I158" i="24"/>
  <c r="AG157" i="24"/>
  <c r="Y157" i="24"/>
  <c r="Q157" i="24"/>
  <c r="I157" i="24"/>
  <c r="C160" i="24"/>
  <c r="C168" i="24"/>
  <c r="U168" i="24"/>
  <c r="U167" i="24"/>
  <c r="AC166" i="24"/>
  <c r="M166" i="24"/>
  <c r="AC165" i="24"/>
  <c r="M165" i="24"/>
  <c r="U164" i="24"/>
  <c r="E164" i="24"/>
  <c r="E163" i="24"/>
  <c r="E162" i="24"/>
  <c r="E161" i="24"/>
  <c r="AC159" i="24"/>
  <c r="U158" i="24"/>
  <c r="E157" i="24"/>
  <c r="AF168" i="24"/>
  <c r="X168" i="24"/>
  <c r="P168" i="24"/>
  <c r="H168" i="24"/>
  <c r="AF167" i="24"/>
  <c r="X167" i="24"/>
  <c r="P167" i="24"/>
  <c r="H167" i="24"/>
  <c r="AF166" i="24"/>
  <c r="X166" i="24"/>
  <c r="P166" i="24"/>
  <c r="H166" i="24"/>
  <c r="AF165" i="24"/>
  <c r="X165" i="24"/>
  <c r="P165" i="24"/>
  <c r="H165" i="24"/>
  <c r="AF164" i="24"/>
  <c r="X164" i="24"/>
  <c r="P164" i="24"/>
  <c r="H164" i="24"/>
  <c r="AF163" i="24"/>
  <c r="X163" i="24"/>
  <c r="P163" i="24"/>
  <c r="H163" i="24"/>
  <c r="AF162" i="24"/>
  <c r="X162" i="24"/>
  <c r="P162" i="24"/>
  <c r="H162" i="24"/>
  <c r="AF161" i="24"/>
  <c r="X161" i="24"/>
  <c r="P161" i="24"/>
  <c r="H161" i="24"/>
  <c r="AF160" i="24"/>
  <c r="X160" i="24"/>
  <c r="P160" i="24"/>
  <c r="H160" i="24"/>
  <c r="AF159" i="24"/>
  <c r="X159" i="24"/>
  <c r="P159" i="24"/>
  <c r="H159" i="24"/>
  <c r="AF158" i="24"/>
  <c r="X158" i="24"/>
  <c r="P158" i="24"/>
  <c r="H158" i="24"/>
  <c r="AF157" i="24"/>
  <c r="X157" i="24"/>
  <c r="P157" i="24"/>
  <c r="H157" i="24"/>
  <c r="C161" i="24"/>
  <c r="C157" i="24"/>
  <c r="E168" i="24"/>
  <c r="E166" i="24"/>
  <c r="AC164" i="24"/>
  <c r="AC163" i="24"/>
  <c r="U162" i="24"/>
  <c r="U161" i="24"/>
  <c r="AC160" i="24"/>
  <c r="E160" i="24"/>
  <c r="E159" i="24"/>
  <c r="M158" i="24"/>
  <c r="U157" i="24"/>
  <c r="AE168" i="24"/>
  <c r="W168" i="24"/>
  <c r="O168" i="24"/>
  <c r="G168" i="24"/>
  <c r="AE167" i="24"/>
  <c r="W167" i="24"/>
  <c r="O167" i="24"/>
  <c r="G167" i="24"/>
  <c r="AE166" i="24"/>
  <c r="W166" i="24"/>
  <c r="O166" i="24"/>
  <c r="G166" i="24"/>
  <c r="AE165" i="24"/>
  <c r="W165" i="24"/>
  <c r="O165" i="24"/>
  <c r="G165" i="24"/>
  <c r="AE164" i="24"/>
  <c r="W164" i="24"/>
  <c r="O164" i="24"/>
  <c r="G164" i="24"/>
  <c r="AE163" i="24"/>
  <c r="W163" i="24"/>
  <c r="O163" i="24"/>
  <c r="G163" i="24"/>
  <c r="AE162" i="24"/>
  <c r="W162" i="24"/>
  <c r="O162" i="24"/>
  <c r="G162" i="24"/>
  <c r="AE161" i="24"/>
  <c r="W161" i="24"/>
  <c r="O161" i="24"/>
  <c r="G161" i="24"/>
  <c r="AE160" i="24"/>
  <c r="W160" i="24"/>
  <c r="O160" i="24"/>
  <c r="G160" i="24"/>
  <c r="AE159" i="24"/>
  <c r="W159" i="24"/>
  <c r="O159" i="24"/>
  <c r="G159" i="24"/>
  <c r="AE158" i="24"/>
  <c r="W158" i="24"/>
  <c r="O158" i="24"/>
  <c r="G158" i="24"/>
  <c r="AE157" i="24"/>
  <c r="W157" i="24"/>
  <c r="O157" i="24"/>
  <c r="G157" i="24"/>
  <c r="C162" i="24"/>
  <c r="AC167" i="24"/>
  <c r="M160" i="24"/>
  <c r="AD168" i="24"/>
  <c r="V168" i="24"/>
  <c r="N168" i="24"/>
  <c r="F168" i="24"/>
  <c r="AD167" i="24"/>
  <c r="V167" i="24"/>
  <c r="N167" i="24"/>
  <c r="F167" i="24"/>
  <c r="AD166" i="24"/>
  <c r="V166" i="24"/>
  <c r="N166" i="24"/>
  <c r="F166" i="24"/>
  <c r="AD165" i="24"/>
  <c r="V165" i="24"/>
  <c r="N165" i="24"/>
  <c r="F165" i="24"/>
  <c r="AD164" i="24"/>
  <c r="V164" i="24"/>
  <c r="N164" i="24"/>
  <c r="F164" i="24"/>
  <c r="AD163" i="24"/>
  <c r="V163" i="24"/>
  <c r="N163" i="24"/>
  <c r="F163" i="24"/>
  <c r="AD162" i="24"/>
  <c r="V162" i="24"/>
  <c r="N162" i="24"/>
  <c r="F162" i="24"/>
  <c r="AD161" i="24"/>
  <c r="V161" i="24"/>
  <c r="N161" i="24"/>
  <c r="F161" i="24"/>
  <c r="AD160" i="24"/>
  <c r="V160" i="24"/>
  <c r="N160" i="24"/>
  <c r="F160" i="24"/>
  <c r="AD159" i="24"/>
  <c r="V159" i="24"/>
  <c r="N159" i="24"/>
  <c r="F159" i="24"/>
  <c r="AD158" i="24"/>
  <c r="V158" i="24"/>
  <c r="N158" i="24"/>
  <c r="F158" i="24"/>
  <c r="AD157" i="24"/>
  <c r="V157" i="24"/>
  <c r="N157" i="24"/>
  <c r="F157" i="24"/>
  <c r="C163" i="24"/>
  <c r="AC168" i="24"/>
  <c r="AC162" i="24"/>
  <c r="U159" i="24"/>
  <c r="E158" i="24"/>
  <c r="C164" i="24"/>
  <c r="AJ127" i="26"/>
  <c r="D289" i="25"/>
  <c r="D288" i="25"/>
  <c r="M276" i="25" s="1"/>
  <c r="D287" i="25"/>
  <c r="D286" i="25"/>
  <c r="D285" i="25"/>
  <c r="D284" i="25"/>
  <c r="D283" i="25"/>
  <c r="D282" i="25"/>
  <c r="D281" i="25"/>
  <c r="D280" i="25"/>
  <c r="D279" i="25"/>
  <c r="D278" i="25"/>
  <c r="D277" i="25"/>
  <c r="D276" i="25"/>
  <c r="D275" i="25"/>
  <c r="D274" i="25"/>
  <c r="D273" i="25"/>
  <c r="M273" i="25" s="1"/>
  <c r="D272" i="25"/>
  <c r="M272" i="25" s="1"/>
  <c r="D271" i="25"/>
  <c r="M271" i="25" s="1"/>
  <c r="D270" i="25"/>
  <c r="M270" i="25" s="1"/>
  <c r="D269" i="25"/>
  <c r="M269" i="25" s="1"/>
  <c r="D268" i="25"/>
  <c r="M268" i="25" s="1"/>
  <c r="D267" i="25"/>
  <c r="M267" i="25" s="1"/>
  <c r="D266" i="25"/>
  <c r="M266" i="25" s="1"/>
  <c r="D265" i="25"/>
  <c r="M265" i="25" s="1"/>
  <c r="D264" i="25"/>
  <c r="M264" i="25" s="1"/>
  <c r="D263" i="25"/>
  <c r="M263" i="25" s="1"/>
  <c r="D262" i="25"/>
  <c r="M262" i="25" s="1"/>
  <c r="D261" i="25"/>
  <c r="M261" i="25" s="1"/>
  <c r="D260" i="25"/>
  <c r="M260" i="25" s="1"/>
  <c r="D259" i="25"/>
  <c r="M259" i="25" s="1"/>
  <c r="D258" i="25"/>
  <c r="M258" i="25" s="1"/>
  <c r="C239" i="25"/>
  <c r="L226" i="25" s="1"/>
  <c r="C238" i="25"/>
  <c r="C237" i="25"/>
  <c r="C236" i="25"/>
  <c r="C235" i="25"/>
  <c r="C234" i="25"/>
  <c r="C233" i="25"/>
  <c r="C232" i="25"/>
  <c r="C231" i="25"/>
  <c r="C230" i="25"/>
  <c r="C229" i="25"/>
  <c r="C228" i="25"/>
  <c r="C227" i="25"/>
  <c r="C226" i="25"/>
  <c r="C225" i="25"/>
  <c r="C224" i="25"/>
  <c r="C223" i="25"/>
  <c r="L223" i="25" s="1"/>
  <c r="C222" i="25"/>
  <c r="L222" i="25" s="1"/>
  <c r="C221" i="25"/>
  <c r="L221" i="25" s="1"/>
  <c r="C220" i="25"/>
  <c r="L220" i="25" s="1"/>
  <c r="C219" i="25"/>
  <c r="L219" i="25" s="1"/>
  <c r="C218" i="25"/>
  <c r="L218" i="25" s="1"/>
  <c r="C217" i="25"/>
  <c r="L217" i="25" s="1"/>
  <c r="C216" i="25"/>
  <c r="L216" i="25" s="1"/>
  <c r="C215" i="25"/>
  <c r="L215" i="25" s="1"/>
  <c r="C214" i="25"/>
  <c r="L214" i="25" s="1"/>
  <c r="C213" i="25"/>
  <c r="L213" i="25" s="1"/>
  <c r="C212" i="25"/>
  <c r="L212" i="25" s="1"/>
  <c r="C211" i="25"/>
  <c r="L211" i="25" s="1"/>
  <c r="C210" i="25"/>
  <c r="L210" i="25" s="1"/>
  <c r="C209" i="25"/>
  <c r="L209" i="25" s="1"/>
  <c r="C208" i="25"/>
  <c r="L208" i="25" s="1"/>
  <c r="B111" i="26"/>
  <c r="B132" i="26" s="1"/>
  <c r="B153" i="26" s="1"/>
  <c r="N91" i="26"/>
  <c r="H91" i="26"/>
  <c r="N72" i="26"/>
  <c r="H72" i="26"/>
  <c r="B67" i="26"/>
  <c r="H47" i="26"/>
  <c r="N47" i="26" s="1"/>
  <c r="N28" i="26"/>
  <c r="N49" i="26" s="1"/>
  <c r="N74" i="26" s="1"/>
  <c r="N93" i="26" s="1"/>
  <c r="B27" i="26"/>
  <c r="B48" i="26" s="1"/>
  <c r="H26" i="26"/>
  <c r="N26" i="26" s="1"/>
  <c r="B25" i="26"/>
  <c r="H25" i="26" s="1"/>
  <c r="N25" i="26" s="1"/>
  <c r="B24" i="26"/>
  <c r="B45" i="26" s="1"/>
  <c r="N9" i="26"/>
  <c r="H9" i="26"/>
  <c r="H8" i="26"/>
  <c r="N8" i="26" s="1"/>
  <c r="H7" i="26"/>
  <c r="N7" i="26" s="1"/>
  <c r="H6" i="26"/>
  <c r="N6" i="26" s="1"/>
  <c r="B255" i="25"/>
  <c r="K255" i="25" s="1"/>
  <c r="K205" i="25"/>
  <c r="D97" i="25"/>
  <c r="D126" i="25" s="1"/>
  <c r="C27" i="25"/>
  <c r="I27" i="25" s="1"/>
  <c r="C25" i="25"/>
  <c r="I9" i="25"/>
  <c r="I7" i="25"/>
  <c r="AJ168" i="24" l="1"/>
  <c r="AJ158" i="24"/>
  <c r="AJ157" i="24"/>
  <c r="AJ159" i="24"/>
  <c r="AJ161" i="24"/>
  <c r="AJ163" i="24"/>
  <c r="AJ167" i="24"/>
  <c r="AJ166" i="24"/>
  <c r="AJ160" i="24"/>
  <c r="AJ162" i="24"/>
  <c r="AJ164" i="24"/>
  <c r="AJ165" i="24"/>
  <c r="AI168" i="26"/>
  <c r="AI167" i="26"/>
  <c r="AI166" i="26"/>
  <c r="AI165" i="26"/>
  <c r="AI164" i="26"/>
  <c r="AI163" i="26"/>
  <c r="AI162" i="26"/>
  <c r="AI161" i="26"/>
  <c r="AI160" i="26"/>
  <c r="AI159" i="26"/>
  <c r="AI158" i="26"/>
  <c r="AI157" i="26"/>
  <c r="AG168" i="26"/>
  <c r="AG167" i="26"/>
  <c r="AG166" i="26"/>
  <c r="AG165" i="26"/>
  <c r="AG164" i="26"/>
  <c r="AG163" i="26"/>
  <c r="AG162" i="26"/>
  <c r="AG161" i="26"/>
  <c r="AG160" i="26"/>
  <c r="AG159" i="26"/>
  <c r="AG158" i="26"/>
  <c r="AG157" i="26"/>
  <c r="AH167" i="26"/>
  <c r="AH165" i="26"/>
  <c r="AH163" i="26"/>
  <c r="AH161" i="26"/>
  <c r="AH159" i="26"/>
  <c r="AH157" i="26"/>
  <c r="Z167" i="26"/>
  <c r="Z165" i="26"/>
  <c r="Z163" i="26"/>
  <c r="Z161" i="26"/>
  <c r="Z159" i="26"/>
  <c r="Z157" i="26"/>
  <c r="R167" i="26"/>
  <c r="R165" i="26"/>
  <c r="R161" i="26"/>
  <c r="R159" i="26"/>
  <c r="R157" i="26"/>
  <c r="J167" i="26"/>
  <c r="J165" i="26"/>
  <c r="J161" i="26"/>
  <c r="J159" i="26"/>
  <c r="J157" i="26"/>
  <c r="AH168" i="26"/>
  <c r="AH166" i="26"/>
  <c r="AH164" i="26"/>
  <c r="AH162" i="26"/>
  <c r="AH160" i="26"/>
  <c r="AH158" i="26"/>
  <c r="C159" i="26"/>
  <c r="Z168" i="26"/>
  <c r="Z164" i="26"/>
  <c r="Z162" i="26"/>
  <c r="Z160" i="26"/>
  <c r="Z158" i="26"/>
  <c r="C167" i="26"/>
  <c r="R168" i="26"/>
  <c r="R164" i="26"/>
  <c r="R162" i="26"/>
  <c r="R160" i="26"/>
  <c r="R158" i="26"/>
  <c r="J160" i="26"/>
  <c r="J158" i="26"/>
  <c r="J168" i="26"/>
  <c r="J166" i="26"/>
  <c r="J162" i="26"/>
  <c r="J164" i="26"/>
  <c r="D166" i="26"/>
  <c r="AD168" i="26"/>
  <c r="L161" i="26"/>
  <c r="W165" i="26"/>
  <c r="N158" i="26"/>
  <c r="AA160" i="26"/>
  <c r="G160" i="26"/>
  <c r="K157" i="26"/>
  <c r="AF162" i="26"/>
  <c r="H157" i="26"/>
  <c r="N162" i="26"/>
  <c r="AB163" i="26"/>
  <c r="I165" i="26"/>
  <c r="N167" i="26"/>
  <c r="N166" i="26"/>
  <c r="AC166" i="26"/>
  <c r="J163" i="26"/>
  <c r="AC165" i="26"/>
  <c r="AE163" i="26"/>
  <c r="Y161" i="26"/>
  <c r="L158" i="26"/>
  <c r="Q168" i="26"/>
  <c r="L165" i="26"/>
  <c r="N163" i="26"/>
  <c r="P161" i="26"/>
  <c r="C158" i="26"/>
  <c r="M163" i="26"/>
  <c r="O161" i="26"/>
  <c r="I159" i="26"/>
  <c r="G168" i="26"/>
  <c r="AA164" i="26"/>
  <c r="AC162" i="26"/>
  <c r="AE160" i="26"/>
  <c r="Y158" i="26"/>
  <c r="V168" i="26"/>
  <c r="P166" i="26"/>
  <c r="AB162" i="26"/>
  <c r="V160" i="26"/>
  <c r="P158" i="26"/>
  <c r="M168" i="26"/>
  <c r="O166" i="26"/>
  <c r="I164" i="26"/>
  <c r="D161" i="26"/>
  <c r="N159" i="26"/>
  <c r="L157" i="26"/>
  <c r="M167" i="26"/>
  <c r="O165" i="26"/>
  <c r="I163" i="26"/>
  <c r="D160" i="26"/>
  <c r="F158" i="26"/>
  <c r="AB167" i="26"/>
  <c r="AD165" i="26"/>
  <c r="AF163" i="26"/>
  <c r="S160" i="26"/>
  <c r="U158" i="26"/>
  <c r="S167" i="26"/>
  <c r="AA166" i="26"/>
  <c r="X157" i="26"/>
  <c r="AB164" i="26"/>
  <c r="W157" i="26"/>
  <c r="K164" i="26"/>
  <c r="O160" i="26"/>
  <c r="F168" i="26"/>
  <c r="AC157" i="26"/>
  <c r="S162" i="26"/>
  <c r="AE158" i="26"/>
  <c r="AD166" i="26"/>
  <c r="S161" i="26"/>
  <c r="S157" i="26"/>
  <c r="N165" i="26"/>
  <c r="C160" i="26"/>
  <c r="E161" i="26"/>
  <c r="E165" i="26"/>
  <c r="C164" i="26"/>
  <c r="AE159" i="26"/>
  <c r="K162" i="26"/>
  <c r="M159" i="26"/>
  <c r="Y157" i="26"/>
  <c r="V157" i="26"/>
  <c r="O158" i="26"/>
  <c r="AE164" i="26"/>
  <c r="AA167" i="26"/>
  <c r="U165" i="26"/>
  <c r="W163" i="26"/>
  <c r="Q161" i="26"/>
  <c r="D158" i="26"/>
  <c r="I168" i="26"/>
  <c r="D165" i="26"/>
  <c r="F163" i="26"/>
  <c r="H161" i="26"/>
  <c r="AF157" i="26"/>
  <c r="H168" i="26"/>
  <c r="C165" i="26"/>
  <c r="E163" i="26"/>
  <c r="G161" i="26"/>
  <c r="AE157" i="26"/>
  <c r="AF167" i="26"/>
  <c r="S164" i="26"/>
  <c r="U162" i="26"/>
  <c r="W160" i="26"/>
  <c r="Q158" i="26"/>
  <c r="N168" i="26"/>
  <c r="H166" i="26"/>
  <c r="T162" i="26"/>
  <c r="N160" i="26"/>
  <c r="H158" i="26"/>
  <c r="E168" i="26"/>
  <c r="G166" i="26"/>
  <c r="AA162" i="26"/>
  <c r="AC160" i="26"/>
  <c r="F159" i="26"/>
  <c r="D157" i="26"/>
  <c r="E167" i="26"/>
  <c r="G165" i="26"/>
  <c r="AA161" i="26"/>
  <c r="AC159" i="26"/>
  <c r="AA157" i="26"/>
  <c r="T167" i="26"/>
  <c r="V165" i="26"/>
  <c r="X163" i="26"/>
  <c r="K160" i="26"/>
  <c r="M158" i="26"/>
  <c r="M165" i="26"/>
  <c r="O163" i="26"/>
  <c r="I161" i="26"/>
  <c r="Z166" i="26"/>
  <c r="AC164" i="26"/>
  <c r="AE162" i="26"/>
  <c r="Y160" i="26"/>
  <c r="Y167" i="26"/>
  <c r="AD162" i="26"/>
  <c r="AF160" i="26"/>
  <c r="X167" i="26"/>
  <c r="M162" i="26"/>
  <c r="I158" i="26"/>
  <c r="Y165" i="26"/>
  <c r="L162" i="26"/>
  <c r="AD167" i="26"/>
  <c r="AF165" i="26"/>
  <c r="U160" i="26"/>
  <c r="AB168" i="26"/>
  <c r="AF164" i="26"/>
  <c r="U159" i="26"/>
  <c r="L167" i="26"/>
  <c r="P163" i="26"/>
  <c r="E158" i="26"/>
  <c r="K167" i="26"/>
  <c r="G163" i="26"/>
  <c r="AA159" i="26"/>
  <c r="R166" i="26"/>
  <c r="S166" i="26"/>
  <c r="U164" i="26"/>
  <c r="W162" i="26"/>
  <c r="Q160" i="26"/>
  <c r="Q167" i="26"/>
  <c r="T164" i="26"/>
  <c r="V162" i="26"/>
  <c r="X160" i="26"/>
  <c r="O157" i="26"/>
  <c r="P167" i="26"/>
  <c r="E162" i="26"/>
  <c r="AE167" i="26"/>
  <c r="D162" i="26"/>
  <c r="U157" i="26"/>
  <c r="X165" i="26"/>
  <c r="W158" i="26"/>
  <c r="X164" i="26"/>
  <c r="D167" i="26"/>
  <c r="AB159" i="26"/>
  <c r="AD164" i="26"/>
  <c r="M164" i="26"/>
  <c r="I167" i="26"/>
  <c r="G157" i="26"/>
  <c r="AF159" i="26"/>
  <c r="W159" i="26"/>
  <c r="E160" i="26"/>
  <c r="P164" i="26"/>
  <c r="AA168" i="26"/>
  <c r="F160" i="26"/>
  <c r="P157" i="26"/>
  <c r="Q165" i="26"/>
  <c r="V167" i="26"/>
  <c r="M160" i="26"/>
  <c r="K161" i="26"/>
  <c r="H163" i="26"/>
  <c r="S159" i="26"/>
  <c r="O162" i="26"/>
  <c r="L164" i="26"/>
  <c r="H167" i="26"/>
  <c r="W167" i="26"/>
  <c r="C162" i="26"/>
  <c r="C161" i="26"/>
  <c r="T159" i="26"/>
  <c r="T166" i="26"/>
  <c r="V164" i="26"/>
  <c r="X162" i="26"/>
  <c r="K159" i="26"/>
  <c r="Q157" i="26"/>
  <c r="C166" i="26"/>
  <c r="E164" i="26"/>
  <c r="G162" i="26"/>
  <c r="AA158" i="26"/>
  <c r="AF168" i="26"/>
  <c r="AA165" i="26"/>
  <c r="D164" i="26"/>
  <c r="F162" i="26"/>
  <c r="H160" i="26"/>
  <c r="AE168" i="26"/>
  <c r="Y166" i="26"/>
  <c r="T163" i="26"/>
  <c r="V161" i="26"/>
  <c r="X159" i="26"/>
  <c r="N157" i="26"/>
  <c r="O167" i="26"/>
  <c r="AA163" i="26"/>
  <c r="U161" i="26"/>
  <c r="O159" i="26"/>
  <c r="E157" i="26"/>
  <c r="F167" i="26"/>
  <c r="H165" i="26"/>
  <c r="AB161" i="26"/>
  <c r="G158" i="26"/>
  <c r="D168" i="26"/>
  <c r="F166" i="26"/>
  <c r="H164" i="26"/>
  <c r="AB160" i="26"/>
  <c r="AD158" i="26"/>
  <c r="S168" i="26"/>
  <c r="U166" i="26"/>
  <c r="W164" i="26"/>
  <c r="Q162" i="26"/>
  <c r="L159" i="26"/>
  <c r="G159" i="26"/>
  <c r="T158" i="26"/>
  <c r="K163" i="26"/>
  <c r="V159" i="26"/>
  <c r="Q163" i="26"/>
  <c r="E166" i="26"/>
  <c r="AC158" i="26"/>
  <c r="V166" i="26"/>
  <c r="K166" i="26"/>
  <c r="M157" i="26"/>
  <c r="Y162" i="26"/>
  <c r="L166" i="26"/>
  <c r="N164" i="26"/>
  <c r="P162" i="26"/>
  <c r="AB158" i="26"/>
  <c r="I157" i="26"/>
  <c r="AB165" i="26"/>
  <c r="AD163" i="26"/>
  <c r="AF161" i="26"/>
  <c r="S158" i="26"/>
  <c r="X168" i="26"/>
  <c r="S165" i="26"/>
  <c r="AC163" i="26"/>
  <c r="AE161" i="26"/>
  <c r="Y159" i="26"/>
  <c r="W168" i="26"/>
  <c r="Q166" i="26"/>
  <c r="L163" i="26"/>
  <c r="N161" i="26"/>
  <c r="P159" i="26"/>
  <c r="F157" i="26"/>
  <c r="AF166" i="26"/>
  <c r="S163" i="26"/>
  <c r="M161" i="26"/>
  <c r="AF158" i="26"/>
  <c r="AC168" i="26"/>
  <c r="AE166" i="26"/>
  <c r="Y164" i="26"/>
  <c r="T161" i="26"/>
  <c r="AD159" i="26"/>
  <c r="AB157" i="26"/>
  <c r="AC167" i="26"/>
  <c r="AE165" i="26"/>
  <c r="Y163" i="26"/>
  <c r="T160" i="26"/>
  <c r="V158" i="26"/>
  <c r="K168" i="26"/>
  <c r="M166" i="26"/>
  <c r="O164" i="26"/>
  <c r="I162" i="26"/>
  <c r="D159" i="26"/>
  <c r="G167" i="26"/>
  <c r="R163" i="26"/>
  <c r="F164" i="26"/>
  <c r="H162" i="26"/>
  <c r="Y168" i="26"/>
  <c r="T165" i="26"/>
  <c r="V163" i="26"/>
  <c r="X161" i="26"/>
  <c r="K158" i="26"/>
  <c r="P168" i="26"/>
  <c r="K165" i="26"/>
  <c r="U163" i="26"/>
  <c r="W161" i="26"/>
  <c r="Q159" i="26"/>
  <c r="O168" i="26"/>
  <c r="I166" i="26"/>
  <c r="D163" i="26"/>
  <c r="F161" i="26"/>
  <c r="H159" i="26"/>
  <c r="X166" i="26"/>
  <c r="AD160" i="26"/>
  <c r="X158" i="26"/>
  <c r="U168" i="26"/>
  <c r="W166" i="26"/>
  <c r="Q164" i="26"/>
  <c r="T157" i="26"/>
  <c r="U167" i="26"/>
  <c r="L160" i="26"/>
  <c r="C168" i="26"/>
  <c r="G164" i="26"/>
  <c r="AD157" i="26"/>
  <c r="T168" i="26"/>
  <c r="F165" i="26"/>
  <c r="C163" i="26"/>
  <c r="AB166" i="26"/>
  <c r="I160" i="26"/>
  <c r="P160" i="26"/>
  <c r="AD161" i="26"/>
  <c r="AC161" i="26"/>
  <c r="P165" i="26"/>
  <c r="L168" i="26"/>
  <c r="E159" i="26"/>
  <c r="C157" i="26"/>
  <c r="M275" i="25"/>
  <c r="M274" i="25"/>
  <c r="I25" i="25"/>
  <c r="E44" i="25" s="1"/>
  <c r="L224" i="25"/>
  <c r="L225" i="25"/>
  <c r="C248" i="25"/>
  <c r="D298" i="25"/>
  <c r="H27" i="26"/>
  <c r="N27" i="26"/>
  <c r="H24" i="26"/>
  <c r="N24" i="26" s="1"/>
  <c r="B70" i="26"/>
  <c r="H45" i="26"/>
  <c r="N45" i="26" s="1"/>
  <c r="B73" i="26"/>
  <c r="N48" i="26"/>
  <c r="H48" i="26"/>
  <c r="B46" i="26"/>
  <c r="B111" i="24"/>
  <c r="B132" i="24" s="1"/>
  <c r="B153" i="24" s="1"/>
  <c r="N91" i="24"/>
  <c r="H91" i="24"/>
  <c r="N72" i="24"/>
  <c r="H72" i="24"/>
  <c r="B67" i="24"/>
  <c r="H47" i="24"/>
  <c r="N47" i="24" s="1"/>
  <c r="N28" i="24"/>
  <c r="N49" i="24" s="1"/>
  <c r="N74" i="24" s="1"/>
  <c r="N93" i="24" s="1"/>
  <c r="B27" i="24"/>
  <c r="H27" i="24" s="1"/>
  <c r="H26" i="24"/>
  <c r="N26" i="24" s="1"/>
  <c r="B25" i="24"/>
  <c r="B46" i="24" s="1"/>
  <c r="B24" i="24"/>
  <c r="H24" i="24" s="1"/>
  <c r="N24" i="24" s="1"/>
  <c r="N9" i="24"/>
  <c r="H9" i="24"/>
  <c r="H8" i="24"/>
  <c r="N8" i="24" s="1"/>
  <c r="H7" i="24"/>
  <c r="N7" i="24" s="1"/>
  <c r="H6" i="24"/>
  <c r="N6" i="24" s="1"/>
  <c r="M273" i="23"/>
  <c r="M272" i="23"/>
  <c r="M271" i="23"/>
  <c r="M270" i="23"/>
  <c r="M269" i="23"/>
  <c r="M268" i="23"/>
  <c r="M267" i="23"/>
  <c r="M266" i="23"/>
  <c r="M265" i="23"/>
  <c r="M264" i="23"/>
  <c r="M263" i="23"/>
  <c r="M262" i="23"/>
  <c r="M261" i="23"/>
  <c r="M260" i="23"/>
  <c r="M259" i="23"/>
  <c r="B255" i="23"/>
  <c r="K255" i="23" s="1"/>
  <c r="L223" i="23"/>
  <c r="L222" i="23"/>
  <c r="L221" i="23"/>
  <c r="L220" i="23"/>
  <c r="L219" i="23"/>
  <c r="L218" i="23"/>
  <c r="L217" i="23"/>
  <c r="L216" i="23"/>
  <c r="L215" i="23"/>
  <c r="L214" i="23"/>
  <c r="L213" i="23"/>
  <c r="L212" i="23"/>
  <c r="L211" i="23"/>
  <c r="L210" i="23"/>
  <c r="L209" i="23"/>
  <c r="L208" i="23"/>
  <c r="K205" i="23"/>
  <c r="D97" i="23"/>
  <c r="D126" i="23" s="1"/>
  <c r="E44" i="23"/>
  <c r="D154" i="23" s="1"/>
  <c r="C27" i="23"/>
  <c r="I27" i="23" s="1"/>
  <c r="C25" i="23"/>
  <c r="I9" i="23"/>
  <c r="I7" i="23"/>
  <c r="AJ148" i="22"/>
  <c r="AJ149" i="22" s="1"/>
  <c r="AG148" i="22"/>
  <c r="AF148" i="22"/>
  <c r="AE148" i="22"/>
  <c r="AD148" i="22"/>
  <c r="AC148" i="22"/>
  <c r="AB148" i="22"/>
  <c r="AA148" i="22"/>
  <c r="Z148" i="22"/>
  <c r="Y148" i="22"/>
  <c r="X148" i="22"/>
  <c r="W148" i="22"/>
  <c r="V148" i="22"/>
  <c r="U148" i="22"/>
  <c r="T148" i="22"/>
  <c r="S148" i="22"/>
  <c r="R148" i="22"/>
  <c r="Q148" i="22"/>
  <c r="P148" i="22"/>
  <c r="O148" i="22"/>
  <c r="N148" i="22"/>
  <c r="M148" i="22"/>
  <c r="L148" i="22"/>
  <c r="K148" i="22"/>
  <c r="J148" i="22"/>
  <c r="I148" i="22"/>
  <c r="H148" i="22"/>
  <c r="G148" i="22"/>
  <c r="F148" i="22"/>
  <c r="E148" i="22"/>
  <c r="D148" i="22"/>
  <c r="C148" i="22"/>
  <c r="B111" i="22"/>
  <c r="B132" i="22" s="1"/>
  <c r="B153" i="22" s="1"/>
  <c r="N91" i="22"/>
  <c r="H91" i="22"/>
  <c r="N72" i="22"/>
  <c r="H72" i="22"/>
  <c r="B67" i="22"/>
  <c r="H47" i="22"/>
  <c r="N47" i="22" s="1"/>
  <c r="N28" i="22"/>
  <c r="N49" i="22" s="1"/>
  <c r="N74" i="22" s="1"/>
  <c r="N93" i="22" s="1"/>
  <c r="B27" i="22"/>
  <c r="B48" i="22" s="1"/>
  <c r="H26" i="22"/>
  <c r="N26" i="22" s="1"/>
  <c r="B25" i="22"/>
  <c r="B46" i="22" s="1"/>
  <c r="B24" i="22"/>
  <c r="B45" i="22" s="1"/>
  <c r="N9" i="22"/>
  <c r="H9" i="22"/>
  <c r="H8" i="22"/>
  <c r="N8" i="22" s="1"/>
  <c r="H7" i="22"/>
  <c r="N7" i="22" s="1"/>
  <c r="H6" i="22"/>
  <c r="N6" i="22" s="1"/>
  <c r="D284" i="21"/>
  <c r="D285" i="21" s="1"/>
  <c r="M266" i="21"/>
  <c r="M265" i="21"/>
  <c r="M264" i="21"/>
  <c r="M263" i="21"/>
  <c r="M262" i="21"/>
  <c r="M261" i="21"/>
  <c r="M260" i="21"/>
  <c r="M259" i="21"/>
  <c r="M258" i="21"/>
  <c r="M257" i="21"/>
  <c r="M256" i="21"/>
  <c r="M255" i="21"/>
  <c r="M254" i="21"/>
  <c r="M253" i="21"/>
  <c r="M252" i="21"/>
  <c r="M251" i="21"/>
  <c r="B248" i="21"/>
  <c r="K248" i="21" s="1"/>
  <c r="C241" i="21"/>
  <c r="C242" i="21" s="1"/>
  <c r="L223" i="21"/>
  <c r="L222" i="21"/>
  <c r="L221" i="21"/>
  <c r="L220" i="21"/>
  <c r="L219" i="21"/>
  <c r="L218" i="21"/>
  <c r="L217" i="21"/>
  <c r="L216" i="21"/>
  <c r="L215" i="21"/>
  <c r="L214" i="21"/>
  <c r="L213" i="21"/>
  <c r="L212" i="21"/>
  <c r="L211" i="21"/>
  <c r="L210" i="21"/>
  <c r="L209" i="21"/>
  <c r="K205" i="21"/>
  <c r="D97" i="21"/>
  <c r="D126" i="21" s="1"/>
  <c r="E44" i="21"/>
  <c r="D154" i="21" s="1"/>
  <c r="C27" i="21"/>
  <c r="I27" i="21" s="1"/>
  <c r="C25" i="21"/>
  <c r="I9" i="21"/>
  <c r="I7" i="21"/>
  <c r="AJ148" i="20"/>
  <c r="AJ149" i="20" s="1"/>
  <c r="AF148" i="20"/>
  <c r="AE148" i="20"/>
  <c r="AB148" i="20"/>
  <c r="AA148" i="20"/>
  <c r="X148" i="20"/>
  <c r="W148" i="20"/>
  <c r="T148" i="20"/>
  <c r="S148" i="20"/>
  <c r="P148" i="20"/>
  <c r="O148" i="20"/>
  <c r="L148" i="20"/>
  <c r="K148" i="20"/>
  <c r="I148" i="20"/>
  <c r="H148" i="20"/>
  <c r="G148" i="20"/>
  <c r="E148" i="20"/>
  <c r="D148" i="20"/>
  <c r="C148" i="20"/>
  <c r="B111" i="20"/>
  <c r="B132" i="20" s="1"/>
  <c r="B153" i="20" s="1"/>
  <c r="N91" i="20"/>
  <c r="H91" i="20"/>
  <c r="N72" i="20"/>
  <c r="H72" i="20"/>
  <c r="B67" i="20"/>
  <c r="H47" i="20"/>
  <c r="N47" i="20" s="1"/>
  <c r="N28" i="20"/>
  <c r="N49" i="20" s="1"/>
  <c r="N74" i="20" s="1"/>
  <c r="N93" i="20" s="1"/>
  <c r="B27" i="20"/>
  <c r="B48" i="20" s="1"/>
  <c r="H26" i="20"/>
  <c r="N26" i="20" s="1"/>
  <c r="B25" i="20"/>
  <c r="H25" i="20" s="1"/>
  <c r="N25" i="20" s="1"/>
  <c r="B24" i="20"/>
  <c r="B45" i="20" s="1"/>
  <c r="N9" i="20"/>
  <c r="H9" i="20"/>
  <c r="H8" i="20"/>
  <c r="N8" i="20" s="1"/>
  <c r="H7" i="20"/>
  <c r="N7" i="20" s="1"/>
  <c r="H6" i="20"/>
  <c r="N6" i="20" s="1"/>
  <c r="M267" i="19"/>
  <c r="M266" i="19"/>
  <c r="M265" i="19"/>
  <c r="M264" i="19"/>
  <c r="M263" i="19"/>
  <c r="M262" i="19"/>
  <c r="M261" i="19"/>
  <c r="M260" i="19"/>
  <c r="M259" i="19"/>
  <c r="M258" i="19"/>
  <c r="M257" i="19"/>
  <c r="M256" i="19"/>
  <c r="M255" i="19"/>
  <c r="M254" i="19"/>
  <c r="M253" i="19"/>
  <c r="K250" i="19"/>
  <c r="L223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K205" i="19"/>
  <c r="D97" i="19"/>
  <c r="D126" i="19" s="1"/>
  <c r="C27" i="19"/>
  <c r="I27" i="19" s="1"/>
  <c r="C25" i="19"/>
  <c r="I25" i="19" s="1"/>
  <c r="E44" i="19" s="1"/>
  <c r="D154" i="19" s="1"/>
  <c r="I9" i="19"/>
  <c r="I7" i="19"/>
  <c r="AJ169" i="24" l="1"/>
  <c r="L248" i="23"/>
  <c r="L249" i="23" s="1"/>
  <c r="AJ168" i="26"/>
  <c r="AJ157" i="26"/>
  <c r="AJ158" i="26"/>
  <c r="AJ160" i="26"/>
  <c r="AJ166" i="26"/>
  <c r="AJ161" i="26"/>
  <c r="AJ163" i="26"/>
  <c r="AJ164" i="26"/>
  <c r="AJ165" i="26"/>
  <c r="AJ167" i="26"/>
  <c r="AJ159" i="26"/>
  <c r="AJ162" i="26"/>
  <c r="D154" i="25"/>
  <c r="D124" i="25"/>
  <c r="L243" i="19"/>
  <c r="L244" i="19" s="1"/>
  <c r="C254" i="19"/>
  <c r="L254" i="19" s="1"/>
  <c r="AI127" i="26"/>
  <c r="L248" i="25"/>
  <c r="L249" i="25" s="1"/>
  <c r="D218" i="19"/>
  <c r="M218" i="19" s="1"/>
  <c r="M298" i="25"/>
  <c r="M299" i="25" s="1"/>
  <c r="D212" i="19"/>
  <c r="M212" i="19" s="1"/>
  <c r="D230" i="19"/>
  <c r="E230" i="19" s="1"/>
  <c r="D220" i="19"/>
  <c r="E220" i="19" s="1"/>
  <c r="N220" i="19" s="1"/>
  <c r="D226" i="19"/>
  <c r="E226" i="19" s="1"/>
  <c r="D210" i="19"/>
  <c r="M210" i="19" s="1"/>
  <c r="D235" i="19"/>
  <c r="E235" i="19" s="1"/>
  <c r="D208" i="19"/>
  <c r="D217" i="19"/>
  <c r="M217" i="19" s="1"/>
  <c r="D222" i="19"/>
  <c r="M222" i="19" s="1"/>
  <c r="D236" i="19"/>
  <c r="E236" i="19" s="1"/>
  <c r="F127" i="26"/>
  <c r="J127" i="26"/>
  <c r="N127" i="26"/>
  <c r="R127" i="26"/>
  <c r="V127" i="26"/>
  <c r="Z127" i="26"/>
  <c r="AD127" i="26"/>
  <c r="AH127" i="26"/>
  <c r="C127" i="26"/>
  <c r="G127" i="26"/>
  <c r="K127" i="26"/>
  <c r="O127" i="26"/>
  <c r="S127" i="26"/>
  <c r="W127" i="26"/>
  <c r="AA127" i="26"/>
  <c r="AE127" i="26"/>
  <c r="D127" i="26"/>
  <c r="H127" i="26"/>
  <c r="L127" i="26"/>
  <c r="P127" i="26"/>
  <c r="E127" i="26"/>
  <c r="I127" i="26"/>
  <c r="M127" i="26"/>
  <c r="Q127" i="26"/>
  <c r="U127" i="26"/>
  <c r="Y127" i="26"/>
  <c r="AC127" i="26"/>
  <c r="AG127" i="26"/>
  <c r="T127" i="26"/>
  <c r="X127" i="26"/>
  <c r="AB127" i="26"/>
  <c r="AF127" i="26"/>
  <c r="H27" i="22"/>
  <c r="D148" i="24"/>
  <c r="D148" i="26"/>
  <c r="H148" i="24"/>
  <c r="H148" i="26"/>
  <c r="L148" i="24"/>
  <c r="L148" i="26"/>
  <c r="P148" i="24"/>
  <c r="P148" i="26"/>
  <c r="T148" i="24"/>
  <c r="T148" i="26"/>
  <c r="X148" i="24"/>
  <c r="X148" i="26"/>
  <c r="AB148" i="24"/>
  <c r="AB148" i="26"/>
  <c r="AF148" i="24"/>
  <c r="AF148" i="26"/>
  <c r="N27" i="22"/>
  <c r="E148" i="24"/>
  <c r="E148" i="26"/>
  <c r="I148" i="24"/>
  <c r="I148" i="26"/>
  <c r="M148" i="24"/>
  <c r="M148" i="26"/>
  <c r="Q148" i="24"/>
  <c r="Q148" i="26"/>
  <c r="U148" i="24"/>
  <c r="U148" i="26"/>
  <c r="Y148" i="24"/>
  <c r="Y148" i="26"/>
  <c r="AC148" i="24"/>
  <c r="AC148" i="26"/>
  <c r="AG148" i="24"/>
  <c r="AG148" i="26"/>
  <c r="D124" i="19"/>
  <c r="D209" i="19"/>
  <c r="E209" i="19" s="1"/>
  <c r="D213" i="19"/>
  <c r="M213" i="19" s="1"/>
  <c r="D224" i="19"/>
  <c r="D228" i="19"/>
  <c r="C258" i="19"/>
  <c r="E258" i="19" s="1"/>
  <c r="N258" i="19" s="1"/>
  <c r="H27" i="20"/>
  <c r="F148" i="24"/>
  <c r="F148" i="26"/>
  <c r="J148" i="24"/>
  <c r="J148" i="26"/>
  <c r="N148" i="24"/>
  <c r="N148" i="26"/>
  <c r="R148" i="24"/>
  <c r="R148" i="26"/>
  <c r="V148" i="24"/>
  <c r="V148" i="26"/>
  <c r="Z148" i="24"/>
  <c r="Z148" i="26"/>
  <c r="AD148" i="24"/>
  <c r="AD148" i="26"/>
  <c r="AH148" i="26"/>
  <c r="N27" i="20"/>
  <c r="D124" i="21"/>
  <c r="L241" i="21"/>
  <c r="L242" i="21" s="1"/>
  <c r="H24" i="22"/>
  <c r="N24" i="22" s="1"/>
  <c r="C148" i="24"/>
  <c r="C148" i="26"/>
  <c r="G148" i="24"/>
  <c r="G148" i="26"/>
  <c r="K148" i="24"/>
  <c r="K148" i="26"/>
  <c r="O148" i="24"/>
  <c r="O148" i="26"/>
  <c r="S148" i="24"/>
  <c r="S148" i="26"/>
  <c r="W148" i="24"/>
  <c r="W148" i="26"/>
  <c r="AA148" i="24"/>
  <c r="AA148" i="26"/>
  <c r="AE148" i="24"/>
  <c r="AE148" i="26"/>
  <c r="B71" i="26"/>
  <c r="H46" i="26"/>
  <c r="N46" i="26" s="1"/>
  <c r="H73" i="26"/>
  <c r="B92" i="26"/>
  <c r="N73" i="26"/>
  <c r="H70" i="26"/>
  <c r="N70" i="26" s="1"/>
  <c r="B89" i="26"/>
  <c r="H89" i="26" s="1"/>
  <c r="N89" i="26" s="1"/>
  <c r="B109" i="26" s="1"/>
  <c r="B130" i="26" s="1"/>
  <c r="B151" i="26" s="1"/>
  <c r="B45" i="24"/>
  <c r="B70" i="24" s="1"/>
  <c r="B71" i="24"/>
  <c r="H46" i="24"/>
  <c r="N46" i="24" s="1"/>
  <c r="H25" i="24"/>
  <c r="N25" i="24" s="1"/>
  <c r="N27" i="24"/>
  <c r="B48" i="24"/>
  <c r="C127" i="24"/>
  <c r="G127" i="24"/>
  <c r="K127" i="24"/>
  <c r="O127" i="24"/>
  <c r="S127" i="24"/>
  <c r="W127" i="24"/>
  <c r="AA127" i="24"/>
  <c r="AE127" i="24"/>
  <c r="E127" i="24"/>
  <c r="I127" i="24"/>
  <c r="M127" i="24"/>
  <c r="Q127" i="24"/>
  <c r="U127" i="24"/>
  <c r="Y127" i="24"/>
  <c r="AC127" i="24"/>
  <c r="AG127" i="24"/>
  <c r="F127" i="24"/>
  <c r="J127" i="24"/>
  <c r="N127" i="24"/>
  <c r="R127" i="24"/>
  <c r="V127" i="24"/>
  <c r="Z127" i="24"/>
  <c r="AD127" i="24"/>
  <c r="D127" i="24"/>
  <c r="H127" i="24"/>
  <c r="L127" i="24"/>
  <c r="P127" i="24"/>
  <c r="AF127" i="24"/>
  <c r="AB127" i="24"/>
  <c r="X127" i="24"/>
  <c r="T127" i="24"/>
  <c r="D124" i="23"/>
  <c r="M298" i="23"/>
  <c r="M299" i="23" s="1"/>
  <c r="N48" i="22"/>
  <c r="B73" i="22"/>
  <c r="H48" i="22"/>
  <c r="B70" i="22"/>
  <c r="H45" i="22"/>
  <c r="N45" i="22" s="1"/>
  <c r="B71" i="22"/>
  <c r="H46" i="22"/>
  <c r="N46" i="22" s="1"/>
  <c r="J127" i="22"/>
  <c r="R127" i="22"/>
  <c r="V127" i="22"/>
  <c r="AD127" i="22"/>
  <c r="H25" i="22"/>
  <c r="N25" i="22" s="1"/>
  <c r="C127" i="22"/>
  <c r="G127" i="22"/>
  <c r="K127" i="22"/>
  <c r="O127" i="22"/>
  <c r="S127" i="22"/>
  <c r="W127" i="22"/>
  <c r="AA127" i="22"/>
  <c r="AE127" i="22"/>
  <c r="D127" i="22"/>
  <c r="H127" i="22"/>
  <c r="L127" i="22"/>
  <c r="P127" i="22"/>
  <c r="T127" i="22"/>
  <c r="X127" i="22"/>
  <c r="AB127" i="22"/>
  <c r="AF127" i="22"/>
  <c r="E127" i="22"/>
  <c r="I127" i="22"/>
  <c r="M127" i="22"/>
  <c r="Q127" i="22"/>
  <c r="U127" i="22"/>
  <c r="Y127" i="22"/>
  <c r="AC127" i="22"/>
  <c r="AG127" i="22"/>
  <c r="F127" i="22"/>
  <c r="N127" i="22"/>
  <c r="Z127" i="22"/>
  <c r="AJ127" i="22"/>
  <c r="AJ128" i="22" s="1"/>
  <c r="M284" i="21"/>
  <c r="M285" i="21" s="1"/>
  <c r="H24" i="20"/>
  <c r="N24" i="20" s="1"/>
  <c r="B70" i="20"/>
  <c r="H45" i="20"/>
  <c r="N45" i="20" s="1"/>
  <c r="N48" i="20"/>
  <c r="B73" i="20"/>
  <c r="H48" i="20"/>
  <c r="B46" i="20"/>
  <c r="J127" i="20"/>
  <c r="R127" i="20"/>
  <c r="V127" i="20"/>
  <c r="AD127" i="20"/>
  <c r="C127" i="20"/>
  <c r="G127" i="20"/>
  <c r="K127" i="20"/>
  <c r="O127" i="20"/>
  <c r="S127" i="20"/>
  <c r="W127" i="20"/>
  <c r="AA127" i="20"/>
  <c r="AE127" i="20"/>
  <c r="D127" i="20"/>
  <c r="H127" i="20"/>
  <c r="L127" i="20"/>
  <c r="P127" i="20"/>
  <c r="T127" i="20"/>
  <c r="X127" i="20"/>
  <c r="AB127" i="20"/>
  <c r="AF127" i="20"/>
  <c r="E127" i="20"/>
  <c r="I127" i="20"/>
  <c r="M127" i="20"/>
  <c r="Q127" i="20"/>
  <c r="U127" i="20"/>
  <c r="Y127" i="20"/>
  <c r="AC127" i="20"/>
  <c r="AG127" i="20"/>
  <c r="F127" i="20"/>
  <c r="N127" i="20"/>
  <c r="Z127" i="20"/>
  <c r="AH127" i="20"/>
  <c r="M148" i="20"/>
  <c r="Q148" i="20"/>
  <c r="U148" i="20"/>
  <c r="Y148" i="20"/>
  <c r="AC148" i="20"/>
  <c r="AG148" i="20"/>
  <c r="F148" i="20"/>
  <c r="J148" i="20"/>
  <c r="N148" i="20"/>
  <c r="R148" i="20"/>
  <c r="V148" i="20"/>
  <c r="Z148" i="20"/>
  <c r="AD148" i="20"/>
  <c r="AH148" i="20"/>
  <c r="D214" i="19"/>
  <c r="D216" i="19"/>
  <c r="D221" i="19"/>
  <c r="M221" i="19" s="1"/>
  <c r="D225" i="19"/>
  <c r="D227" i="19"/>
  <c r="D232" i="19"/>
  <c r="D211" i="19"/>
  <c r="D215" i="19"/>
  <c r="D219" i="19"/>
  <c r="D223" i="19"/>
  <c r="M223" i="19" s="1"/>
  <c r="D229" i="19"/>
  <c r="D231" i="19"/>
  <c r="M288" i="19"/>
  <c r="M289" i="19" s="1"/>
  <c r="C282" i="19"/>
  <c r="C278" i="19"/>
  <c r="C274" i="19"/>
  <c r="C268" i="19"/>
  <c r="L268" i="19" s="1"/>
  <c r="C264" i="19"/>
  <c r="C260" i="19"/>
  <c r="C256" i="19"/>
  <c r="D237" i="19"/>
  <c r="D233" i="19"/>
  <c r="C281" i="19"/>
  <c r="C277" i="19"/>
  <c r="C273" i="19"/>
  <c r="C269" i="19"/>
  <c r="C265" i="19"/>
  <c r="C261" i="19"/>
  <c r="C280" i="19"/>
  <c r="C276" i="19"/>
  <c r="C272" i="19"/>
  <c r="C270" i="19"/>
  <c r="C266" i="19"/>
  <c r="C262" i="19"/>
  <c r="C283" i="19"/>
  <c r="E283" i="19" s="1"/>
  <c r="C279" i="19"/>
  <c r="C275" i="19"/>
  <c r="C271" i="19"/>
  <c r="C267" i="19"/>
  <c r="C263" i="19"/>
  <c r="C259" i="19"/>
  <c r="C255" i="19"/>
  <c r="D238" i="19"/>
  <c r="D234" i="19"/>
  <c r="C253" i="19"/>
  <c r="C257" i="19"/>
  <c r="AF168" i="22" l="1"/>
  <c r="X168" i="22"/>
  <c r="P168" i="22"/>
  <c r="H168" i="22"/>
  <c r="AF167" i="22"/>
  <c r="X167" i="22"/>
  <c r="P167" i="22"/>
  <c r="H167" i="22"/>
  <c r="AF166" i="22"/>
  <c r="X166" i="22"/>
  <c r="P166" i="22"/>
  <c r="H166" i="22"/>
  <c r="AF165" i="22"/>
  <c r="X165" i="22"/>
  <c r="P165" i="22"/>
  <c r="H165" i="22"/>
  <c r="AF164" i="22"/>
  <c r="X164" i="22"/>
  <c r="P164" i="22"/>
  <c r="H164" i="22"/>
  <c r="AF163" i="22"/>
  <c r="X163" i="22"/>
  <c r="P163" i="22"/>
  <c r="H163" i="22"/>
  <c r="AF162" i="22"/>
  <c r="X162" i="22"/>
  <c r="P162" i="22"/>
  <c r="H162" i="22"/>
  <c r="AF161" i="22"/>
  <c r="X161" i="22"/>
  <c r="P161" i="22"/>
  <c r="H161" i="22"/>
  <c r="AF160" i="22"/>
  <c r="X160" i="22"/>
  <c r="P160" i="22"/>
  <c r="H160" i="22"/>
  <c r="AF159" i="22"/>
  <c r="X159" i="22"/>
  <c r="P159" i="22"/>
  <c r="H159" i="22"/>
  <c r="AF158" i="22"/>
  <c r="X158" i="22"/>
  <c r="P158" i="22"/>
  <c r="H158" i="22"/>
  <c r="AF157" i="22"/>
  <c r="X157" i="22"/>
  <c r="P157" i="22"/>
  <c r="H157" i="22"/>
  <c r="C161" i="22"/>
  <c r="C157" i="22"/>
  <c r="AH167" i="22"/>
  <c r="R166" i="22"/>
  <c r="R164" i="22"/>
  <c r="R162" i="22"/>
  <c r="Z160" i="22"/>
  <c r="R159" i="22"/>
  <c r="Z157" i="22"/>
  <c r="I164" i="22"/>
  <c r="I160" i="22"/>
  <c r="AE168" i="22"/>
  <c r="W168" i="22"/>
  <c r="O168" i="22"/>
  <c r="G168" i="22"/>
  <c r="AE167" i="22"/>
  <c r="W167" i="22"/>
  <c r="O167" i="22"/>
  <c r="G167" i="22"/>
  <c r="AE166" i="22"/>
  <c r="W166" i="22"/>
  <c r="O166" i="22"/>
  <c r="G166" i="22"/>
  <c r="AE165" i="22"/>
  <c r="W165" i="22"/>
  <c r="O165" i="22"/>
  <c r="G165" i="22"/>
  <c r="AE164" i="22"/>
  <c r="W164" i="22"/>
  <c r="O164" i="22"/>
  <c r="G164" i="22"/>
  <c r="AE163" i="22"/>
  <c r="W163" i="22"/>
  <c r="O163" i="22"/>
  <c r="G163" i="22"/>
  <c r="AE162" i="22"/>
  <c r="W162" i="22"/>
  <c r="O162" i="22"/>
  <c r="G162" i="22"/>
  <c r="AE161" i="22"/>
  <c r="W161" i="22"/>
  <c r="O161" i="22"/>
  <c r="G161" i="22"/>
  <c r="AE160" i="22"/>
  <c r="W160" i="22"/>
  <c r="O160" i="22"/>
  <c r="G160" i="22"/>
  <c r="AE159" i="22"/>
  <c r="W159" i="22"/>
  <c r="O159" i="22"/>
  <c r="G159" i="22"/>
  <c r="AE158" i="22"/>
  <c r="W158" i="22"/>
  <c r="O158" i="22"/>
  <c r="G158" i="22"/>
  <c r="AE157" i="22"/>
  <c r="W157" i="22"/>
  <c r="O157" i="22"/>
  <c r="G157" i="22"/>
  <c r="C162" i="22"/>
  <c r="J168" i="22"/>
  <c r="J166" i="22"/>
  <c r="AH163" i="22"/>
  <c r="J162" i="22"/>
  <c r="R160" i="22"/>
  <c r="Z158" i="22"/>
  <c r="J157" i="22"/>
  <c r="I168" i="22"/>
  <c r="AG166" i="22"/>
  <c r="Q166" i="22"/>
  <c r="Q165" i="22"/>
  <c r="AG164" i="22"/>
  <c r="Y163" i="22"/>
  <c r="Y162" i="22"/>
  <c r="AG161" i="22"/>
  <c r="Q161" i="22"/>
  <c r="AG159" i="22"/>
  <c r="I158" i="22"/>
  <c r="AD168" i="22"/>
  <c r="V168" i="22"/>
  <c r="N168" i="22"/>
  <c r="F168" i="22"/>
  <c r="AD167" i="22"/>
  <c r="V167" i="22"/>
  <c r="N167" i="22"/>
  <c r="F167" i="22"/>
  <c r="AD166" i="22"/>
  <c r="V166" i="22"/>
  <c r="N166" i="22"/>
  <c r="F166" i="22"/>
  <c r="AD165" i="22"/>
  <c r="V165" i="22"/>
  <c r="N165" i="22"/>
  <c r="F165" i="22"/>
  <c r="AD164" i="22"/>
  <c r="V164" i="22"/>
  <c r="N164" i="22"/>
  <c r="F164" i="22"/>
  <c r="AD163" i="22"/>
  <c r="V163" i="22"/>
  <c r="N163" i="22"/>
  <c r="F163" i="22"/>
  <c r="AD162" i="22"/>
  <c r="V162" i="22"/>
  <c r="N162" i="22"/>
  <c r="F162" i="22"/>
  <c r="AD161" i="22"/>
  <c r="V161" i="22"/>
  <c r="N161" i="22"/>
  <c r="F161" i="22"/>
  <c r="AD160" i="22"/>
  <c r="V160" i="22"/>
  <c r="N160" i="22"/>
  <c r="F160" i="22"/>
  <c r="AD159" i="22"/>
  <c r="V159" i="22"/>
  <c r="N159" i="22"/>
  <c r="F159" i="22"/>
  <c r="AD158" i="22"/>
  <c r="V158" i="22"/>
  <c r="N158" i="22"/>
  <c r="F158" i="22"/>
  <c r="AD157" i="22"/>
  <c r="V157" i="22"/>
  <c r="N157" i="22"/>
  <c r="F157" i="22"/>
  <c r="C163" i="22"/>
  <c r="R168" i="22"/>
  <c r="AH165" i="22"/>
  <c r="AH162" i="22"/>
  <c r="AH160" i="22"/>
  <c r="R158" i="22"/>
  <c r="Q168" i="22"/>
  <c r="AG167" i="22"/>
  <c r="Y167" i="22"/>
  <c r="Q167" i="22"/>
  <c r="Y166" i="22"/>
  <c r="AG165" i="22"/>
  <c r="I165" i="22"/>
  <c r="Q164" i="22"/>
  <c r="Q163" i="22"/>
  <c r="I162" i="22"/>
  <c r="AG160" i="22"/>
  <c r="AG158" i="22"/>
  <c r="Q157" i="22"/>
  <c r="AC168" i="22"/>
  <c r="U168" i="22"/>
  <c r="M168" i="22"/>
  <c r="E168" i="22"/>
  <c r="AC167" i="22"/>
  <c r="U167" i="22"/>
  <c r="M167" i="22"/>
  <c r="E167" i="22"/>
  <c r="AC166" i="22"/>
  <c r="U166" i="22"/>
  <c r="M166" i="22"/>
  <c r="E166" i="22"/>
  <c r="AC165" i="22"/>
  <c r="U165" i="22"/>
  <c r="M165" i="22"/>
  <c r="E165" i="22"/>
  <c r="AC164" i="22"/>
  <c r="U164" i="22"/>
  <c r="M164" i="22"/>
  <c r="E164" i="22"/>
  <c r="AC163" i="22"/>
  <c r="U163" i="22"/>
  <c r="M163" i="22"/>
  <c r="E163" i="22"/>
  <c r="AC162" i="22"/>
  <c r="U162" i="22"/>
  <c r="M162" i="22"/>
  <c r="E162" i="22"/>
  <c r="AC161" i="22"/>
  <c r="U161" i="22"/>
  <c r="M161" i="22"/>
  <c r="E161" i="22"/>
  <c r="AC160" i="22"/>
  <c r="U160" i="22"/>
  <c r="M160" i="22"/>
  <c r="E160" i="22"/>
  <c r="AC159" i="22"/>
  <c r="U159" i="22"/>
  <c r="M159" i="22"/>
  <c r="E159" i="22"/>
  <c r="AC158" i="22"/>
  <c r="U158" i="22"/>
  <c r="M158" i="22"/>
  <c r="E158" i="22"/>
  <c r="AC157" i="22"/>
  <c r="U157" i="22"/>
  <c r="M157" i="22"/>
  <c r="E157" i="22"/>
  <c r="C164" i="22"/>
  <c r="AH168" i="22"/>
  <c r="R167" i="22"/>
  <c r="AH166" i="22"/>
  <c r="R165" i="22"/>
  <c r="Z164" i="22"/>
  <c r="R163" i="22"/>
  <c r="Z161" i="22"/>
  <c r="Z159" i="22"/>
  <c r="R157" i="22"/>
  <c r="I163" i="22"/>
  <c r="I159" i="22"/>
  <c r="C168" i="22"/>
  <c r="AB168" i="22"/>
  <c r="T168" i="22"/>
  <c r="L168" i="22"/>
  <c r="D168" i="22"/>
  <c r="AB167" i="22"/>
  <c r="T167" i="22"/>
  <c r="L167" i="22"/>
  <c r="D167" i="22"/>
  <c r="AB166" i="22"/>
  <c r="T166" i="22"/>
  <c r="L166" i="22"/>
  <c r="D166" i="22"/>
  <c r="AB165" i="22"/>
  <c r="T165" i="22"/>
  <c r="L165" i="22"/>
  <c r="D165" i="22"/>
  <c r="AB164" i="22"/>
  <c r="T164" i="22"/>
  <c r="L164" i="22"/>
  <c r="D164" i="22"/>
  <c r="AB163" i="22"/>
  <c r="T163" i="22"/>
  <c r="L163" i="22"/>
  <c r="D163" i="22"/>
  <c r="AB162" i="22"/>
  <c r="T162" i="22"/>
  <c r="L162" i="22"/>
  <c r="D162" i="22"/>
  <c r="AB161" i="22"/>
  <c r="T161" i="22"/>
  <c r="L161" i="22"/>
  <c r="D161" i="22"/>
  <c r="AB160" i="22"/>
  <c r="T160" i="22"/>
  <c r="L160" i="22"/>
  <c r="D160" i="22"/>
  <c r="AB159" i="22"/>
  <c r="T159" i="22"/>
  <c r="L159" i="22"/>
  <c r="D159" i="22"/>
  <c r="AB158" i="22"/>
  <c r="T158" i="22"/>
  <c r="L158" i="22"/>
  <c r="D158" i="22"/>
  <c r="AB157" i="22"/>
  <c r="T157" i="22"/>
  <c r="L157" i="22"/>
  <c r="D157" i="22"/>
  <c r="C165" i="22"/>
  <c r="Z168" i="22"/>
  <c r="Z166" i="22"/>
  <c r="J165" i="22"/>
  <c r="J164" i="22"/>
  <c r="J163" i="22"/>
  <c r="AH161" i="22"/>
  <c r="J161" i="22"/>
  <c r="AH159" i="22"/>
  <c r="J159" i="22"/>
  <c r="J158" i="22"/>
  <c r="C159" i="22"/>
  <c r="AG168" i="22"/>
  <c r="I167" i="22"/>
  <c r="Y165" i="22"/>
  <c r="AG163" i="22"/>
  <c r="Q162" i="22"/>
  <c r="I161" i="22"/>
  <c r="Q160" i="22"/>
  <c r="Q159" i="22"/>
  <c r="Q158" i="22"/>
  <c r="Y157" i="22"/>
  <c r="C160" i="22"/>
  <c r="AI168" i="22"/>
  <c r="AA168" i="22"/>
  <c r="S168" i="22"/>
  <c r="K168" i="22"/>
  <c r="AI167" i="22"/>
  <c r="AA167" i="22"/>
  <c r="S167" i="22"/>
  <c r="K167" i="22"/>
  <c r="AI166" i="22"/>
  <c r="AA166" i="22"/>
  <c r="S166" i="22"/>
  <c r="K166" i="22"/>
  <c r="AI165" i="22"/>
  <c r="AA165" i="22"/>
  <c r="S165" i="22"/>
  <c r="K165" i="22"/>
  <c r="AI164" i="22"/>
  <c r="AA164" i="22"/>
  <c r="S164" i="22"/>
  <c r="K164" i="22"/>
  <c r="AI163" i="22"/>
  <c r="AA163" i="22"/>
  <c r="S163" i="22"/>
  <c r="K163" i="22"/>
  <c r="AI162" i="22"/>
  <c r="AA162" i="22"/>
  <c r="S162" i="22"/>
  <c r="K162" i="22"/>
  <c r="AI161" i="22"/>
  <c r="AA161" i="22"/>
  <c r="S161" i="22"/>
  <c r="K161" i="22"/>
  <c r="AI160" i="22"/>
  <c r="AA160" i="22"/>
  <c r="S160" i="22"/>
  <c r="K160" i="22"/>
  <c r="AI159" i="22"/>
  <c r="AA159" i="22"/>
  <c r="S159" i="22"/>
  <c r="K159" i="22"/>
  <c r="AI158" i="22"/>
  <c r="AA158" i="22"/>
  <c r="S158" i="22"/>
  <c r="K158" i="22"/>
  <c r="AI157" i="22"/>
  <c r="AA157" i="22"/>
  <c r="S157" i="22"/>
  <c r="K157" i="22"/>
  <c r="C158" i="22"/>
  <c r="C166" i="22"/>
  <c r="Z167" i="22"/>
  <c r="J167" i="22"/>
  <c r="Z165" i="22"/>
  <c r="AH164" i="22"/>
  <c r="Z163" i="22"/>
  <c r="Z162" i="22"/>
  <c r="R161" i="22"/>
  <c r="J160" i="22"/>
  <c r="AH158" i="22"/>
  <c r="AH157" i="22"/>
  <c r="C167" i="22"/>
  <c r="Y168" i="22"/>
  <c r="I166" i="22"/>
  <c r="Y164" i="22"/>
  <c r="AG162" i="22"/>
  <c r="Y161" i="22"/>
  <c r="Y160" i="22"/>
  <c r="Y159" i="22"/>
  <c r="Y158" i="22"/>
  <c r="AG157" i="22"/>
  <c r="I157" i="22"/>
  <c r="L269" i="19"/>
  <c r="L270" i="19"/>
  <c r="M225" i="19"/>
  <c r="M224" i="19"/>
  <c r="C288" i="19"/>
  <c r="C289" i="19" s="1"/>
  <c r="E208" i="19"/>
  <c r="D243" i="19"/>
  <c r="D244" i="19" s="1"/>
  <c r="E254" i="19"/>
  <c r="N254" i="19" s="1"/>
  <c r="E218" i="19"/>
  <c r="N218" i="19" s="1"/>
  <c r="E217" i="19"/>
  <c r="N217" i="19" s="1"/>
  <c r="M208" i="19"/>
  <c r="M220" i="19"/>
  <c r="E212" i="19"/>
  <c r="N212" i="19" s="1"/>
  <c r="E222" i="19"/>
  <c r="N222" i="19" s="1"/>
  <c r="E210" i="19"/>
  <c r="N210" i="19" s="1"/>
  <c r="M209" i="19"/>
  <c r="E275" i="19"/>
  <c r="E280" i="19"/>
  <c r="E233" i="19"/>
  <c r="E278" i="19"/>
  <c r="E221" i="19"/>
  <c r="N221" i="19" s="1"/>
  <c r="L258" i="19"/>
  <c r="E234" i="19"/>
  <c r="E279" i="19"/>
  <c r="E270" i="19"/>
  <c r="E273" i="19"/>
  <c r="E237" i="19"/>
  <c r="E282" i="19"/>
  <c r="E231" i="19"/>
  <c r="E232" i="19"/>
  <c r="E228" i="19"/>
  <c r="E238" i="19"/>
  <c r="E272" i="19"/>
  <c r="E277" i="19"/>
  <c r="E227" i="19"/>
  <c r="E224" i="19"/>
  <c r="E271" i="19"/>
  <c r="E276" i="19"/>
  <c r="E281" i="19"/>
  <c r="E225" i="19"/>
  <c r="E213" i="19"/>
  <c r="N213" i="19" s="1"/>
  <c r="H71" i="26"/>
  <c r="N71" i="26" s="1"/>
  <c r="B90" i="26"/>
  <c r="H90" i="26" s="1"/>
  <c r="N90" i="26" s="1"/>
  <c r="B110" i="26" s="1"/>
  <c r="B131" i="26" s="1"/>
  <c r="B152" i="26" s="1"/>
  <c r="H92" i="26"/>
  <c r="N92" i="26"/>
  <c r="H45" i="24"/>
  <c r="N45" i="24" s="1"/>
  <c r="B89" i="24"/>
  <c r="H89" i="24" s="1"/>
  <c r="N89" i="24" s="1"/>
  <c r="B109" i="24" s="1"/>
  <c r="B130" i="24" s="1"/>
  <c r="B151" i="24" s="1"/>
  <c r="H70" i="24"/>
  <c r="N70" i="24" s="1"/>
  <c r="B73" i="24"/>
  <c r="H48" i="24"/>
  <c r="N48" i="24"/>
  <c r="H71" i="24"/>
  <c r="N71" i="24" s="1"/>
  <c r="B90" i="24"/>
  <c r="H90" i="24" s="1"/>
  <c r="N90" i="24" s="1"/>
  <c r="B110" i="24" s="1"/>
  <c r="B131" i="24" s="1"/>
  <c r="B152" i="24" s="1"/>
  <c r="H70" i="22"/>
  <c r="N70" i="22" s="1"/>
  <c r="B89" i="22"/>
  <c r="H89" i="22" s="1"/>
  <c r="N89" i="22" s="1"/>
  <c r="B109" i="22" s="1"/>
  <c r="B130" i="22" s="1"/>
  <c r="B151" i="22" s="1"/>
  <c r="H71" i="22"/>
  <c r="N71" i="22" s="1"/>
  <c r="B90" i="22"/>
  <c r="H90" i="22" s="1"/>
  <c r="N90" i="22" s="1"/>
  <c r="B110" i="22" s="1"/>
  <c r="B131" i="22" s="1"/>
  <c r="B152" i="22" s="1"/>
  <c r="H73" i="22"/>
  <c r="B92" i="22"/>
  <c r="N73" i="22"/>
  <c r="H73" i="20"/>
  <c r="B92" i="20"/>
  <c r="N73" i="20"/>
  <c r="B71" i="20"/>
  <c r="H46" i="20"/>
  <c r="N46" i="20" s="1"/>
  <c r="H70" i="20"/>
  <c r="N70" i="20" s="1"/>
  <c r="B89" i="20"/>
  <c r="H89" i="20" s="1"/>
  <c r="N89" i="20" s="1"/>
  <c r="B109" i="20" s="1"/>
  <c r="B130" i="20" s="1"/>
  <c r="B151" i="20" s="1"/>
  <c r="M214" i="19"/>
  <c r="E214" i="19"/>
  <c r="N214" i="19" s="1"/>
  <c r="E216" i="19"/>
  <c r="N216" i="19" s="1"/>
  <c r="M216" i="19"/>
  <c r="L267" i="19"/>
  <c r="E267" i="19"/>
  <c r="E268" i="19"/>
  <c r="N268" i="19" s="1"/>
  <c r="L257" i="19"/>
  <c r="E257" i="19"/>
  <c r="L255" i="19"/>
  <c r="E255" i="19"/>
  <c r="L262" i="19"/>
  <c r="E262" i="19"/>
  <c r="L265" i="19"/>
  <c r="E265" i="19"/>
  <c r="L256" i="19"/>
  <c r="E256" i="19"/>
  <c r="E274" i="19"/>
  <c r="E229" i="19"/>
  <c r="M219" i="19"/>
  <c r="E219" i="19"/>
  <c r="L253" i="19"/>
  <c r="E253" i="19"/>
  <c r="L259" i="19"/>
  <c r="E259" i="19"/>
  <c r="L266" i="19"/>
  <c r="E266" i="19"/>
  <c r="E269" i="19"/>
  <c r="L260" i="19"/>
  <c r="E260" i="19"/>
  <c r="E223" i="19"/>
  <c r="N223" i="19" s="1"/>
  <c r="N209" i="19"/>
  <c r="L263" i="19"/>
  <c r="E263" i="19"/>
  <c r="L264" i="19"/>
  <c r="E264" i="19"/>
  <c r="E211" i="19"/>
  <c r="M211" i="19"/>
  <c r="L261" i="19"/>
  <c r="E261" i="19"/>
  <c r="M215" i="19"/>
  <c r="E215" i="19"/>
  <c r="AJ166" i="22" l="1"/>
  <c r="AJ165" i="22"/>
  <c r="AJ160" i="22"/>
  <c r="AJ163" i="22"/>
  <c r="AG169" i="22"/>
  <c r="AJ162" i="22"/>
  <c r="AJ158" i="22"/>
  <c r="AJ167" i="22"/>
  <c r="AI169" i="22"/>
  <c r="AJ159" i="22"/>
  <c r="AJ164" i="22"/>
  <c r="AH169" i="22"/>
  <c r="AJ157" i="22"/>
  <c r="AJ168" i="22"/>
  <c r="AJ161" i="22"/>
  <c r="N269" i="19"/>
  <c r="N270" i="19"/>
  <c r="N225" i="19"/>
  <c r="N224" i="19"/>
  <c r="E288" i="19"/>
  <c r="E289" i="19" s="1"/>
  <c r="N208" i="19"/>
  <c r="E243" i="19"/>
  <c r="E244" i="19" s="1"/>
  <c r="B92" i="24"/>
  <c r="N73" i="24"/>
  <c r="H73" i="24"/>
  <c r="N92" i="22"/>
  <c r="H92" i="22"/>
  <c r="H71" i="20"/>
  <c r="N71" i="20" s="1"/>
  <c r="B90" i="20"/>
  <c r="H90" i="20" s="1"/>
  <c r="N90" i="20" s="1"/>
  <c r="B110" i="20" s="1"/>
  <c r="B131" i="20" s="1"/>
  <c r="B152" i="20" s="1"/>
  <c r="N92" i="20"/>
  <c r="H92" i="20"/>
  <c r="M243" i="19"/>
  <c r="M244" i="19" s="1"/>
  <c r="N261" i="19"/>
  <c r="N211" i="19"/>
  <c r="N253" i="19"/>
  <c r="N256" i="19"/>
  <c r="L288" i="19"/>
  <c r="L289" i="19" s="1"/>
  <c r="N215" i="19"/>
  <c r="N260" i="19"/>
  <c r="N255" i="19"/>
  <c r="N267" i="19"/>
  <c r="N264" i="19"/>
  <c r="N259" i="19"/>
  <c r="N219" i="19"/>
  <c r="N262" i="19"/>
  <c r="N263" i="19"/>
  <c r="N266" i="19"/>
  <c r="N265" i="19"/>
  <c r="N257" i="19"/>
  <c r="AJ169" i="22" l="1"/>
  <c r="G239" i="19"/>
  <c r="G241" i="19"/>
  <c r="G240" i="19"/>
  <c r="G238" i="19"/>
  <c r="G284" i="19"/>
  <c r="G285" i="19"/>
  <c r="G286" i="19"/>
  <c r="AI169" i="26"/>
  <c r="O169" i="26"/>
  <c r="Z169" i="26"/>
  <c r="R169" i="26"/>
  <c r="E169" i="26"/>
  <c r="AF169" i="26"/>
  <c r="F169" i="26"/>
  <c r="I169" i="26"/>
  <c r="D169" i="26"/>
  <c r="T169" i="26"/>
  <c r="AG169" i="26"/>
  <c r="L169" i="26"/>
  <c r="Q169" i="26"/>
  <c r="C169" i="26"/>
  <c r="AC169" i="26"/>
  <c r="AA169" i="26"/>
  <c r="AD169" i="26"/>
  <c r="S169" i="26"/>
  <c r="M169" i="26"/>
  <c r="Y169" i="26"/>
  <c r="K169" i="26"/>
  <c r="J169" i="26"/>
  <c r="X169" i="26"/>
  <c r="V169" i="26"/>
  <c r="AB169" i="26"/>
  <c r="G169" i="26"/>
  <c r="N169" i="26"/>
  <c r="U169" i="26"/>
  <c r="AE169" i="26"/>
  <c r="P169" i="26"/>
  <c r="H169" i="26"/>
  <c r="AH169" i="26"/>
  <c r="W169" i="26"/>
  <c r="AJ169" i="26"/>
  <c r="AH169" i="24"/>
  <c r="AG169" i="24"/>
  <c r="AI169" i="24"/>
  <c r="Y169" i="22"/>
  <c r="G268" i="19"/>
  <c r="P268" i="19" s="1"/>
  <c r="T169" i="22"/>
  <c r="G229" i="19"/>
  <c r="G263" i="19"/>
  <c r="P263" i="19" s="1"/>
  <c r="G264" i="19"/>
  <c r="P264" i="19" s="1"/>
  <c r="G265" i="19"/>
  <c r="P265" i="19" s="1"/>
  <c r="G259" i="19"/>
  <c r="P259" i="19" s="1"/>
  <c r="G256" i="19"/>
  <c r="P256" i="19" s="1"/>
  <c r="X169" i="24"/>
  <c r="E169" i="24"/>
  <c r="G169" i="24"/>
  <c r="T169" i="24"/>
  <c r="J169" i="24"/>
  <c r="P169" i="24"/>
  <c r="AA169" i="24"/>
  <c r="AD169" i="24"/>
  <c r="H169" i="24"/>
  <c r="AC169" i="24"/>
  <c r="AE169" i="24"/>
  <c r="D169" i="24"/>
  <c r="Y169" i="24"/>
  <c r="S169" i="24"/>
  <c r="V169" i="24"/>
  <c r="H92" i="24"/>
  <c r="N92" i="24"/>
  <c r="U169" i="24"/>
  <c r="W169" i="24"/>
  <c r="Z169" i="24"/>
  <c r="Q169" i="24"/>
  <c r="K169" i="24"/>
  <c r="AB169" i="24"/>
  <c r="N169" i="24"/>
  <c r="M169" i="24"/>
  <c r="O169" i="24"/>
  <c r="R169" i="24"/>
  <c r="AF169" i="24"/>
  <c r="I169" i="24"/>
  <c r="C169" i="24"/>
  <c r="L169" i="24"/>
  <c r="F169" i="24"/>
  <c r="Q169" i="22"/>
  <c r="L169" i="22"/>
  <c r="AE169" i="22"/>
  <c r="AC169" i="22"/>
  <c r="X169" i="22"/>
  <c r="K169" i="22"/>
  <c r="R169" i="22"/>
  <c r="I169" i="22"/>
  <c r="D169" i="22"/>
  <c r="W169" i="22"/>
  <c r="U169" i="22"/>
  <c r="P169" i="22"/>
  <c r="C169" i="22"/>
  <c r="AB169" i="22"/>
  <c r="O169" i="22"/>
  <c r="V169" i="22"/>
  <c r="Z169" i="22"/>
  <c r="M169" i="22"/>
  <c r="H169" i="22"/>
  <c r="AA169" i="22"/>
  <c r="G169" i="22"/>
  <c r="J169" i="22"/>
  <c r="F169" i="22"/>
  <c r="E169" i="22"/>
  <c r="AF169" i="22"/>
  <c r="S169" i="22"/>
  <c r="AD169" i="22"/>
  <c r="N169" i="22"/>
  <c r="N243" i="19"/>
  <c r="R206" i="19" s="1"/>
  <c r="G215" i="19"/>
  <c r="Q215" i="19" s="1"/>
  <c r="H252" i="19"/>
  <c r="I252" i="19"/>
  <c r="G258" i="19"/>
  <c r="P258" i="19" s="1"/>
  <c r="G254" i="19"/>
  <c r="P254" i="19" s="1"/>
  <c r="G272" i="19"/>
  <c r="G270" i="19"/>
  <c r="G277" i="19"/>
  <c r="G281" i="19"/>
  <c r="G280" i="19"/>
  <c r="G282" i="19"/>
  <c r="G276" i="19"/>
  <c r="G275" i="19"/>
  <c r="G283" i="19"/>
  <c r="G271" i="19"/>
  <c r="G278" i="19"/>
  <c r="G279" i="19"/>
  <c r="G273" i="19"/>
  <c r="G274" i="19"/>
  <c r="I207" i="19"/>
  <c r="H207" i="19"/>
  <c r="G212" i="19"/>
  <c r="Q212" i="19" s="1"/>
  <c r="G226" i="19"/>
  <c r="G221" i="19"/>
  <c r="Q221" i="19" s="1"/>
  <c r="G213" i="19"/>
  <c r="Q213" i="19" s="1"/>
  <c r="G210" i="19"/>
  <c r="Q210" i="19" s="1"/>
  <c r="G216" i="19"/>
  <c r="Q216" i="19" s="1"/>
  <c r="G225" i="19"/>
  <c r="G208" i="19"/>
  <c r="G228" i="19"/>
  <c r="G218" i="19"/>
  <c r="Q218" i="19" s="1"/>
  <c r="G227" i="19"/>
  <c r="G214" i="19"/>
  <c r="Q214" i="19" s="1"/>
  <c r="G235" i="19"/>
  <c r="G222" i="19"/>
  <c r="Q222" i="19" s="1"/>
  <c r="G217" i="19"/>
  <c r="Q217" i="19" s="1"/>
  <c r="G224" i="19"/>
  <c r="G230" i="19"/>
  <c r="G236" i="19"/>
  <c r="G220" i="19"/>
  <c r="Q220" i="19" s="1"/>
  <c r="G232" i="19"/>
  <c r="G233" i="19"/>
  <c r="G234" i="19"/>
  <c r="G231" i="19"/>
  <c r="G209" i="19"/>
  <c r="Q209" i="19" s="1"/>
  <c r="G237" i="19"/>
  <c r="G219" i="19"/>
  <c r="Q219" i="19" s="1"/>
  <c r="G223" i="19"/>
  <c r="Q223" i="19" s="1"/>
  <c r="G267" i="19"/>
  <c r="P267" i="19" s="1"/>
  <c r="G255" i="19"/>
  <c r="P255" i="19" s="1"/>
  <c r="G260" i="19"/>
  <c r="P260" i="19" s="1"/>
  <c r="G253" i="19"/>
  <c r="G211" i="19"/>
  <c r="Q211" i="19" s="1"/>
  <c r="N288" i="19"/>
  <c r="G257" i="19"/>
  <c r="P257" i="19" s="1"/>
  <c r="G266" i="19"/>
  <c r="P266" i="19" s="1"/>
  <c r="G262" i="19"/>
  <c r="P262" i="19" s="1"/>
  <c r="G269" i="19"/>
  <c r="G261" i="19"/>
  <c r="P261" i="19" s="1"/>
  <c r="Q224" i="19" l="1"/>
  <c r="Q225" i="19"/>
  <c r="P270" i="19"/>
  <c r="P253" i="19"/>
  <c r="G288" i="19"/>
  <c r="Q208" i="19"/>
  <c r="G243" i="19"/>
  <c r="H208" i="19"/>
  <c r="R208" i="19" s="1"/>
  <c r="H241" i="19"/>
  <c r="H240" i="19"/>
  <c r="H239" i="19"/>
  <c r="I241" i="19"/>
  <c r="I240" i="19"/>
  <c r="I239" i="19"/>
  <c r="I286" i="19"/>
  <c r="I285" i="19"/>
  <c r="I284" i="19"/>
  <c r="H286" i="19"/>
  <c r="H285" i="19"/>
  <c r="H284" i="19"/>
  <c r="P269" i="19"/>
  <c r="N244" i="19"/>
  <c r="H238" i="19"/>
  <c r="H234" i="19"/>
  <c r="H230" i="19"/>
  <c r="H235" i="19"/>
  <c r="H231" i="19"/>
  <c r="H233" i="19"/>
  <c r="H229" i="19"/>
  <c r="H223" i="19"/>
  <c r="R223" i="19" s="1"/>
  <c r="H219" i="19"/>
  <c r="R219" i="19" s="1"/>
  <c r="H215" i="19"/>
  <c r="R215" i="19" s="1"/>
  <c r="H211" i="19"/>
  <c r="R211" i="19" s="1"/>
  <c r="H236" i="19"/>
  <c r="H228" i="19"/>
  <c r="H224" i="19"/>
  <c r="H220" i="19"/>
  <c r="R220" i="19" s="1"/>
  <c r="H216" i="19"/>
  <c r="R216" i="19" s="1"/>
  <c r="H212" i="19"/>
  <c r="R212" i="19" s="1"/>
  <c r="H237" i="19"/>
  <c r="H227" i="19"/>
  <c r="H225" i="19"/>
  <c r="H221" i="19"/>
  <c r="R221" i="19" s="1"/>
  <c r="H217" i="19"/>
  <c r="R217" i="19" s="1"/>
  <c r="H213" i="19"/>
  <c r="R213" i="19" s="1"/>
  <c r="H209" i="19"/>
  <c r="R209" i="19" s="1"/>
  <c r="H232" i="19"/>
  <c r="H226" i="19"/>
  <c r="H222" i="19"/>
  <c r="R222" i="19" s="1"/>
  <c r="H218" i="19"/>
  <c r="R218" i="19" s="1"/>
  <c r="H214" i="19"/>
  <c r="R214" i="19" s="1"/>
  <c r="H210" i="19"/>
  <c r="R210" i="19" s="1"/>
  <c r="I282" i="19"/>
  <c r="I278" i="19"/>
  <c r="I274" i="19"/>
  <c r="I268" i="19"/>
  <c r="R268" i="19" s="1"/>
  <c r="I264" i="19"/>
  <c r="R264" i="19" s="1"/>
  <c r="I260" i="19"/>
  <c r="R260" i="19" s="1"/>
  <c r="I256" i="19"/>
  <c r="R256" i="19" s="1"/>
  <c r="I281" i="19"/>
  <c r="I277" i="19"/>
  <c r="I273" i="19"/>
  <c r="I269" i="19"/>
  <c r="I265" i="19"/>
  <c r="R265" i="19" s="1"/>
  <c r="I261" i="19"/>
  <c r="R261" i="19" s="1"/>
  <c r="I280" i="19"/>
  <c r="I276" i="19"/>
  <c r="I272" i="19"/>
  <c r="I270" i="19"/>
  <c r="I266" i="19"/>
  <c r="R266" i="19" s="1"/>
  <c r="I262" i="19"/>
  <c r="R262" i="19" s="1"/>
  <c r="I283" i="19"/>
  <c r="I279" i="19"/>
  <c r="I275" i="19"/>
  <c r="I271" i="19"/>
  <c r="I267" i="19"/>
  <c r="R267" i="19" s="1"/>
  <c r="I263" i="19"/>
  <c r="R263" i="19" s="1"/>
  <c r="I259" i="19"/>
  <c r="R259" i="19" s="1"/>
  <c r="I255" i="19"/>
  <c r="R255" i="19" s="1"/>
  <c r="I258" i="19"/>
  <c r="R258" i="19" s="1"/>
  <c r="I254" i="19"/>
  <c r="R254" i="19" s="1"/>
  <c r="I257" i="19"/>
  <c r="R257" i="19" s="1"/>
  <c r="I253" i="19"/>
  <c r="R253" i="19" s="1"/>
  <c r="I237" i="19"/>
  <c r="I233" i="19"/>
  <c r="I238" i="19"/>
  <c r="I234" i="19"/>
  <c r="I230" i="19"/>
  <c r="I236" i="19"/>
  <c r="I228" i="19"/>
  <c r="I224" i="19"/>
  <c r="I220" i="19"/>
  <c r="S220" i="19" s="1"/>
  <c r="I216" i="19"/>
  <c r="S216" i="19" s="1"/>
  <c r="I212" i="19"/>
  <c r="S212" i="19" s="1"/>
  <c r="I231" i="19"/>
  <c r="I227" i="19"/>
  <c r="I225" i="19"/>
  <c r="I221" i="19"/>
  <c r="S221" i="19" s="1"/>
  <c r="I217" i="19"/>
  <c r="S217" i="19" s="1"/>
  <c r="I213" i="19"/>
  <c r="S213" i="19" s="1"/>
  <c r="I232" i="19"/>
  <c r="I226" i="19"/>
  <c r="I222" i="19"/>
  <c r="S222" i="19" s="1"/>
  <c r="I218" i="19"/>
  <c r="S218" i="19" s="1"/>
  <c r="I214" i="19"/>
  <c r="S214" i="19" s="1"/>
  <c r="I210" i="19"/>
  <c r="S210" i="19" s="1"/>
  <c r="I235" i="19"/>
  <c r="I229" i="19"/>
  <c r="I223" i="19"/>
  <c r="S223" i="19" s="1"/>
  <c r="I219" i="19"/>
  <c r="S219" i="19" s="1"/>
  <c r="I215" i="19"/>
  <c r="S215" i="19" s="1"/>
  <c r="I211" i="19"/>
  <c r="S211" i="19" s="1"/>
  <c r="I208" i="19"/>
  <c r="S208" i="19" s="1"/>
  <c r="I209" i="19"/>
  <c r="S209" i="19" s="1"/>
  <c r="N289" i="19"/>
  <c r="R252" i="19"/>
  <c r="Q252" i="19"/>
  <c r="H283" i="19"/>
  <c r="H279" i="19"/>
  <c r="H275" i="19"/>
  <c r="H271" i="19"/>
  <c r="H267" i="19"/>
  <c r="Q267" i="19" s="1"/>
  <c r="H263" i="19"/>
  <c r="Q263" i="19" s="1"/>
  <c r="H259" i="19"/>
  <c r="Q259" i="19" s="1"/>
  <c r="H255" i="19"/>
  <c r="Q255" i="19" s="1"/>
  <c r="H282" i="19"/>
  <c r="H278" i="19"/>
  <c r="H274" i="19"/>
  <c r="H268" i="19"/>
  <c r="Q268" i="19" s="1"/>
  <c r="H264" i="19"/>
  <c r="Q264" i="19" s="1"/>
  <c r="H260" i="19"/>
  <c r="Q260" i="19" s="1"/>
  <c r="H281" i="19"/>
  <c r="H277" i="19"/>
  <c r="H273" i="19"/>
  <c r="H269" i="19"/>
  <c r="H265" i="19"/>
  <c r="Q265" i="19" s="1"/>
  <c r="H261" i="19"/>
  <c r="Q261" i="19" s="1"/>
  <c r="H280" i="19"/>
  <c r="H276" i="19"/>
  <c r="H272" i="19"/>
  <c r="H270" i="19"/>
  <c r="H266" i="19"/>
  <c r="Q266" i="19" s="1"/>
  <c r="H262" i="19"/>
  <c r="Q262" i="19" s="1"/>
  <c r="H258" i="19"/>
  <c r="Q258" i="19" s="1"/>
  <c r="H254" i="19"/>
  <c r="Q254" i="19" s="1"/>
  <c r="H256" i="19"/>
  <c r="Q256" i="19" s="1"/>
  <c r="H257" i="19"/>
  <c r="Q257" i="19" s="1"/>
  <c r="H253" i="19"/>
  <c r="Q253" i="19" s="1"/>
  <c r="R224" i="19" l="1"/>
  <c r="R225" i="19"/>
  <c r="S224" i="19"/>
  <c r="S225" i="19"/>
  <c r="Q270" i="19"/>
  <c r="R270" i="19"/>
  <c r="Q243" i="19"/>
  <c r="Q269" i="19"/>
  <c r="R269" i="19"/>
  <c r="P288" i="19"/>
  <c r="A75" i="16" l="1"/>
  <c r="A75" i="15"/>
  <c r="A75" i="7"/>
  <c r="A75" i="4"/>
  <c r="A75" i="12" l="1"/>
  <c r="A75" i="8"/>
  <c r="C295" i="23" l="1"/>
  <c r="C291" i="23"/>
  <c r="C294" i="23"/>
  <c r="C290" i="23"/>
  <c r="C293" i="23"/>
  <c r="C292" i="23"/>
  <c r="E232" i="23"/>
  <c r="E235" i="23"/>
  <c r="E228" i="23"/>
  <c r="C266" i="23"/>
  <c r="E227" i="23"/>
  <c r="D208" i="23"/>
  <c r="E225" i="23"/>
  <c r="E230" i="23"/>
  <c r="C287" i="23"/>
  <c r="E287" i="23" s="1"/>
  <c r="C269" i="23"/>
  <c r="E237" i="23"/>
  <c r="C278" i="23"/>
  <c r="C285" i="23"/>
  <c r="E285" i="23" s="1"/>
  <c r="C271" i="23"/>
  <c r="C280" i="23"/>
  <c r="E280" i="23" s="1"/>
  <c r="C264" i="23"/>
  <c r="C258" i="23"/>
  <c r="E231" i="23"/>
  <c r="E236" i="23"/>
  <c r="C283" i="23"/>
  <c r="E283" i="23" s="1"/>
  <c r="C265" i="23"/>
  <c r="E233" i="23"/>
  <c r="C274" i="23"/>
  <c r="C281" i="23"/>
  <c r="E281" i="23" s="1"/>
  <c r="C267" i="23"/>
  <c r="C276" i="23"/>
  <c r="E276" i="23" s="1"/>
  <c r="C260" i="23"/>
  <c r="C262" i="23"/>
  <c r="C259" i="23"/>
  <c r="C279" i="23"/>
  <c r="C261" i="23"/>
  <c r="C286" i="23"/>
  <c r="E286" i="23" s="1"/>
  <c r="C270" i="23"/>
  <c r="C277" i="23"/>
  <c r="E277" i="23" s="1"/>
  <c r="C288" i="23"/>
  <c r="C272" i="23"/>
  <c r="E238" i="23"/>
  <c r="E226" i="23"/>
  <c r="C263" i="23"/>
  <c r="C273" i="23"/>
  <c r="L273" i="23" s="1"/>
  <c r="C282" i="23"/>
  <c r="E282" i="23" s="1"/>
  <c r="C289" i="23"/>
  <c r="C275" i="23"/>
  <c r="E275" i="23" s="1"/>
  <c r="C284" i="23"/>
  <c r="E284" i="23" s="1"/>
  <c r="C268" i="23"/>
  <c r="E234" i="23"/>
  <c r="C256" i="21"/>
  <c r="D232" i="21"/>
  <c r="D220" i="21"/>
  <c r="D212" i="21"/>
  <c r="D227" i="21"/>
  <c r="D224" i="21"/>
  <c r="D217" i="21"/>
  <c r="D209" i="21"/>
  <c r="D221" i="21"/>
  <c r="D215" i="21"/>
  <c r="D213" i="21"/>
  <c r="D211" i="21"/>
  <c r="D235" i="21"/>
  <c r="D225" i="21"/>
  <c r="D216" i="21"/>
  <c r="D210" i="21"/>
  <c r="D230" i="21"/>
  <c r="C276" i="21"/>
  <c r="C258" i="21"/>
  <c r="D233" i="21"/>
  <c r="C278" i="21"/>
  <c r="C264" i="21"/>
  <c r="C273" i="21"/>
  <c r="C257" i="21"/>
  <c r="D229" i="21"/>
  <c r="D222" i="21"/>
  <c r="D236" i="21"/>
  <c r="C272" i="21"/>
  <c r="C254" i="21"/>
  <c r="C279" i="21"/>
  <c r="C263" i="21"/>
  <c r="C274" i="21"/>
  <c r="C260" i="21"/>
  <c r="C269" i="21"/>
  <c r="C253" i="21"/>
  <c r="C255" i="21"/>
  <c r="D231" i="21"/>
  <c r="D218" i="21"/>
  <c r="C252" i="21"/>
  <c r="C266" i="21"/>
  <c r="C275" i="21"/>
  <c r="C259" i="21"/>
  <c r="C270" i="21"/>
  <c r="C265" i="21"/>
  <c r="D219" i="21"/>
  <c r="D228" i="21"/>
  <c r="D214" i="21"/>
  <c r="D226" i="21"/>
  <c r="C280" i="21"/>
  <c r="C262" i="21"/>
  <c r="D237" i="21"/>
  <c r="C271" i="21"/>
  <c r="C268" i="21"/>
  <c r="C277" i="21"/>
  <c r="C261" i="21"/>
  <c r="D234" i="21"/>
  <c r="D223" i="21"/>
  <c r="L268" i="21" l="1"/>
  <c r="L274" i="23"/>
  <c r="M225" i="21"/>
  <c r="M224" i="21"/>
  <c r="E278" i="23"/>
  <c r="L275" i="23"/>
  <c r="L267" i="21"/>
  <c r="E288" i="23"/>
  <c r="L276" i="23"/>
  <c r="E258" i="23"/>
  <c r="N258" i="23" s="1"/>
  <c r="L258" i="23"/>
  <c r="D248" i="23"/>
  <c r="D249" i="23" s="1"/>
  <c r="E289" i="23"/>
  <c r="E239" i="23"/>
  <c r="E292" i="23"/>
  <c r="C292" i="25"/>
  <c r="E292" i="25" s="1"/>
  <c r="C293" i="25"/>
  <c r="E293" i="25" s="1"/>
  <c r="E293" i="23"/>
  <c r="E240" i="23"/>
  <c r="D243" i="25"/>
  <c r="E243" i="25" s="1"/>
  <c r="E243" i="23"/>
  <c r="E244" i="23"/>
  <c r="D244" i="25"/>
  <c r="E244" i="25" s="1"/>
  <c r="E241" i="25"/>
  <c r="E241" i="23"/>
  <c r="D242" i="25"/>
  <c r="E242" i="25" s="1"/>
  <c r="E242" i="23"/>
  <c r="C298" i="23"/>
  <c r="C299" i="23" s="1"/>
  <c r="E290" i="23"/>
  <c r="C290" i="25"/>
  <c r="C291" i="25"/>
  <c r="E291" i="25" s="1"/>
  <c r="E291" i="23"/>
  <c r="D245" i="25"/>
  <c r="E245" i="25" s="1"/>
  <c r="E245" i="23"/>
  <c r="E294" i="23"/>
  <c r="C294" i="25"/>
  <c r="E294" i="25" s="1"/>
  <c r="C295" i="25"/>
  <c r="E295" i="25" s="1"/>
  <c r="E295" i="23"/>
  <c r="E234" i="21"/>
  <c r="D234" i="25"/>
  <c r="E234" i="25" s="1"/>
  <c r="C289" i="25"/>
  <c r="E280" i="21"/>
  <c r="C287" i="25"/>
  <c r="E287" i="25" s="1"/>
  <c r="D239" i="25"/>
  <c r="C288" i="25"/>
  <c r="C284" i="21"/>
  <c r="C285" i="21" s="1"/>
  <c r="E231" i="21"/>
  <c r="D231" i="25"/>
  <c r="E231" i="25" s="1"/>
  <c r="E260" i="21"/>
  <c r="C267" i="25"/>
  <c r="L260" i="21"/>
  <c r="E254" i="21"/>
  <c r="C261" i="25"/>
  <c r="L254" i="21"/>
  <c r="E229" i="21"/>
  <c r="D229" i="25"/>
  <c r="C271" i="25"/>
  <c r="E264" i="21"/>
  <c r="L264" i="21"/>
  <c r="E258" i="21"/>
  <c r="C265" i="25"/>
  <c r="L258" i="21"/>
  <c r="D208" i="25"/>
  <c r="E211" i="21"/>
  <c r="M211" i="21"/>
  <c r="D211" i="25"/>
  <c r="D241" i="21"/>
  <c r="D242" i="21" s="1"/>
  <c r="E227" i="21"/>
  <c r="D227" i="25"/>
  <c r="E227" i="25" s="1"/>
  <c r="E256" i="21"/>
  <c r="L256" i="21"/>
  <c r="C263" i="25"/>
  <c r="L268" i="23"/>
  <c r="E268" i="23"/>
  <c r="L270" i="23"/>
  <c r="E270" i="23"/>
  <c r="E259" i="23"/>
  <c r="L259" i="23"/>
  <c r="E267" i="23"/>
  <c r="L267" i="23"/>
  <c r="E265" i="23"/>
  <c r="L265" i="23"/>
  <c r="M210" i="23"/>
  <c r="E210" i="23"/>
  <c r="E208" i="23"/>
  <c r="M208" i="23"/>
  <c r="L266" i="23"/>
  <c r="E266" i="23"/>
  <c r="M213" i="23"/>
  <c r="E213" i="23"/>
  <c r="C268" i="25"/>
  <c r="L261" i="21"/>
  <c r="E261" i="21"/>
  <c r="E271" i="21"/>
  <c r="C278" i="25"/>
  <c r="E226" i="21"/>
  <c r="D226" i="25"/>
  <c r="E226" i="25" s="1"/>
  <c r="D219" i="25"/>
  <c r="M219" i="21"/>
  <c r="E219" i="21"/>
  <c r="E270" i="21"/>
  <c r="C277" i="25"/>
  <c r="E277" i="25" s="1"/>
  <c r="E266" i="21"/>
  <c r="C273" i="25"/>
  <c r="L273" i="25" s="1"/>
  <c r="L266" i="21"/>
  <c r="E255" i="21"/>
  <c r="C262" i="25"/>
  <c r="L255" i="21"/>
  <c r="E274" i="21"/>
  <c r="C281" i="25"/>
  <c r="E281" i="25" s="1"/>
  <c r="C279" i="25"/>
  <c r="E272" i="21"/>
  <c r="C258" i="25"/>
  <c r="E251" i="21"/>
  <c r="L251" i="21"/>
  <c r="E278" i="21"/>
  <c r="C285" i="25"/>
  <c r="E285" i="25" s="1"/>
  <c r="E276" i="21"/>
  <c r="C283" i="25"/>
  <c r="E283" i="25" s="1"/>
  <c r="E216" i="21"/>
  <c r="M216" i="21"/>
  <c r="D216" i="25"/>
  <c r="M213" i="21"/>
  <c r="E213" i="21"/>
  <c r="D213" i="25"/>
  <c r="M209" i="21"/>
  <c r="E209" i="21"/>
  <c r="D209" i="25"/>
  <c r="E212" i="21"/>
  <c r="M212" i="21"/>
  <c r="D212" i="25"/>
  <c r="E216" i="23"/>
  <c r="M216" i="23"/>
  <c r="L272" i="23"/>
  <c r="E272" i="23"/>
  <c r="M218" i="23"/>
  <c r="E218" i="23"/>
  <c r="E262" i="23"/>
  <c r="L262" i="23"/>
  <c r="E224" i="23"/>
  <c r="N224" i="23" s="1"/>
  <c r="E264" i="23"/>
  <c r="L264" i="23"/>
  <c r="E212" i="23"/>
  <c r="M212" i="23"/>
  <c r="E215" i="23"/>
  <c r="M215" i="23"/>
  <c r="M221" i="23"/>
  <c r="E221" i="23"/>
  <c r="E277" i="21"/>
  <c r="C284" i="25"/>
  <c r="E284" i="25" s="1"/>
  <c r="E237" i="21"/>
  <c r="D237" i="25"/>
  <c r="E237" i="25" s="1"/>
  <c r="M214" i="21"/>
  <c r="D214" i="25"/>
  <c r="E214" i="21"/>
  <c r="D238" i="25"/>
  <c r="E238" i="25" s="1"/>
  <c r="C266" i="25"/>
  <c r="L259" i="21"/>
  <c r="E259" i="21"/>
  <c r="C259" i="25"/>
  <c r="L252" i="21"/>
  <c r="E252" i="21"/>
  <c r="E253" i="21"/>
  <c r="C260" i="25"/>
  <c r="L253" i="21"/>
  <c r="C270" i="25"/>
  <c r="L263" i="21"/>
  <c r="E263" i="21"/>
  <c r="E236" i="21"/>
  <c r="D236" i="25"/>
  <c r="E236" i="25" s="1"/>
  <c r="C264" i="25"/>
  <c r="E257" i="21"/>
  <c r="L257" i="21"/>
  <c r="E267" i="21"/>
  <c r="C274" i="25"/>
  <c r="E230" i="21"/>
  <c r="D230" i="25"/>
  <c r="E230" i="25" s="1"/>
  <c r="E225" i="21"/>
  <c r="D225" i="25"/>
  <c r="E225" i="25" s="1"/>
  <c r="E215" i="21"/>
  <c r="M215" i="21"/>
  <c r="D215" i="25"/>
  <c r="M217" i="21"/>
  <c r="E217" i="21"/>
  <c r="D217" i="25"/>
  <c r="E220" i="21"/>
  <c r="D220" i="25"/>
  <c r="M220" i="21"/>
  <c r="E229" i="23"/>
  <c r="N225" i="23" s="1"/>
  <c r="E273" i="23"/>
  <c r="N273" i="23" s="1"/>
  <c r="E219" i="23"/>
  <c r="M219" i="23"/>
  <c r="L261" i="23"/>
  <c r="E261" i="23"/>
  <c r="E211" i="23"/>
  <c r="M211" i="23"/>
  <c r="E260" i="23"/>
  <c r="L260" i="23"/>
  <c r="E274" i="23"/>
  <c r="N274" i="23" s="1"/>
  <c r="M209" i="23"/>
  <c r="E209" i="23"/>
  <c r="E214" i="23"/>
  <c r="M214" i="23"/>
  <c r="E220" i="23"/>
  <c r="M220" i="23"/>
  <c r="D223" i="25"/>
  <c r="M223" i="21"/>
  <c r="E223" i="21"/>
  <c r="E268" i="21"/>
  <c r="C275" i="25"/>
  <c r="E275" i="25" s="1"/>
  <c r="L262" i="21"/>
  <c r="C269" i="25"/>
  <c r="E262" i="21"/>
  <c r="E228" i="21"/>
  <c r="D228" i="25"/>
  <c r="E228" i="25" s="1"/>
  <c r="C272" i="25"/>
  <c r="L265" i="21"/>
  <c r="E265" i="21"/>
  <c r="E275" i="21"/>
  <c r="C282" i="25"/>
  <c r="E282" i="25" s="1"/>
  <c r="D218" i="25"/>
  <c r="M218" i="21"/>
  <c r="E218" i="21"/>
  <c r="N218" i="21" s="1"/>
  <c r="E269" i="21"/>
  <c r="C276" i="25"/>
  <c r="E276" i="25" s="1"/>
  <c r="E279" i="21"/>
  <c r="C286" i="25"/>
  <c r="E286" i="25" s="1"/>
  <c r="D222" i="25"/>
  <c r="M222" i="21"/>
  <c r="E222" i="21"/>
  <c r="E273" i="21"/>
  <c r="C280" i="25"/>
  <c r="E280" i="25" s="1"/>
  <c r="E233" i="21"/>
  <c r="D233" i="25"/>
  <c r="E233" i="25" s="1"/>
  <c r="D210" i="25"/>
  <c r="E210" i="21"/>
  <c r="M210" i="21"/>
  <c r="E235" i="21"/>
  <c r="D235" i="25"/>
  <c r="E235" i="25" s="1"/>
  <c r="M221" i="21"/>
  <c r="E221" i="21"/>
  <c r="D221" i="25"/>
  <c r="E224" i="21"/>
  <c r="D224" i="25"/>
  <c r="E232" i="21"/>
  <c r="D232" i="25"/>
  <c r="E232" i="25" s="1"/>
  <c r="L263" i="23"/>
  <c r="E263" i="23"/>
  <c r="M223" i="23"/>
  <c r="E223" i="23"/>
  <c r="E279" i="23"/>
  <c r="M217" i="23"/>
  <c r="E217" i="23"/>
  <c r="M222" i="23"/>
  <c r="E222" i="23"/>
  <c r="N222" i="23" s="1"/>
  <c r="E271" i="23"/>
  <c r="L271" i="23"/>
  <c r="L269" i="23"/>
  <c r="E269" i="23"/>
  <c r="N224" i="21" l="1"/>
  <c r="N276" i="23"/>
  <c r="L274" i="25"/>
  <c r="E278" i="25"/>
  <c r="L275" i="25"/>
  <c r="N225" i="21"/>
  <c r="E288" i="25"/>
  <c r="L276" i="25"/>
  <c r="N275" i="23"/>
  <c r="E248" i="23"/>
  <c r="E249" i="23" s="1"/>
  <c r="M224" i="25"/>
  <c r="E289" i="25"/>
  <c r="M225" i="25"/>
  <c r="E239" i="25"/>
  <c r="M226" i="25"/>
  <c r="N267" i="21"/>
  <c r="N226" i="23"/>
  <c r="E290" i="25"/>
  <c r="E240" i="25"/>
  <c r="D248" i="25"/>
  <c r="C298" i="25"/>
  <c r="E298" i="23"/>
  <c r="E299" i="23" s="1"/>
  <c r="M248" i="23"/>
  <c r="M249" i="23" s="1"/>
  <c r="N223" i="23"/>
  <c r="E224" i="25"/>
  <c r="N224" i="25" s="1"/>
  <c r="N221" i="21"/>
  <c r="E218" i="25"/>
  <c r="M218" i="25"/>
  <c r="N262" i="21"/>
  <c r="N260" i="23"/>
  <c r="M217" i="25"/>
  <c r="E217" i="25"/>
  <c r="L270" i="25"/>
  <c r="E270" i="25"/>
  <c r="N252" i="21"/>
  <c r="N214" i="21"/>
  <c r="N212" i="23"/>
  <c r="N264" i="23"/>
  <c r="N212" i="21"/>
  <c r="M213" i="25"/>
  <c r="E213" i="25"/>
  <c r="L258" i="25"/>
  <c r="E258" i="25"/>
  <c r="N255" i="21"/>
  <c r="M219" i="25"/>
  <c r="E219" i="25"/>
  <c r="N213" i="23"/>
  <c r="N268" i="23"/>
  <c r="N256" i="21"/>
  <c r="E229" i="25"/>
  <c r="N225" i="25" s="1"/>
  <c r="N254" i="21"/>
  <c r="N271" i="23"/>
  <c r="N210" i="21"/>
  <c r="M222" i="25"/>
  <c r="E222" i="25"/>
  <c r="L272" i="25"/>
  <c r="E272" i="25"/>
  <c r="E269" i="25"/>
  <c r="L269" i="25"/>
  <c r="N223" i="21"/>
  <c r="N220" i="23"/>
  <c r="N217" i="21"/>
  <c r="N215" i="21"/>
  <c r="E266" i="25"/>
  <c r="L266" i="25"/>
  <c r="E214" i="25"/>
  <c r="M214" i="25"/>
  <c r="N216" i="23"/>
  <c r="M209" i="25"/>
  <c r="E209" i="25"/>
  <c r="N213" i="21"/>
  <c r="N216" i="21"/>
  <c r="N268" i="21"/>
  <c r="N261" i="21"/>
  <c r="N208" i="23"/>
  <c r="N265" i="23"/>
  <c r="M241" i="21"/>
  <c r="M242" i="21" s="1"/>
  <c r="N211" i="21"/>
  <c r="N264" i="21"/>
  <c r="N269" i="23"/>
  <c r="N263" i="23"/>
  <c r="M210" i="25"/>
  <c r="E210" i="25"/>
  <c r="N209" i="23"/>
  <c r="N211" i="23"/>
  <c r="E220" i="25"/>
  <c r="M220" i="25"/>
  <c r="E274" i="25"/>
  <c r="N274" i="25" s="1"/>
  <c r="N257" i="21"/>
  <c r="N263" i="21"/>
  <c r="E260" i="25"/>
  <c r="L260" i="25"/>
  <c r="E259" i="25"/>
  <c r="L259" i="25"/>
  <c r="N215" i="23"/>
  <c r="N262" i="23"/>
  <c r="N272" i="23"/>
  <c r="E212" i="25"/>
  <c r="M212" i="25"/>
  <c r="N209" i="21"/>
  <c r="E273" i="25"/>
  <c r="N219" i="21"/>
  <c r="N266" i="23"/>
  <c r="N210" i="23"/>
  <c r="N259" i="23"/>
  <c r="L263" i="25"/>
  <c r="E263" i="25"/>
  <c r="E241" i="21"/>
  <c r="E242" i="21" s="1"/>
  <c r="L265" i="25"/>
  <c r="E265" i="25"/>
  <c r="L271" i="25"/>
  <c r="E271" i="25"/>
  <c r="L267" i="25"/>
  <c r="E267" i="25"/>
  <c r="E284" i="21"/>
  <c r="E285" i="21" s="1"/>
  <c r="N217" i="23"/>
  <c r="E221" i="25"/>
  <c r="M221" i="25"/>
  <c r="N222" i="21"/>
  <c r="N265" i="21"/>
  <c r="M223" i="25"/>
  <c r="E223" i="25"/>
  <c r="N214" i="23"/>
  <c r="N261" i="23"/>
  <c r="N219" i="23"/>
  <c r="N220" i="21"/>
  <c r="M215" i="25"/>
  <c r="E215" i="25"/>
  <c r="L264" i="25"/>
  <c r="E264" i="25"/>
  <c r="N253" i="21"/>
  <c r="N259" i="21"/>
  <c r="N221" i="23"/>
  <c r="N218" i="23"/>
  <c r="L298" i="23"/>
  <c r="L299" i="23" s="1"/>
  <c r="M216" i="25"/>
  <c r="E216" i="25"/>
  <c r="N251" i="21"/>
  <c r="E279" i="25"/>
  <c r="E262" i="25"/>
  <c r="L262" i="25"/>
  <c r="N266" i="21"/>
  <c r="E268" i="25"/>
  <c r="L268" i="25"/>
  <c r="N267" i="23"/>
  <c r="N270" i="23"/>
  <c r="M211" i="25"/>
  <c r="E211" i="25"/>
  <c r="E208" i="25"/>
  <c r="M208" i="25"/>
  <c r="N258" i="21"/>
  <c r="L261" i="25"/>
  <c r="E261" i="25"/>
  <c r="N260" i="21"/>
  <c r="L284" i="21"/>
  <c r="L285" i="21" s="1"/>
  <c r="N276" i="25" l="1"/>
  <c r="N275" i="25"/>
  <c r="G208" i="21"/>
  <c r="Q208" i="21" s="1"/>
  <c r="G258" i="23"/>
  <c r="P258" i="23" s="1"/>
  <c r="G260" i="23"/>
  <c r="P260" i="23" s="1"/>
  <c r="G256" i="21"/>
  <c r="P256" i="21" s="1"/>
  <c r="G218" i="23"/>
  <c r="Q218" i="23" s="1"/>
  <c r="G230" i="23"/>
  <c r="G225" i="23"/>
  <c r="G245" i="23"/>
  <c r="G209" i="23"/>
  <c r="Q209" i="23" s="1"/>
  <c r="G213" i="23"/>
  <c r="Q213" i="23" s="1"/>
  <c r="G217" i="23"/>
  <c r="Q217" i="23" s="1"/>
  <c r="G221" i="23"/>
  <c r="Q221" i="23" s="1"/>
  <c r="G208" i="23"/>
  <c r="Q208" i="23" s="1"/>
  <c r="G212" i="23"/>
  <c r="Q212" i="23" s="1"/>
  <c r="G216" i="23"/>
  <c r="Q216" i="23" s="1"/>
  <c r="G220" i="23"/>
  <c r="Q220" i="23" s="1"/>
  <c r="G224" i="23"/>
  <c r="G228" i="23"/>
  <c r="G232" i="23"/>
  <c r="G236" i="23"/>
  <c r="G240" i="23"/>
  <c r="G244" i="23"/>
  <c r="G211" i="23"/>
  <c r="Q211" i="23" s="1"/>
  <c r="G215" i="23"/>
  <c r="Q215" i="23" s="1"/>
  <c r="G219" i="23"/>
  <c r="Q219" i="23" s="1"/>
  <c r="G223" i="23"/>
  <c r="Q223" i="23" s="1"/>
  <c r="G227" i="23"/>
  <c r="G231" i="23"/>
  <c r="G235" i="23"/>
  <c r="G243" i="23"/>
  <c r="G210" i="23"/>
  <c r="Q210" i="23" s="1"/>
  <c r="G214" i="23"/>
  <c r="Q214" i="23" s="1"/>
  <c r="G222" i="23"/>
  <c r="Q222" i="23" s="1"/>
  <c r="G226" i="23"/>
  <c r="G234" i="23"/>
  <c r="G242" i="23"/>
  <c r="G229" i="23"/>
  <c r="G233" i="23"/>
  <c r="G241" i="23"/>
  <c r="G237" i="23"/>
  <c r="G238" i="23"/>
  <c r="G239" i="23"/>
  <c r="N226" i="25"/>
  <c r="E298" i="25"/>
  <c r="E248" i="25"/>
  <c r="G292" i="23"/>
  <c r="G290" i="23"/>
  <c r="G294" i="23"/>
  <c r="G291" i="23"/>
  <c r="G295" i="23"/>
  <c r="G293" i="23"/>
  <c r="H207" i="23"/>
  <c r="G270" i="23"/>
  <c r="P270" i="23" s="1"/>
  <c r="G261" i="23"/>
  <c r="P261" i="23" s="1"/>
  <c r="G267" i="23"/>
  <c r="P267" i="23" s="1"/>
  <c r="G267" i="21"/>
  <c r="G234" i="21"/>
  <c r="G260" i="21"/>
  <c r="P260" i="21" s="1"/>
  <c r="G258" i="21"/>
  <c r="P258" i="21" s="1"/>
  <c r="G266" i="21"/>
  <c r="P266" i="21" s="1"/>
  <c r="G276" i="21"/>
  <c r="G253" i="21"/>
  <c r="P253" i="21" s="1"/>
  <c r="G220" i="21"/>
  <c r="Q220" i="21" s="1"/>
  <c r="G228" i="21"/>
  <c r="G222" i="21"/>
  <c r="Q222" i="21" s="1"/>
  <c r="G280" i="21"/>
  <c r="G259" i="21"/>
  <c r="P259" i="21" s="1"/>
  <c r="G225" i="21"/>
  <c r="G265" i="21"/>
  <c r="P265" i="21" s="1"/>
  <c r="G235" i="21"/>
  <c r="G251" i="21"/>
  <c r="P251" i="21" s="1"/>
  <c r="G266" i="23"/>
  <c r="P266" i="23" s="1"/>
  <c r="G279" i="21"/>
  <c r="G259" i="23"/>
  <c r="P259" i="23" s="1"/>
  <c r="N241" i="21"/>
  <c r="R206" i="21" s="1"/>
  <c r="G209" i="21"/>
  <c r="Q209" i="21" s="1"/>
  <c r="G232" i="21"/>
  <c r="G227" i="21"/>
  <c r="N208" i="25"/>
  <c r="N268" i="25"/>
  <c r="N264" i="25"/>
  <c r="N284" i="21"/>
  <c r="G218" i="21"/>
  <c r="Q218" i="21" s="1"/>
  <c r="I207" i="21"/>
  <c r="I208" i="21" s="1"/>
  <c r="S208" i="21" s="1"/>
  <c r="H207" i="21"/>
  <c r="H208" i="21" s="1"/>
  <c r="R208" i="21" s="1"/>
  <c r="G219" i="21"/>
  <c r="Q219" i="21" s="1"/>
  <c r="N212" i="25"/>
  <c r="G272" i="23"/>
  <c r="P272" i="23" s="1"/>
  <c r="G277" i="21"/>
  <c r="G257" i="21"/>
  <c r="P257" i="21" s="1"/>
  <c r="N210" i="25"/>
  <c r="G269" i="23"/>
  <c r="P269" i="23" s="1"/>
  <c r="G229" i="21"/>
  <c r="G211" i="21"/>
  <c r="Q211" i="21" s="1"/>
  <c r="G265" i="23"/>
  <c r="P265" i="23" s="1"/>
  <c r="G213" i="21"/>
  <c r="Q213" i="21" s="1"/>
  <c r="N214" i="25"/>
  <c r="G230" i="21"/>
  <c r="N269" i="25"/>
  <c r="G269" i="21"/>
  <c r="G210" i="21"/>
  <c r="Q210" i="21" s="1"/>
  <c r="G271" i="23"/>
  <c r="P271" i="23" s="1"/>
  <c r="M248" i="25"/>
  <c r="M249" i="25" s="1"/>
  <c r="G268" i="23"/>
  <c r="P268" i="23" s="1"/>
  <c r="G271" i="21"/>
  <c r="G212" i="21"/>
  <c r="Q212" i="21" s="1"/>
  <c r="G262" i="21"/>
  <c r="P262" i="21" s="1"/>
  <c r="N211" i="25"/>
  <c r="N262" i="25"/>
  <c r="N215" i="25"/>
  <c r="N223" i="25"/>
  <c r="N221" i="25"/>
  <c r="N267" i="25"/>
  <c r="N265" i="25"/>
  <c r="N260" i="25"/>
  <c r="G275" i="21"/>
  <c r="L298" i="25"/>
  <c r="L299" i="25" s="1"/>
  <c r="G270" i="21"/>
  <c r="G278" i="21"/>
  <c r="G215" i="21"/>
  <c r="Q215" i="21" s="1"/>
  <c r="G274" i="23"/>
  <c r="G223" i="21"/>
  <c r="Q223" i="21" s="1"/>
  <c r="N272" i="25"/>
  <c r="N222" i="25"/>
  <c r="G254" i="21"/>
  <c r="P254" i="21" s="1"/>
  <c r="N219" i="25"/>
  <c r="G255" i="21"/>
  <c r="P255" i="21" s="1"/>
  <c r="G252" i="21"/>
  <c r="P252" i="21" s="1"/>
  <c r="G233" i="21"/>
  <c r="I207" i="23"/>
  <c r="N273" i="25"/>
  <c r="N298" i="23"/>
  <c r="G263" i="21"/>
  <c r="P263" i="21" s="1"/>
  <c r="G263" i="23"/>
  <c r="P263" i="23" s="1"/>
  <c r="G264" i="21"/>
  <c r="P264" i="21" s="1"/>
  <c r="G261" i="21"/>
  <c r="P261" i="21" s="1"/>
  <c r="G274" i="21"/>
  <c r="G216" i="21"/>
  <c r="Q216" i="21" s="1"/>
  <c r="N209" i="25"/>
  <c r="N266" i="25"/>
  <c r="G279" i="23"/>
  <c r="N213" i="25"/>
  <c r="G264" i="23"/>
  <c r="P264" i="23" s="1"/>
  <c r="G237" i="21"/>
  <c r="G221" i="21"/>
  <c r="Q221" i="21" s="1"/>
  <c r="N261" i="25"/>
  <c r="N216" i="25"/>
  <c r="N248" i="23"/>
  <c r="H250" i="21"/>
  <c r="I250" i="21"/>
  <c r="N271" i="25"/>
  <c r="N263" i="25"/>
  <c r="G226" i="21"/>
  <c r="G273" i="23"/>
  <c r="P273" i="23" s="1"/>
  <c r="H257" i="23"/>
  <c r="H258" i="23" s="1"/>
  <c r="Q258" i="23" s="1"/>
  <c r="I257" i="23"/>
  <c r="I258" i="23" s="1"/>
  <c r="R258" i="23" s="1"/>
  <c r="G282" i="23"/>
  <c r="G285" i="23"/>
  <c r="G283" i="23"/>
  <c r="G277" i="23"/>
  <c r="G287" i="23"/>
  <c r="G278" i="23"/>
  <c r="G275" i="23"/>
  <c r="G276" i="23"/>
  <c r="G284" i="23"/>
  <c r="G286" i="23"/>
  <c r="G288" i="23"/>
  <c r="G280" i="23"/>
  <c r="G281" i="23"/>
  <c r="G289" i="23"/>
  <c r="G262" i="23"/>
  <c r="P262" i="23" s="1"/>
  <c r="N259" i="25"/>
  <c r="N220" i="25"/>
  <c r="G273" i="21"/>
  <c r="G224" i="21"/>
  <c r="G231" i="21"/>
  <c r="G272" i="21"/>
  <c r="G236" i="21"/>
  <c r="G217" i="21"/>
  <c r="Q217" i="21" s="1"/>
  <c r="N258" i="25"/>
  <c r="G214" i="21"/>
  <c r="Q214" i="21" s="1"/>
  <c r="N270" i="25"/>
  <c r="N217" i="25"/>
  <c r="G268" i="21"/>
  <c r="N218" i="25"/>
  <c r="P268" i="21" l="1"/>
  <c r="Q225" i="21"/>
  <c r="P267" i="21"/>
  <c r="Q224" i="21"/>
  <c r="G223" i="25"/>
  <c r="Q223" i="25" s="1"/>
  <c r="G290" i="25"/>
  <c r="Q226" i="23"/>
  <c r="G248" i="23"/>
  <c r="G298" i="23"/>
  <c r="H211" i="23"/>
  <c r="R211" i="23" s="1"/>
  <c r="H215" i="23"/>
  <c r="R215" i="23" s="1"/>
  <c r="H223" i="23"/>
  <c r="R223" i="23" s="1"/>
  <c r="H227" i="23"/>
  <c r="H235" i="23"/>
  <c r="H239" i="23"/>
  <c r="H243" i="23"/>
  <c r="H238" i="23"/>
  <c r="H242" i="23"/>
  <c r="H210" i="23"/>
  <c r="R210" i="23" s="1"/>
  <c r="H214" i="23"/>
  <c r="R214" i="23" s="1"/>
  <c r="H218" i="23"/>
  <c r="R218" i="23" s="1"/>
  <c r="H230" i="23"/>
  <c r="H234" i="23"/>
  <c r="H245" i="23"/>
  <c r="H209" i="23"/>
  <c r="R209" i="23" s="1"/>
  <c r="H213" i="23"/>
  <c r="R213" i="23" s="1"/>
  <c r="H217" i="23"/>
  <c r="R217" i="23" s="1"/>
  <c r="H221" i="23"/>
  <c r="R221" i="23" s="1"/>
  <c r="H225" i="23"/>
  <c r="H229" i="23"/>
  <c r="H233" i="23"/>
  <c r="H237" i="23"/>
  <c r="H241" i="23"/>
  <c r="H208" i="23"/>
  <c r="R208" i="23" s="1"/>
  <c r="H212" i="23"/>
  <c r="R212" i="23" s="1"/>
  <c r="H216" i="23"/>
  <c r="R216" i="23" s="1"/>
  <c r="H220" i="23"/>
  <c r="R220" i="23" s="1"/>
  <c r="H224" i="23"/>
  <c r="H228" i="23"/>
  <c r="H232" i="23"/>
  <c r="H236" i="23"/>
  <c r="H240" i="23"/>
  <c r="H244" i="23"/>
  <c r="H219" i="23"/>
  <c r="R219" i="23" s="1"/>
  <c r="H231" i="23"/>
  <c r="H222" i="23"/>
  <c r="R222" i="23" s="1"/>
  <c r="H226" i="23"/>
  <c r="I208" i="23"/>
  <c r="S208" i="23" s="1"/>
  <c r="I212" i="23"/>
  <c r="S212" i="23" s="1"/>
  <c r="I236" i="23"/>
  <c r="I244" i="23"/>
  <c r="I231" i="23"/>
  <c r="I235" i="23"/>
  <c r="I211" i="23"/>
  <c r="S211" i="23" s="1"/>
  <c r="I215" i="23"/>
  <c r="S215" i="23" s="1"/>
  <c r="I219" i="23"/>
  <c r="S219" i="23" s="1"/>
  <c r="I223" i="23"/>
  <c r="S223" i="23" s="1"/>
  <c r="I227" i="23"/>
  <c r="I239" i="23"/>
  <c r="I243" i="23"/>
  <c r="I210" i="23"/>
  <c r="S210" i="23" s="1"/>
  <c r="I214" i="23"/>
  <c r="S214" i="23" s="1"/>
  <c r="I218" i="23"/>
  <c r="S218" i="23" s="1"/>
  <c r="I222" i="23"/>
  <c r="S222" i="23" s="1"/>
  <c r="I226" i="23"/>
  <c r="I230" i="23"/>
  <c r="I234" i="23"/>
  <c r="I238" i="23"/>
  <c r="I209" i="23"/>
  <c r="S209" i="23" s="1"/>
  <c r="I213" i="23"/>
  <c r="S213" i="23" s="1"/>
  <c r="I217" i="23"/>
  <c r="S217" i="23" s="1"/>
  <c r="I221" i="23"/>
  <c r="S221" i="23" s="1"/>
  <c r="I225" i="23"/>
  <c r="I229" i="23"/>
  <c r="I233" i="23"/>
  <c r="I237" i="23"/>
  <c r="I241" i="23"/>
  <c r="I245" i="23"/>
  <c r="I216" i="23"/>
  <c r="S216" i="23" s="1"/>
  <c r="I220" i="23"/>
  <c r="S220" i="23" s="1"/>
  <c r="I224" i="23"/>
  <c r="I228" i="23"/>
  <c r="I232" i="23"/>
  <c r="I240" i="23"/>
  <c r="I242" i="23"/>
  <c r="P276" i="23"/>
  <c r="P275" i="23"/>
  <c r="Q224" i="23"/>
  <c r="Q225" i="23"/>
  <c r="G261" i="25"/>
  <c r="P261" i="25" s="1"/>
  <c r="N242" i="21"/>
  <c r="G268" i="25"/>
  <c r="P268" i="25" s="1"/>
  <c r="G295" i="25"/>
  <c r="G294" i="25"/>
  <c r="G293" i="25"/>
  <c r="G291" i="25"/>
  <c r="G292" i="25"/>
  <c r="G245" i="25"/>
  <c r="G241" i="25"/>
  <c r="G243" i="25"/>
  <c r="G244" i="25"/>
  <c r="G242" i="25"/>
  <c r="G240" i="25"/>
  <c r="H294" i="23"/>
  <c r="H290" i="23"/>
  <c r="H295" i="23"/>
  <c r="H291" i="23"/>
  <c r="H292" i="23"/>
  <c r="H293" i="23"/>
  <c r="I294" i="23"/>
  <c r="I290" i="23"/>
  <c r="I295" i="23"/>
  <c r="I291" i="23"/>
  <c r="I292" i="23"/>
  <c r="I293" i="23"/>
  <c r="G258" i="25"/>
  <c r="P258" i="25" s="1"/>
  <c r="G270" i="25"/>
  <c r="P270" i="25" s="1"/>
  <c r="G274" i="25"/>
  <c r="G271" i="25"/>
  <c r="P271" i="25" s="1"/>
  <c r="G266" i="25"/>
  <c r="P266" i="25" s="1"/>
  <c r="G259" i="25"/>
  <c r="P259" i="25" s="1"/>
  <c r="G273" i="25"/>
  <c r="P273" i="25" s="1"/>
  <c r="G267" i="25"/>
  <c r="P267" i="25" s="1"/>
  <c r="G263" i="25"/>
  <c r="P263" i="25" s="1"/>
  <c r="G279" i="25"/>
  <c r="G272" i="25"/>
  <c r="P272" i="25" s="1"/>
  <c r="G217" i="25"/>
  <c r="Q217" i="25" s="1"/>
  <c r="G260" i="25"/>
  <c r="P260" i="25" s="1"/>
  <c r="G265" i="25"/>
  <c r="P265" i="25" s="1"/>
  <c r="G262" i="25"/>
  <c r="P262" i="25" s="1"/>
  <c r="N248" i="25"/>
  <c r="R206" i="25" s="1"/>
  <c r="G218" i="25"/>
  <c r="Q218" i="25" s="1"/>
  <c r="I283" i="23"/>
  <c r="I265" i="23"/>
  <c r="R265" i="23" s="1"/>
  <c r="I282" i="23"/>
  <c r="I266" i="23"/>
  <c r="R266" i="23" s="1"/>
  <c r="I277" i="23"/>
  <c r="I288" i="23"/>
  <c r="I272" i="23"/>
  <c r="R272" i="23" s="1"/>
  <c r="I263" i="23"/>
  <c r="R263" i="23" s="1"/>
  <c r="I279" i="23"/>
  <c r="I261" i="23"/>
  <c r="R261" i="23" s="1"/>
  <c r="I278" i="23"/>
  <c r="I289" i="23"/>
  <c r="I275" i="23"/>
  <c r="I284" i="23"/>
  <c r="I268" i="23"/>
  <c r="R268" i="23" s="1"/>
  <c r="I259" i="23"/>
  <c r="R259" i="23" s="1"/>
  <c r="I273" i="23"/>
  <c r="R273" i="23" s="1"/>
  <c r="I274" i="23"/>
  <c r="I285" i="23"/>
  <c r="I271" i="23"/>
  <c r="R271" i="23" s="1"/>
  <c r="I280" i="23"/>
  <c r="I264" i="23"/>
  <c r="R264" i="23" s="1"/>
  <c r="I262" i="23"/>
  <c r="R262" i="23" s="1"/>
  <c r="I287" i="23"/>
  <c r="I269" i="23"/>
  <c r="R269" i="23" s="1"/>
  <c r="I286" i="23"/>
  <c r="I270" i="23"/>
  <c r="R270" i="23" s="1"/>
  <c r="I281" i="23"/>
  <c r="I267" i="23"/>
  <c r="R267" i="23" s="1"/>
  <c r="I276" i="23"/>
  <c r="I260" i="23"/>
  <c r="R260" i="23" s="1"/>
  <c r="G241" i="21"/>
  <c r="I266" i="21"/>
  <c r="R266" i="21" s="1"/>
  <c r="I267" i="21"/>
  <c r="I278" i="21"/>
  <c r="I264" i="21"/>
  <c r="R264" i="21" s="1"/>
  <c r="I273" i="21"/>
  <c r="I257" i="21"/>
  <c r="R257" i="21" s="1"/>
  <c r="I255" i="21"/>
  <c r="R255" i="21" s="1"/>
  <c r="I280" i="21"/>
  <c r="I262" i="21"/>
  <c r="R262" i="21" s="1"/>
  <c r="I279" i="21"/>
  <c r="I263" i="21"/>
  <c r="R263" i="21" s="1"/>
  <c r="I274" i="21"/>
  <c r="I260" i="21"/>
  <c r="R260" i="21" s="1"/>
  <c r="I269" i="21"/>
  <c r="I253" i="21"/>
  <c r="R253" i="21" s="1"/>
  <c r="I251" i="21"/>
  <c r="R251" i="21" s="1"/>
  <c r="I276" i="21"/>
  <c r="I258" i="21"/>
  <c r="R258" i="21" s="1"/>
  <c r="I275" i="21"/>
  <c r="I259" i="21"/>
  <c r="R259" i="21" s="1"/>
  <c r="I270" i="21"/>
  <c r="I265" i="21"/>
  <c r="R265" i="21" s="1"/>
  <c r="I256" i="21"/>
  <c r="R256" i="21" s="1"/>
  <c r="I272" i="21"/>
  <c r="I254" i="21"/>
  <c r="R254" i="21" s="1"/>
  <c r="I271" i="21"/>
  <c r="I268" i="21"/>
  <c r="I277" i="21"/>
  <c r="I261" i="21"/>
  <c r="R261" i="21" s="1"/>
  <c r="I252" i="21"/>
  <c r="R252" i="21" s="1"/>
  <c r="N249" i="23"/>
  <c r="R206" i="23"/>
  <c r="G213" i="25"/>
  <c r="Q213" i="25" s="1"/>
  <c r="G224" i="25"/>
  <c r="G219" i="25"/>
  <c r="Q219" i="25" s="1"/>
  <c r="G222" i="25"/>
  <c r="Q222" i="25" s="1"/>
  <c r="G215" i="25"/>
  <c r="Q215" i="25" s="1"/>
  <c r="G211" i="25"/>
  <c r="Q211" i="25" s="1"/>
  <c r="G269" i="25"/>
  <c r="P269" i="25" s="1"/>
  <c r="N298" i="25"/>
  <c r="H288" i="23"/>
  <c r="H272" i="23"/>
  <c r="Q272" i="23" s="1"/>
  <c r="H287" i="23"/>
  <c r="H269" i="23"/>
  <c r="Q269" i="23" s="1"/>
  <c r="H274" i="23"/>
  <c r="H285" i="23"/>
  <c r="H271" i="23"/>
  <c r="Q271" i="23" s="1"/>
  <c r="H262" i="23"/>
  <c r="Q262" i="23" s="1"/>
  <c r="H265" i="23"/>
  <c r="Q265" i="23" s="1"/>
  <c r="H284" i="23"/>
  <c r="H268" i="23"/>
  <c r="Q268" i="23" s="1"/>
  <c r="H283" i="23"/>
  <c r="H286" i="23"/>
  <c r="H270" i="23"/>
  <c r="Q270" i="23" s="1"/>
  <c r="H281" i="23"/>
  <c r="H267" i="23"/>
  <c r="Q267" i="23" s="1"/>
  <c r="H280" i="23"/>
  <c r="H264" i="23"/>
  <c r="Q264" i="23" s="1"/>
  <c r="H279" i="23"/>
  <c r="H282" i="23"/>
  <c r="H266" i="23"/>
  <c r="Q266" i="23" s="1"/>
  <c r="H277" i="23"/>
  <c r="H263" i="23"/>
  <c r="Q263" i="23" s="1"/>
  <c r="H261" i="23"/>
  <c r="Q261" i="23" s="1"/>
  <c r="H276" i="23"/>
  <c r="H260" i="23"/>
  <c r="Q260" i="23" s="1"/>
  <c r="H273" i="23"/>
  <c r="Q273" i="23" s="1"/>
  <c r="H278" i="23"/>
  <c r="H289" i="23"/>
  <c r="H275" i="23"/>
  <c r="H259" i="23"/>
  <c r="Q259" i="23" s="1"/>
  <c r="H273" i="21"/>
  <c r="H257" i="21"/>
  <c r="Q257" i="21" s="1"/>
  <c r="H272" i="21"/>
  <c r="H279" i="21"/>
  <c r="H263" i="21"/>
  <c r="Q263" i="21" s="1"/>
  <c r="H274" i="21"/>
  <c r="H260" i="21"/>
  <c r="Q260" i="21" s="1"/>
  <c r="H251" i="21"/>
  <c r="Q251" i="21" s="1"/>
  <c r="H269" i="21"/>
  <c r="H253" i="21"/>
  <c r="Q253" i="21" s="1"/>
  <c r="H266" i="21"/>
  <c r="Q266" i="21" s="1"/>
  <c r="H275" i="21"/>
  <c r="H259" i="21"/>
  <c r="Q259" i="21" s="1"/>
  <c r="H270" i="21"/>
  <c r="H256" i="21"/>
  <c r="Q256" i="21" s="1"/>
  <c r="H254" i="21"/>
  <c r="Q254" i="21" s="1"/>
  <c r="H265" i="21"/>
  <c r="Q265" i="21" s="1"/>
  <c r="H280" i="21"/>
  <c r="H262" i="21"/>
  <c r="Q262" i="21" s="1"/>
  <c r="H271" i="21"/>
  <c r="H268" i="21"/>
  <c r="H252" i="21"/>
  <c r="Q252" i="21" s="1"/>
  <c r="H277" i="21"/>
  <c r="H261" i="21"/>
  <c r="Q261" i="21" s="1"/>
  <c r="H276" i="21"/>
  <c r="H258" i="21"/>
  <c r="Q258" i="21" s="1"/>
  <c r="H267" i="21"/>
  <c r="H278" i="21"/>
  <c r="H264" i="21"/>
  <c r="Q264" i="21" s="1"/>
  <c r="H255" i="21"/>
  <c r="Q255" i="21" s="1"/>
  <c r="P274" i="23"/>
  <c r="H257" i="25"/>
  <c r="I257" i="25"/>
  <c r="G277" i="25"/>
  <c r="G280" i="25"/>
  <c r="G282" i="25"/>
  <c r="G275" i="25"/>
  <c r="G281" i="25"/>
  <c r="G289" i="25"/>
  <c r="G284" i="25"/>
  <c r="G286" i="25"/>
  <c r="G288" i="25"/>
  <c r="G285" i="25"/>
  <c r="G287" i="25"/>
  <c r="G278" i="25"/>
  <c r="G276" i="25"/>
  <c r="G283" i="25"/>
  <c r="H234" i="21"/>
  <c r="H231" i="21"/>
  <c r="H218" i="21"/>
  <c r="R218" i="21" s="1"/>
  <c r="H229" i="21"/>
  <c r="H211" i="21"/>
  <c r="R211" i="21" s="1"/>
  <c r="H224" i="21"/>
  <c r="H221" i="21"/>
  <c r="R221" i="21" s="1"/>
  <c r="H230" i="21"/>
  <c r="H232" i="21"/>
  <c r="H214" i="21"/>
  <c r="R214" i="21" s="1"/>
  <c r="H223" i="21"/>
  <c r="R223" i="21" s="1"/>
  <c r="H220" i="21"/>
  <c r="R220" i="21" s="1"/>
  <c r="H237" i="21"/>
  <c r="H217" i="21"/>
  <c r="R217" i="21" s="1"/>
  <c r="H226" i="21"/>
  <c r="H210" i="21"/>
  <c r="R210" i="21" s="1"/>
  <c r="H219" i="21"/>
  <c r="R219" i="21" s="1"/>
  <c r="H236" i="21"/>
  <c r="H216" i="21"/>
  <c r="R216" i="21" s="1"/>
  <c r="H227" i="21"/>
  <c r="H213" i="21"/>
  <c r="R213" i="21" s="1"/>
  <c r="H235" i="21"/>
  <c r="H222" i="21"/>
  <c r="R222" i="21" s="1"/>
  <c r="H233" i="21"/>
  <c r="H215" i="21"/>
  <c r="R215" i="21" s="1"/>
  <c r="H228" i="21"/>
  <c r="H212" i="21"/>
  <c r="R212" i="21" s="1"/>
  <c r="H225" i="21"/>
  <c r="H209" i="21"/>
  <c r="R209" i="21" s="1"/>
  <c r="N285" i="21"/>
  <c r="Q250" i="21"/>
  <c r="R250" i="21"/>
  <c r="I207" i="25"/>
  <c r="H207" i="25"/>
  <c r="G239" i="25"/>
  <c r="G227" i="25"/>
  <c r="G230" i="25"/>
  <c r="G235" i="25"/>
  <c r="G233" i="25"/>
  <c r="G237" i="25"/>
  <c r="G236" i="25"/>
  <c r="G232" i="25"/>
  <c r="G238" i="25"/>
  <c r="G231" i="25"/>
  <c r="G226" i="25"/>
  <c r="G228" i="25"/>
  <c r="G225" i="25"/>
  <c r="G234" i="25"/>
  <c r="G216" i="25"/>
  <c r="Q216" i="25" s="1"/>
  <c r="G209" i="25"/>
  <c r="Q209" i="25" s="1"/>
  <c r="N299" i="23"/>
  <c r="Q257" i="23"/>
  <c r="R257" i="23"/>
  <c r="G212" i="25"/>
  <c r="Q212" i="25" s="1"/>
  <c r="I233" i="21"/>
  <c r="I235" i="21"/>
  <c r="I215" i="21"/>
  <c r="S215" i="21" s="1"/>
  <c r="I228" i="21"/>
  <c r="I212" i="21"/>
  <c r="S212" i="21" s="1"/>
  <c r="I227" i="21"/>
  <c r="I213" i="21"/>
  <c r="S213" i="21" s="1"/>
  <c r="I222" i="21"/>
  <c r="S222" i="21" s="1"/>
  <c r="I229" i="21"/>
  <c r="I211" i="21"/>
  <c r="S211" i="21" s="1"/>
  <c r="I224" i="21"/>
  <c r="I225" i="21"/>
  <c r="I209" i="21"/>
  <c r="S209" i="21" s="1"/>
  <c r="I218" i="21"/>
  <c r="S218" i="21" s="1"/>
  <c r="I234" i="21"/>
  <c r="I223" i="21"/>
  <c r="S223" i="21" s="1"/>
  <c r="I220" i="21"/>
  <c r="S220" i="21" s="1"/>
  <c r="I221" i="21"/>
  <c r="S221" i="21" s="1"/>
  <c r="I232" i="21"/>
  <c r="I214" i="21"/>
  <c r="S214" i="21" s="1"/>
  <c r="I237" i="21"/>
  <c r="I230" i="21"/>
  <c r="I219" i="21"/>
  <c r="S219" i="21" s="1"/>
  <c r="I236" i="21"/>
  <c r="I216" i="21"/>
  <c r="S216" i="21" s="1"/>
  <c r="I231" i="21"/>
  <c r="I217" i="21"/>
  <c r="S217" i="21" s="1"/>
  <c r="I226" i="21"/>
  <c r="I210" i="21"/>
  <c r="S210" i="21" s="1"/>
  <c r="G264" i="25"/>
  <c r="P264" i="25" s="1"/>
  <c r="G208" i="25"/>
  <c r="Q208" i="25" s="1"/>
  <c r="G220" i="25"/>
  <c r="Q220" i="25" s="1"/>
  <c r="G284" i="21"/>
  <c r="G221" i="25"/>
  <c r="Q221" i="25" s="1"/>
  <c r="G229" i="25"/>
  <c r="G214" i="25"/>
  <c r="Q214" i="25" s="1"/>
  <c r="G210" i="25"/>
  <c r="Q210" i="25" s="1"/>
  <c r="S225" i="21" l="1"/>
  <c r="Q225" i="25"/>
  <c r="R224" i="21"/>
  <c r="Q268" i="21"/>
  <c r="Q267" i="21"/>
  <c r="Q224" i="25"/>
  <c r="R268" i="21"/>
  <c r="R267" i="21"/>
  <c r="R225" i="21"/>
  <c r="Q226" i="25"/>
  <c r="S224" i="21"/>
  <c r="Q241" i="21"/>
  <c r="R226" i="23"/>
  <c r="Q276" i="23"/>
  <c r="S226" i="23"/>
  <c r="P276" i="25"/>
  <c r="R276" i="23"/>
  <c r="R225" i="23"/>
  <c r="S225" i="23"/>
  <c r="R274" i="23"/>
  <c r="Q274" i="23"/>
  <c r="Q275" i="23"/>
  <c r="S224" i="23"/>
  <c r="R275" i="23"/>
  <c r="P275" i="25"/>
  <c r="R224" i="23"/>
  <c r="P274" i="25"/>
  <c r="G298" i="25"/>
  <c r="H243" i="25"/>
  <c r="H244" i="25"/>
  <c r="H240" i="25"/>
  <c r="H245" i="25"/>
  <c r="H241" i="25"/>
  <c r="H242" i="25"/>
  <c r="I244" i="25"/>
  <c r="I240" i="25"/>
  <c r="I245" i="25"/>
  <c r="I241" i="25"/>
  <c r="I242" i="25"/>
  <c r="I243" i="25"/>
  <c r="I292" i="25"/>
  <c r="I293" i="25"/>
  <c r="I294" i="25"/>
  <c r="I290" i="25"/>
  <c r="I295" i="25"/>
  <c r="I291" i="25"/>
  <c r="H295" i="25"/>
  <c r="H291" i="25"/>
  <c r="H292" i="25"/>
  <c r="H293" i="25"/>
  <c r="H294" i="25"/>
  <c r="H290" i="25"/>
  <c r="G248" i="25"/>
  <c r="Q248" i="23"/>
  <c r="P284" i="21"/>
  <c r="N249" i="25"/>
  <c r="P298" i="23"/>
  <c r="N299" i="25"/>
  <c r="Q257" i="25"/>
  <c r="R257" i="25"/>
  <c r="H276" i="25"/>
  <c r="H260" i="25"/>
  <c r="Q260" i="25" s="1"/>
  <c r="H273" i="25"/>
  <c r="Q273" i="25" s="1"/>
  <c r="H282" i="25"/>
  <c r="H266" i="25"/>
  <c r="Q266" i="25" s="1"/>
  <c r="H285" i="25"/>
  <c r="H271" i="25"/>
  <c r="Q271" i="25" s="1"/>
  <c r="H288" i="25"/>
  <c r="H272" i="25"/>
  <c r="Q272" i="25" s="1"/>
  <c r="H287" i="25"/>
  <c r="H269" i="25"/>
  <c r="Q269" i="25" s="1"/>
  <c r="H278" i="25"/>
  <c r="H262" i="25"/>
  <c r="Q262" i="25" s="1"/>
  <c r="H281" i="25"/>
  <c r="H263" i="25"/>
  <c r="Q263" i="25" s="1"/>
  <c r="H267" i="25"/>
  <c r="Q267" i="25" s="1"/>
  <c r="H284" i="25"/>
  <c r="H268" i="25"/>
  <c r="Q268" i="25" s="1"/>
  <c r="H283" i="25"/>
  <c r="H265" i="25"/>
  <c r="Q265" i="25" s="1"/>
  <c r="H274" i="25"/>
  <c r="H258" i="25"/>
  <c r="Q258" i="25" s="1"/>
  <c r="H277" i="25"/>
  <c r="H261" i="25"/>
  <c r="Q261" i="25" s="1"/>
  <c r="H280" i="25"/>
  <c r="H264" i="25"/>
  <c r="Q264" i="25" s="1"/>
  <c r="H279" i="25"/>
  <c r="H286" i="25"/>
  <c r="H270" i="25"/>
  <c r="Q270" i="25" s="1"/>
  <c r="H289" i="25"/>
  <c r="H275" i="25"/>
  <c r="H259" i="25"/>
  <c r="Q259" i="25" s="1"/>
  <c r="H238" i="25"/>
  <c r="H237" i="25"/>
  <c r="H214" i="25"/>
  <c r="R214" i="25" s="1"/>
  <c r="H239" i="25"/>
  <c r="H211" i="25"/>
  <c r="R211" i="25" s="1"/>
  <c r="H225" i="25"/>
  <c r="H233" i="25"/>
  <c r="H216" i="25"/>
  <c r="R216" i="25" s="1"/>
  <c r="H221" i="25"/>
  <c r="R221" i="25" s="1"/>
  <c r="H234" i="25"/>
  <c r="H226" i="25"/>
  <c r="H210" i="25"/>
  <c r="R210" i="25" s="1"/>
  <c r="H220" i="25"/>
  <c r="R220" i="25" s="1"/>
  <c r="H229" i="25"/>
  <c r="H217" i="25"/>
  <c r="R217" i="25" s="1"/>
  <c r="H230" i="25"/>
  <c r="H215" i="25"/>
  <c r="R215" i="25" s="1"/>
  <c r="H236" i="25"/>
  <c r="H222" i="25"/>
  <c r="R222" i="25" s="1"/>
  <c r="H231" i="25"/>
  <c r="H219" i="25"/>
  <c r="R219" i="25" s="1"/>
  <c r="H228" i="25"/>
  <c r="H209" i="25"/>
  <c r="R209" i="25" s="1"/>
  <c r="H224" i="25"/>
  <c r="H208" i="25"/>
  <c r="R208" i="25" s="1"/>
  <c r="H232" i="25"/>
  <c r="H218" i="25"/>
  <c r="R218" i="25" s="1"/>
  <c r="H213" i="25"/>
  <c r="R213" i="25" s="1"/>
  <c r="H212" i="25"/>
  <c r="R212" i="25" s="1"/>
  <c r="H227" i="25"/>
  <c r="H235" i="25"/>
  <c r="H223" i="25"/>
  <c r="R223" i="25" s="1"/>
  <c r="I233" i="25"/>
  <c r="I230" i="25"/>
  <c r="I215" i="25"/>
  <c r="S215" i="25" s="1"/>
  <c r="I220" i="25"/>
  <c r="S220" i="25" s="1"/>
  <c r="I228" i="25"/>
  <c r="I218" i="25"/>
  <c r="S218" i="25" s="1"/>
  <c r="I224" i="25"/>
  <c r="I221" i="25"/>
  <c r="S221" i="25" s="1"/>
  <c r="I239" i="25"/>
  <c r="I229" i="25"/>
  <c r="I211" i="25"/>
  <c r="S211" i="25" s="1"/>
  <c r="I236" i="25"/>
  <c r="I227" i="25"/>
  <c r="I217" i="25"/>
  <c r="S217" i="25" s="1"/>
  <c r="I216" i="25"/>
  <c r="S216" i="25" s="1"/>
  <c r="I214" i="25"/>
  <c r="S214" i="25" s="1"/>
  <c r="I235" i="25"/>
  <c r="I223" i="25"/>
  <c r="S223" i="25" s="1"/>
  <c r="I234" i="25"/>
  <c r="I226" i="25"/>
  <c r="I210" i="25"/>
  <c r="S210" i="25" s="1"/>
  <c r="I208" i="25"/>
  <c r="S208" i="25" s="1"/>
  <c r="I213" i="25"/>
  <c r="S213" i="25" s="1"/>
  <c r="I237" i="25"/>
  <c r="I231" i="25"/>
  <c r="I219" i="25"/>
  <c r="S219" i="25" s="1"/>
  <c r="I238" i="25"/>
  <c r="I232" i="25"/>
  <c r="I225" i="25"/>
  <c r="I209" i="25"/>
  <c r="S209" i="25" s="1"/>
  <c r="I222" i="25"/>
  <c r="S222" i="25" s="1"/>
  <c r="I212" i="25"/>
  <c r="S212" i="25" s="1"/>
  <c r="I273" i="25"/>
  <c r="R273" i="25" s="1"/>
  <c r="I274" i="25"/>
  <c r="I285" i="25"/>
  <c r="I271" i="25"/>
  <c r="R271" i="25" s="1"/>
  <c r="I288" i="25"/>
  <c r="I272" i="25"/>
  <c r="R272" i="25" s="1"/>
  <c r="I260" i="25"/>
  <c r="R260" i="25" s="1"/>
  <c r="I287" i="25"/>
  <c r="I269" i="25"/>
  <c r="R269" i="25" s="1"/>
  <c r="I286" i="25"/>
  <c r="I270" i="25"/>
  <c r="R270" i="25" s="1"/>
  <c r="I281" i="25"/>
  <c r="I267" i="25"/>
  <c r="R267" i="25" s="1"/>
  <c r="I284" i="25"/>
  <c r="I264" i="25"/>
  <c r="R264" i="25" s="1"/>
  <c r="I262" i="25"/>
  <c r="R262" i="25" s="1"/>
  <c r="I283" i="25"/>
  <c r="I265" i="25"/>
  <c r="R265" i="25" s="1"/>
  <c r="I282" i="25"/>
  <c r="I266" i="25"/>
  <c r="R266" i="25" s="1"/>
  <c r="I277" i="25"/>
  <c r="I263" i="25"/>
  <c r="R263" i="25" s="1"/>
  <c r="I280" i="25"/>
  <c r="I258" i="25"/>
  <c r="R258" i="25" s="1"/>
  <c r="I279" i="25"/>
  <c r="I261" i="25"/>
  <c r="R261" i="25" s="1"/>
  <c r="I278" i="25"/>
  <c r="I289" i="25"/>
  <c r="I275" i="25"/>
  <c r="I259" i="25"/>
  <c r="R259" i="25" s="1"/>
  <c r="I276" i="25"/>
  <c r="I268" i="25"/>
  <c r="R268" i="25" s="1"/>
  <c r="Q274" i="25" l="1"/>
  <c r="R276" i="25"/>
  <c r="Q275" i="25"/>
  <c r="R275" i="25"/>
  <c r="R274" i="25"/>
  <c r="Q276" i="25"/>
  <c r="R226" i="25"/>
  <c r="R224" i="25"/>
  <c r="R225" i="25"/>
  <c r="S226" i="25"/>
  <c r="S225" i="25"/>
  <c r="S224" i="25"/>
  <c r="Q248" i="25"/>
  <c r="P298" i="25"/>
</calcChain>
</file>

<file path=xl/sharedStrings.xml><?xml version="1.0" encoding="utf-8"?>
<sst xmlns="http://schemas.openxmlformats.org/spreadsheetml/2006/main" count="2037" uniqueCount="222">
  <si>
    <t xml:space="preserve">Ministerio de Hacienda </t>
  </si>
  <si>
    <t>Dirección de Crédito Público</t>
  </si>
  <si>
    <t xml:space="preserve">Perfil de Deuda Pública </t>
  </si>
  <si>
    <t>INDICE</t>
  </si>
  <si>
    <t>DEUDA PÚBLICA DEL GOBIERNO GENERAL</t>
  </si>
  <si>
    <t>Æ</t>
  </si>
  <si>
    <t>Perfil de la Deuda Pública colones.</t>
  </si>
  <si>
    <t>Perfil de la Deuda Pública en dólares.</t>
  </si>
  <si>
    <t>Gráfico N° 1.  Estructura del Saldo por Tipo de Instrumento.</t>
  </si>
  <si>
    <t>Gráfico N° 2. Estructura del Saldo Por Moneda.</t>
  </si>
  <si>
    <t>Gráfico N° 3. Estructura del Saldo por Plazo de Vencimiento.</t>
  </si>
  <si>
    <t>Gráfico N° 4. Composición de la Deuda Pública.</t>
  </si>
  <si>
    <t>Gráfico N° 5. Deuda Pública Gobierno General de Costa Rica como Proporción del PIB.</t>
  </si>
  <si>
    <t>Gráfico N° 6. Estructura de Vencimientos Anuales (Amortización), en dólares.</t>
  </si>
  <si>
    <t>Grafico N° 7. Estructura de Vencimientos Anuales (Amortización), en  colones.</t>
  </si>
  <si>
    <t>Gráfico N° 8. Porcentaje de la Estructura de Vencimientos Anuales (Amortización).</t>
  </si>
  <si>
    <t>Gráfico N° 9. Servicio de la Deuda Pública del Gobierno General de Costa Rica, con respecto al PIB, Ingresos Corrientes y Gastos Totales.</t>
  </si>
  <si>
    <t>Gráficos Perfil de Vencimientos Deuda Pública del Gobierno General.</t>
  </si>
  <si>
    <t>Perfil de Vencimientos Deuda Pública del Gobierno General en colones.</t>
  </si>
  <si>
    <t>Perfil de Vencimientos Deuda Pública del Gobierno General en dólares.</t>
  </si>
  <si>
    <t>Perfil de Vencimientos Deuda Pública del Gobierno General como porcentaje del Total de la Deuda.</t>
  </si>
  <si>
    <t>DEUDA PÚBLICA DEL BANCO CENTRAL DE COSTA RICA</t>
  </si>
  <si>
    <t>Gráfico N° 5. Deuda Pública Banco Central de Costa Rica como Proporción del PIB.</t>
  </si>
  <si>
    <t>Gráfico N° 9. Servicio de la Deuda Pública del Banco Central de Costa Rica, con respecto al PIB, Ingresos Corrientes y Gastos Totales.</t>
  </si>
  <si>
    <t>Gráficos Perfil de Vencimientos Deuda Pública del Banco Central.</t>
  </si>
  <si>
    <t>Perfil de Vencimientos Deuda Pública del Banco Central en colones.</t>
  </si>
  <si>
    <t>Perfil de Vencimientos Deuda Pública del Banco Central en dólares.</t>
  </si>
  <si>
    <t>Perfil de Vencimientos Deuda Pública del Banco Central como porcentaje del Total de la Deuda.</t>
  </si>
  <si>
    <t>DEUDA PÚBLICA DE LAS SOCIEDADES NO FINANCIERAS</t>
  </si>
  <si>
    <t>Gráfico N° 5. Deuda Pública de las Sociedades No Finaniceras como Proporción del PIB.</t>
  </si>
  <si>
    <t>Gráfico N° 9. Servicio de la Deuda Pública de las Sociedades No Financieras, con respecto al PIB, Ingresos Corrientes y Gastos Totales.</t>
  </si>
  <si>
    <t>Gráficos Perfil de Vencimientos Deuda Pública de las Sociedades No Financieras.</t>
  </si>
  <si>
    <t>Perfil de Vencimientos Deuda Pública de las Sociedades No Financieras en colones.</t>
  </si>
  <si>
    <t>Perfil de Vencimientos Deuda Pública de las Sociedades No Financieras en dólares.</t>
  </si>
  <si>
    <t>Perfil de Vencimientos Deuda Pública de las Sociedades No Financieras como porcentaje del Total de la Deuda.</t>
  </si>
  <si>
    <t xml:space="preserve">DEUDA PÚBLICA NO FINANCIERA Y BCCR </t>
  </si>
  <si>
    <t>Gráfico N° 5. Deuda Pública como Proporción del PIB.</t>
  </si>
  <si>
    <t>Gráfico N° 9. Servicio de la Deuda Pública, con respecto al PIB, Ingresos Corrientes y Gastos Totales.</t>
  </si>
  <si>
    <t>Gráficos Perfil de Vencimientos Deuda Pública.</t>
  </si>
  <si>
    <t>Perfil de Vencimientos Deuda Pública en colones.</t>
  </si>
  <si>
    <t>Perfil de Vencimientos Deuda Pública en dólares.</t>
  </si>
  <si>
    <t>Perfil de Vencimientos Deuda Pública como porcentaje del Total de la Deuda.</t>
  </si>
  <si>
    <t>PERFIL DE LA DEUDA PÚBLICA DEL GOBIERNO GENERAL</t>
  </si>
  <si>
    <r>
      <rPr>
        <b/>
        <sz val="10"/>
        <rFont val="Wingdings"/>
        <charset val="2"/>
      </rPr>
      <t>Å</t>
    </r>
    <r>
      <rPr>
        <b/>
        <sz val="10"/>
        <rFont val="Arial"/>
        <family val="2"/>
      </rPr>
      <t xml:space="preserve"> INDICE</t>
    </r>
  </si>
  <si>
    <t>(En millones de colones)</t>
  </si>
  <si>
    <t>DEUDA PÚBLICA</t>
  </si>
  <si>
    <t>Marzo 2020</t>
  </si>
  <si>
    <t>Junio 2020</t>
  </si>
  <si>
    <t>Setiembre 2020</t>
  </si>
  <si>
    <t>Diciembre 2020</t>
  </si>
  <si>
    <t>Marzo 2021</t>
  </si>
  <si>
    <t>Junio 2021</t>
  </si>
  <si>
    <t>Nominal</t>
  </si>
  <si>
    <t>Relativo</t>
  </si>
  <si>
    <t>MONEDA</t>
  </si>
  <si>
    <t xml:space="preserve">   Deuda ¢</t>
  </si>
  <si>
    <t xml:space="preserve">   %PIB</t>
  </si>
  <si>
    <t xml:space="preserve">   Deuda US$</t>
  </si>
  <si>
    <t xml:space="preserve">   Deuda otras monedas</t>
  </si>
  <si>
    <t>TIPO DE INSTRUMENTO</t>
  </si>
  <si>
    <t xml:space="preserve">   Deuda Ajustable</t>
  </si>
  <si>
    <t xml:space="preserve">   Deuda Fija</t>
  </si>
  <si>
    <t xml:space="preserve">   Deuda Indexada</t>
  </si>
  <si>
    <t>VENCIMIENTO</t>
  </si>
  <si>
    <t xml:space="preserve">   Deuda &lt; 1 año</t>
  </si>
  <si>
    <t xml:space="preserve">   Deuda &gt; 1 y &lt; 5 años</t>
  </si>
  <si>
    <t xml:space="preserve">   Deuda &gt; 5 años</t>
  </si>
  <si>
    <t>MADUREZ</t>
  </si>
  <si>
    <t>años</t>
  </si>
  <si>
    <t>Tasa Promedio Ponderada ¢</t>
  </si>
  <si>
    <t>GASTO</t>
  </si>
  <si>
    <t xml:space="preserve">     Intereses</t>
  </si>
  <si>
    <t xml:space="preserve">   %Ingresos Corrientes</t>
  </si>
  <si>
    <t xml:space="preserve">   %Gastos Totales</t>
  </si>
  <si>
    <t xml:space="preserve">   %Exportaciones</t>
  </si>
  <si>
    <t xml:space="preserve">   %Ingresos Tributarios</t>
  </si>
  <si>
    <t>Deuda Interna</t>
  </si>
  <si>
    <t>Deuda Externa</t>
  </si>
  <si>
    <t>PIB Corriente</t>
  </si>
  <si>
    <t>Variación real</t>
  </si>
  <si>
    <t>Exportaciones</t>
  </si>
  <si>
    <t>Ingresos Corrientes</t>
  </si>
  <si>
    <t>Ingresos Tributarios</t>
  </si>
  <si>
    <t>Gastos Totales</t>
  </si>
  <si>
    <t>Tipo de Cambio</t>
  </si>
  <si>
    <t>Nota:</t>
  </si>
  <si>
    <t>El dato correspondiente al servicio de intereses, es el acumulado a la fecha corte.</t>
  </si>
  <si>
    <t xml:space="preserve">En los conceptos de ingresos corrientes, ingresos tributarios y gastos totales, se considera el monto acumulado al mes. Según información proporcionada por Presupuesto Nacional. </t>
  </si>
  <si>
    <t>El cálculo de la Tasa Promedio Ponderada se realiza en colones, para lo cual se colonizan las tasas de los titulos diferentes al colón, utilizando la devalución interanual.</t>
  </si>
  <si>
    <t>(En millones de dólares)</t>
  </si>
  <si>
    <t>Tasa Promedio Ponderada $</t>
  </si>
  <si>
    <t>Gráficos de la Deuda Pública del Gobierno General</t>
  </si>
  <si>
    <t>Gráfico N° 1</t>
  </si>
  <si>
    <t>Gráfico N° 2</t>
  </si>
  <si>
    <t>Deuda Pública del Gobierno General</t>
  </si>
  <si>
    <t>Estructura del Saldo por Tipo de Instrumento</t>
  </si>
  <si>
    <t>Estructura del Saldo por Moneda</t>
  </si>
  <si>
    <t>.</t>
  </si>
  <si>
    <t>Gráfico N° 3</t>
  </si>
  <si>
    <t>Gráfico N° 4</t>
  </si>
  <si>
    <t>Estructura del Saldo por Plazo de Vencimiento</t>
  </si>
  <si>
    <t>Composicion de la Deuda Pública</t>
  </si>
  <si>
    <t>Gráfico N° 5</t>
  </si>
  <si>
    <t>Deuda Pública como Proporción del PIB</t>
  </si>
  <si>
    <t>Gráfico N° 6</t>
  </si>
  <si>
    <t xml:space="preserve">Estructura de Vencimientos Anuales (Amortización) </t>
  </si>
  <si>
    <t>de la Deuda Pública del Gobierno General</t>
  </si>
  <si>
    <t xml:space="preserve">  En millones de dólares</t>
  </si>
  <si>
    <t>Gráfico N° 7</t>
  </si>
  <si>
    <t>En millones de colones</t>
  </si>
  <si>
    <t>Gráfico N° 8</t>
  </si>
  <si>
    <t>Porcentaje de la Estructura de Vencimientos Anuales (Amortización) de la  Deuda Pública</t>
  </si>
  <si>
    <t>Gráfico N° 9</t>
  </si>
  <si>
    <t>Gasto de Intereses de la Deuda Pública</t>
  </si>
  <si>
    <t>con respecto al PIB, Ingresos Corrientes y Gastos Totales</t>
  </si>
  <si>
    <t>SERVICIO</t>
  </si>
  <si>
    <t>% PIB</t>
  </si>
  <si>
    <t>Perfil de Vencimientos</t>
  </si>
  <si>
    <t>Límite</t>
  </si>
  <si>
    <t xml:space="preserve"> En millones de colones.</t>
  </si>
  <si>
    <t>Total</t>
  </si>
  <si>
    <t>%</t>
  </si>
  <si>
    <t>DATOS</t>
  </si>
  <si>
    <t>GRÁFICOS</t>
  </si>
  <si>
    <t>Maturity Profile</t>
  </si>
  <si>
    <t xml:space="preserve"> En millones de dólares.</t>
  </si>
  <si>
    <t>En millones de dólares</t>
  </si>
  <si>
    <t>NOTA: Calculo con valor anual</t>
  </si>
  <si>
    <t>Gráficos Perfil de Vencimientos Deuda Pública del Gobierno General</t>
  </si>
  <si>
    <t>Gobierno General</t>
  </si>
  <si>
    <t>Perfil de Vencimientos Deuda Pública</t>
  </si>
  <si>
    <t>-millones de colones-</t>
  </si>
  <si>
    <t>-millones de dólares-</t>
  </si>
  <si>
    <t>como porcentaje del Total de la Deuda</t>
  </si>
  <si>
    <t xml:space="preserve"> </t>
  </si>
  <si>
    <t xml:space="preserve">  En millones de colones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</si>
  <si>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</si>
  <si>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</si>
  <si>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</si>
  <si>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</si>
  <si>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</si>
  <si>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</si>
  <si>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</si>
  <si>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</si>
  <si>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</si>
  <si>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</si>
  <si>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</si>
  <si>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</si>
  <si>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</si>
  <si>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Total </t>
  </si>
  <si>
    <t xml:space="preserve"> En millones de dólares</t>
  </si>
  <si>
    <t>NOTA: Calculo con valor al vencimiento</t>
  </si>
  <si>
    <t>PERFIL DE LA DEUDA PÚBLICA DEL BANCO CENTRAL DE COSTA RICA</t>
  </si>
  <si>
    <t>N/D</t>
  </si>
  <si>
    <t>N/D: No se dispone de la Tasa Promedio Ponderada dolarizada</t>
  </si>
  <si>
    <t>Gráficos de la Deuda Pública del Banco Central de Costa Rica</t>
  </si>
  <si>
    <t>Deuda Pública del Banco Central de Costa Rica</t>
  </si>
  <si>
    <t>Banco Central de Costa Rica</t>
  </si>
  <si>
    <t>Estructura del Saldp por Plazo de Vencimiento</t>
  </si>
  <si>
    <t>de la Deuda Pública del Banco Central de Costa Rica</t>
  </si>
  <si>
    <t>Gráficos Perfil de Vencimientos Deuda Pública del Banco Central</t>
  </si>
  <si>
    <t>PERFIL DE LA DEUDA PÚBLICA DE LAS SOCIEDADES NO FINANCIERAS</t>
  </si>
  <si>
    <t>Gráficos de la Deuda Pública de las Sociedades No Financieras</t>
  </si>
  <si>
    <t>Deuda Pública de las Sociedades No Financieras</t>
  </si>
  <si>
    <t>Sociedades No Financieras Públicas</t>
  </si>
  <si>
    <t>de la Deuda Pública de las Sociedades No Financieras</t>
  </si>
  <si>
    <t>de la Deuda Pública de las Sociedades No Financieras de Costa Rica</t>
  </si>
  <si>
    <t>Porcentaje de la Estructura de Vencimientos Anuales (Amortización) de la Deuda Pública</t>
  </si>
  <si>
    <t>Gráficos Perfil de Vencimientos Deuda Pública de las Sociedades No Finaniceras</t>
  </si>
  <si>
    <t>PERFIL DE LA DEUDA PÚBLICA NO FINANCIERA Y BCCR</t>
  </si>
  <si>
    <t>PERFIL DE LA DEUDA PÚBLICA NO FINANCIERAS Y BCCR</t>
  </si>
  <si>
    <t>Dicimbre 2020</t>
  </si>
  <si>
    <t>Gráficos de la Deuda Pública No Financiera y BCCR</t>
  </si>
  <si>
    <t>Deuda Pública No Financiera y BCCR</t>
  </si>
  <si>
    <t>de la Deuda Pública No Financiera y BCCR</t>
  </si>
  <si>
    <t>Gráficos del Perfil de Vencimientos de la Deuda Pública No Financiera y BCCR</t>
  </si>
  <si>
    <t>Setiembre 2021</t>
  </si>
  <si>
    <t>Diciembre 2021</t>
  </si>
  <si>
    <t xml:space="preserve"> Año 2026</t>
  </si>
  <si>
    <t>Marzo 2022</t>
  </si>
  <si>
    <t>Junio 2022</t>
  </si>
  <si>
    <t>Septiembre 2022</t>
  </si>
  <si>
    <t>Diciembre 2022</t>
  </si>
  <si>
    <t>Marzo 2023</t>
  </si>
  <si>
    <t>Junio 2023</t>
  </si>
  <si>
    <t>Setiembre 2023</t>
  </si>
  <si>
    <t>Å INDICE</t>
  </si>
  <si>
    <t xml:space="preserve"> Año 2027</t>
  </si>
  <si>
    <r>
      <rPr>
        <b/>
        <sz val="11"/>
        <rFont val="HendersonSansW00-BasicLight"/>
      </rPr>
      <t>Å INDICE</t>
    </r>
  </si>
  <si>
    <t>Diciembre 2023</t>
  </si>
  <si>
    <t>(2015-2020 al 31 de Diciembre 2023)</t>
  </si>
  <si>
    <t>Año 2025</t>
  </si>
  <si>
    <t xml:space="preserve"> Año 2028</t>
  </si>
  <si>
    <t>Dato del PIB al 31/12/2023</t>
  </si>
  <si>
    <t>En la deuda interna del Gobienro Central no se consideran el monto de intereses devengados por ¢ 198.101,29 millones.</t>
  </si>
  <si>
    <t>En la deuda externa del Gobierno Central no se considera el monto de intereses devengado por ¢301,358,43 millones.</t>
  </si>
  <si>
    <t>En la deuda interna del Gobienro Central no se consideran el monto de intereses devengados por $378,26 millones.</t>
  </si>
  <si>
    <t>En la deuda externa del Gobierno Central no se considera el monto de intereses devengado por $575,42 millones.</t>
  </si>
  <si>
    <t>Marzo 2024</t>
  </si>
  <si>
    <t>Junio 2024</t>
  </si>
  <si>
    <t>Junio  2024</t>
  </si>
  <si>
    <t>Setiembre 2024</t>
  </si>
  <si>
    <t>Setiembre  2024</t>
  </si>
  <si>
    <t>Diciembre 2024</t>
  </si>
  <si>
    <t>Diciembre  2024</t>
  </si>
  <si>
    <t>(2020-2021 al 31 de Diciembre 2024)</t>
  </si>
  <si>
    <t>2041-2044</t>
  </si>
  <si>
    <t>2045-2056</t>
  </si>
  <si>
    <t>(2015-2020 al 31 de Diciembre 2024)</t>
  </si>
  <si>
    <t>2045-2055</t>
  </si>
  <si>
    <t>2045-2054</t>
  </si>
  <si>
    <t>2055-2061</t>
  </si>
  <si>
    <t>Marzo 2025</t>
  </si>
  <si>
    <t>2027</t>
  </si>
  <si>
    <t>2028</t>
  </si>
  <si>
    <t>2029</t>
  </si>
  <si>
    <t>Junio 2025</t>
  </si>
  <si>
    <t>Al 310 de Junio del 2025</t>
  </si>
  <si>
    <t>Al 30 de Junio 2025</t>
  </si>
  <si>
    <t>Al 30  de Junio del 2025</t>
  </si>
  <si>
    <t>Al 30 de Junio del 2025</t>
  </si>
  <si>
    <t>Al 30 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</si>
</sst>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0.0%"/>
    <numFmt numFmtId="167" formatCode="#,##0.00;[Red]#,##0.00"/>
    <numFmt numFmtId="168" formatCode="_([$€]* #,##0.00_);_([$€]* \(#,##0.00\);_([$€]* &quot;-&quot;??_);_(@_)"/>
    <numFmt numFmtId="169" formatCode="#,##0.0_);\(#,##0.0\)"/>
    <numFmt numFmtId="170" formatCode="0.0000%"/>
    <numFmt numFmtId="171" formatCode="0.000%"/>
  </numFmts>
  <fonts count="3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Wingdings"/>
      <charset val="2"/>
    </font>
    <font>
      <sz val="10"/>
      <name val="HendersonSansW00-BasicLight"/>
    </font>
    <font>
      <b/>
      <sz val="10"/>
      <name val="HendersonSansW00-BasicLight"/>
    </font>
    <font>
      <sz val="10"/>
      <color rgb="FF00007A"/>
      <name val="HendersonSansW00-BasicLight"/>
    </font>
    <font>
      <b/>
      <sz val="10"/>
      <color rgb="FF00007A"/>
      <name val="HendersonSansW00-BasicLight"/>
    </font>
    <font>
      <b/>
      <sz val="10"/>
      <name val="HendersonSansW00-BasicBold"/>
    </font>
    <font>
      <sz val="10"/>
      <name val="HendersonSansW00-BasicBold"/>
    </font>
    <font>
      <sz val="10"/>
      <color rgb="FF00007A"/>
      <name val="HendersonSansW00-BasicBold"/>
    </font>
    <font>
      <b/>
      <u/>
      <sz val="10"/>
      <name val="HendersonSansW00-BasicLight"/>
    </font>
    <font>
      <b/>
      <i/>
      <sz val="10"/>
      <name val="HendersonSansW00-BasicLight"/>
    </font>
    <font>
      <i/>
      <sz val="10"/>
      <name val="HendersonSansW00-BasicLight"/>
    </font>
    <font>
      <b/>
      <i/>
      <u/>
      <sz val="10"/>
      <name val="HendersonSansW00-BasicLight"/>
    </font>
    <font>
      <sz val="10"/>
      <color theme="1"/>
      <name val="HendersonSansW00-BasicLight"/>
    </font>
    <font>
      <sz val="8"/>
      <name val="HendersonSansW00-BasicLight"/>
    </font>
    <font>
      <b/>
      <sz val="8"/>
      <name val="HendersonSansW00-BasicLight"/>
    </font>
    <font>
      <b/>
      <sz val="9"/>
      <name val="HendersonSansW00-BasicLight"/>
    </font>
    <font>
      <sz val="9"/>
      <name val="HendersonSansW00-BasicLight"/>
    </font>
    <font>
      <b/>
      <sz val="11"/>
      <name val="HendersonSansW00-BasicLight"/>
    </font>
    <font>
      <b/>
      <sz val="12"/>
      <name val="HendersonSansW00-BasicBold"/>
    </font>
    <font>
      <sz val="12"/>
      <name val="HendersonSansW00-BasicBold"/>
    </font>
    <font>
      <b/>
      <u/>
      <sz val="10"/>
      <name val="HendersonSansW00-BasicBold"/>
    </font>
    <font>
      <b/>
      <i/>
      <sz val="10"/>
      <name val="HendersonSansW00-BasicBold"/>
    </font>
    <font>
      <sz val="9"/>
      <name val="HendersonSansW00-BasicBold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7F7F7F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3F3F3F"/>
      </left>
      <right style="thick">
        <color rgb="FF3F3F3F"/>
      </right>
      <top style="thick">
        <color rgb="FF3F3F3F"/>
      </top>
      <bottom style="thick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1" applyNumberFormat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2" fillId="0" borderId="0"/>
    <xf numFmtId="168" fontId="2" fillId="0" borderId="0" applyFont="0" applyFill="0" applyBorder="0" applyAlignment="0" applyProtection="0"/>
    <xf numFmtId="0" fontId="10" fillId="5" borderId="13">
      <alignment horizontal="center" vertical="center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5">
    <xf numFmtId="0" fontId="0" fillId="0" borderId="0" xfId="0"/>
    <xf numFmtId="0" fontId="6" fillId="3" borderId="0" xfId="5" applyFont="1" applyFill="1"/>
    <xf numFmtId="17" fontId="7" fillId="3" borderId="0" xfId="5" applyNumberFormat="1" applyFont="1" applyFill="1"/>
    <xf numFmtId="0" fontId="7" fillId="3" borderId="0" xfId="5" applyFont="1" applyFill="1"/>
    <xf numFmtId="0" fontId="4" fillId="2" borderId="12" xfId="9" applyFont="1" applyFill="1" applyBorder="1" applyAlignment="1" applyProtection="1">
      <alignment horizontal="center" vertical="center" wrapText="1"/>
    </xf>
    <xf numFmtId="0" fontId="2" fillId="0" borderId="0" xfId="39"/>
    <xf numFmtId="0" fontId="3" fillId="3" borderId="0" xfId="39" applyFont="1" applyFill="1" applyAlignment="1">
      <alignment horizontal="center" vertical="center" readingOrder="1"/>
    </xf>
    <xf numFmtId="0" fontId="6" fillId="0" borderId="0" xfId="5" applyFont="1"/>
    <xf numFmtId="17" fontId="7" fillId="0" borderId="0" xfId="5" applyNumberFormat="1" applyFont="1"/>
    <xf numFmtId="0" fontId="7" fillId="0" borderId="0" xfId="5" applyFont="1"/>
    <xf numFmtId="0" fontId="5" fillId="0" borderId="0" xfId="5" applyFont="1" applyAlignment="1">
      <alignment horizontal="center"/>
    </xf>
    <xf numFmtId="49" fontId="6" fillId="0" borderId="0" xfId="5" applyNumberFormat="1" applyFont="1"/>
    <xf numFmtId="167" fontId="6" fillId="0" borderId="0" xfId="5" applyNumberFormat="1" applyFont="1"/>
    <xf numFmtId="0" fontId="3" fillId="0" borderId="0" xfId="39" applyFont="1" applyAlignment="1">
      <alignment horizontal="center" vertical="center" readingOrder="1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17" fillId="0" borderId="1" xfId="1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4" fillId="0" borderId="0" xfId="2" applyFont="1"/>
    <xf numFmtId="0" fontId="22" fillId="3" borderId="6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165" fontId="15" fillId="3" borderId="6" xfId="3" applyFont="1" applyFill="1" applyBorder="1"/>
    <xf numFmtId="166" fontId="21" fillId="3" borderId="7" xfId="0" applyNumberFormat="1" applyFont="1" applyFill="1" applyBorder="1"/>
    <xf numFmtId="165" fontId="15" fillId="0" borderId="6" xfId="3" applyFont="1" applyFill="1" applyBorder="1"/>
    <xf numFmtId="166" fontId="21" fillId="0" borderId="7" xfId="0" applyNumberFormat="1" applyFont="1" applyBorder="1"/>
    <xf numFmtId="165" fontId="15" fillId="4" borderId="6" xfId="3" applyFont="1" applyFill="1" applyBorder="1"/>
    <xf numFmtId="166" fontId="21" fillId="4" borderId="7" xfId="0" applyNumberFormat="1" applyFont="1" applyFill="1" applyBorder="1"/>
    <xf numFmtId="165" fontId="15" fillId="0" borderId="0" xfId="8" applyFont="1"/>
    <xf numFmtId="165" fontId="15" fillId="0" borderId="0" xfId="2" applyNumberFormat="1" applyFont="1"/>
    <xf numFmtId="43" fontId="15" fillId="0" borderId="0" xfId="2" applyNumberFormat="1" applyFont="1"/>
    <xf numFmtId="0" fontId="15" fillId="0" borderId="0" xfId="2" applyFont="1"/>
    <xf numFmtId="0" fontId="22" fillId="0" borderId="6" xfId="2" applyFont="1" applyBorder="1"/>
    <xf numFmtId="165" fontId="15" fillId="3" borderId="9" xfId="3" applyFont="1" applyFill="1" applyBorder="1"/>
    <xf numFmtId="166" fontId="21" fillId="3" borderId="5" xfId="0" applyNumberFormat="1" applyFont="1" applyFill="1" applyBorder="1"/>
    <xf numFmtId="165" fontId="15" fillId="0" borderId="9" xfId="3" applyFont="1" applyFill="1" applyBorder="1"/>
    <xf numFmtId="166" fontId="21" fillId="0" borderId="5" xfId="0" applyNumberFormat="1" applyFont="1" applyBorder="1"/>
    <xf numFmtId="166" fontId="21" fillId="4" borderId="5" xfId="0" applyNumberFormat="1" applyFont="1" applyFill="1" applyBorder="1"/>
    <xf numFmtId="0" fontId="15" fillId="0" borderId="6" xfId="2" applyFont="1" applyBorder="1"/>
    <xf numFmtId="165" fontId="15" fillId="3" borderId="0" xfId="3" applyFont="1" applyFill="1" applyBorder="1"/>
    <xf numFmtId="165" fontId="15" fillId="0" borderId="0" xfId="3" applyFont="1" applyFill="1" applyBorder="1"/>
    <xf numFmtId="4" fontId="15" fillId="3" borderId="0" xfId="3" applyNumberFormat="1" applyFont="1" applyFill="1" applyBorder="1"/>
    <xf numFmtId="0" fontId="14" fillId="0" borderId="6" xfId="2" applyFont="1" applyBorder="1"/>
    <xf numFmtId="165" fontId="14" fillId="3" borderId="0" xfId="3" applyFont="1" applyFill="1" applyBorder="1"/>
    <xf numFmtId="165" fontId="14" fillId="0" borderId="0" xfId="3" applyFont="1" applyFill="1" applyBorder="1"/>
    <xf numFmtId="165" fontId="14" fillId="0" borderId="0" xfId="2" applyNumberFormat="1" applyFont="1"/>
    <xf numFmtId="4" fontId="14" fillId="0" borderId="0" xfId="2" applyNumberFormat="1" applyFont="1"/>
    <xf numFmtId="0" fontId="23" fillId="0" borderId="6" xfId="2" applyFont="1" applyBorder="1"/>
    <xf numFmtId="166" fontId="23" fillId="3" borderId="0" xfId="4" applyNumberFormat="1" applyFont="1" applyFill="1" applyBorder="1"/>
    <xf numFmtId="0" fontId="24" fillId="3" borderId="7" xfId="0" applyFont="1" applyFill="1" applyBorder="1"/>
    <xf numFmtId="166" fontId="23" fillId="0" borderId="0" xfId="4" applyNumberFormat="1" applyFont="1" applyFill="1" applyBorder="1"/>
    <xf numFmtId="0" fontId="24" fillId="0" borderId="7" xfId="0" applyFont="1" applyBorder="1"/>
    <xf numFmtId="0" fontId="24" fillId="4" borderId="7" xfId="0" applyFont="1" applyFill="1" applyBorder="1"/>
    <xf numFmtId="166" fontId="21" fillId="3" borderId="7" xfId="4" applyNumberFormat="1" applyFont="1" applyFill="1" applyBorder="1"/>
    <xf numFmtId="166" fontId="21" fillId="0" borderId="7" xfId="4" applyNumberFormat="1" applyFont="1" applyFill="1" applyBorder="1"/>
    <xf numFmtId="166" fontId="21" fillId="4" borderId="7" xfId="4" applyNumberFormat="1" applyFont="1" applyFill="1" applyBorder="1"/>
    <xf numFmtId="0" fontId="14" fillId="3" borderId="0" xfId="2" applyFont="1" applyFill="1"/>
    <xf numFmtId="165" fontId="14" fillId="0" borderId="0" xfId="8" applyFont="1"/>
    <xf numFmtId="0" fontId="14" fillId="3" borderId="7" xfId="0" applyFont="1" applyFill="1" applyBorder="1"/>
    <xf numFmtId="0" fontId="14" fillId="0" borderId="7" xfId="0" applyFont="1" applyBorder="1"/>
    <xf numFmtId="0" fontId="14" fillId="4" borderId="7" xfId="0" applyFont="1" applyFill="1" applyBorder="1"/>
    <xf numFmtId="0" fontId="15" fillId="3" borderId="6" xfId="2" applyFont="1" applyFill="1" applyBorder="1"/>
    <xf numFmtId="2" fontId="23" fillId="3" borderId="0" xfId="10" applyNumberFormat="1" applyFont="1" applyFill="1" applyBorder="1"/>
    <xf numFmtId="0" fontId="15" fillId="3" borderId="7" xfId="0" applyFont="1" applyFill="1" applyBorder="1"/>
    <xf numFmtId="2" fontId="23" fillId="0" borderId="0" xfId="10" applyNumberFormat="1" applyFont="1" applyFill="1" applyBorder="1"/>
    <xf numFmtId="0" fontId="15" fillId="0" borderId="7" xfId="0" applyFont="1" applyBorder="1"/>
    <xf numFmtId="0" fontId="15" fillId="4" borderId="7" xfId="0" applyFont="1" applyFill="1" applyBorder="1"/>
    <xf numFmtId="10" fontId="23" fillId="3" borderId="0" xfId="10" applyNumberFormat="1" applyFont="1" applyFill="1" applyBorder="1"/>
    <xf numFmtId="10" fontId="23" fillId="0" borderId="0" xfId="10" applyNumberFormat="1" applyFont="1" applyFill="1" applyBorder="1"/>
    <xf numFmtId="0" fontId="25" fillId="3" borderId="0" xfId="0" applyFont="1" applyFill="1"/>
    <xf numFmtId="0" fontId="25" fillId="0" borderId="0" xfId="0" applyFont="1"/>
    <xf numFmtId="165" fontId="15" fillId="3" borderId="0" xfId="0" applyNumberFormat="1" applyFont="1" applyFill="1"/>
    <xf numFmtId="165" fontId="15" fillId="0" borderId="0" xfId="0" applyNumberFormat="1" applyFont="1"/>
    <xf numFmtId="0" fontId="23" fillId="3" borderId="0" xfId="4" applyNumberFormat="1" applyFont="1" applyFill="1" applyBorder="1"/>
    <xf numFmtId="0" fontId="23" fillId="0" borderId="0" xfId="4" applyNumberFormat="1" applyFont="1" applyFill="1" applyBorder="1"/>
    <xf numFmtId="166" fontId="24" fillId="3" borderId="7" xfId="0" applyNumberFormat="1" applyFont="1" applyFill="1" applyBorder="1"/>
    <xf numFmtId="166" fontId="24" fillId="0" borderId="7" xfId="0" applyNumberFormat="1" applyFont="1" applyBorder="1"/>
    <xf numFmtId="166" fontId="24" fillId="4" borderId="7" xfId="0" applyNumberFormat="1" applyFont="1" applyFill="1" applyBorder="1"/>
    <xf numFmtId="0" fontId="23" fillId="3" borderId="6" xfId="2" applyFont="1" applyFill="1" applyBorder="1"/>
    <xf numFmtId="0" fontId="14" fillId="3" borderId="6" xfId="2" applyFont="1" applyFill="1" applyBorder="1"/>
    <xf numFmtId="165" fontId="15" fillId="3" borderId="0" xfId="3" applyFont="1" applyFill="1" applyBorder="1" applyAlignment="1">
      <alignment horizontal="right"/>
    </xf>
    <xf numFmtId="165" fontId="15" fillId="0" borderId="0" xfId="3" applyFont="1" applyFill="1" applyBorder="1" applyAlignment="1">
      <alignment horizontal="right"/>
    </xf>
    <xf numFmtId="0" fontId="15" fillId="3" borderId="0" xfId="2" applyFont="1" applyFill="1"/>
    <xf numFmtId="166" fontId="15" fillId="3" borderId="0" xfId="4" applyNumberFormat="1" applyFont="1" applyFill="1" applyBorder="1"/>
    <xf numFmtId="166" fontId="15" fillId="0" borderId="0" xfId="4" applyNumberFormat="1" applyFont="1" applyFill="1" applyBorder="1"/>
    <xf numFmtId="0" fontId="14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2" applyFont="1" applyBorder="1"/>
    <xf numFmtId="165" fontId="15" fillId="3" borderId="3" xfId="3" applyFont="1" applyFill="1" applyBorder="1"/>
    <xf numFmtId="0" fontId="14" fillId="3" borderId="10" xfId="0" applyFont="1" applyFill="1" applyBorder="1" applyAlignment="1">
      <alignment horizontal="center"/>
    </xf>
    <xf numFmtId="165" fontId="15" fillId="0" borderId="3" xfId="3" applyFont="1" applyFill="1" applyBorder="1"/>
    <xf numFmtId="0" fontId="14" fillId="0" borderId="10" xfId="0" applyFont="1" applyBorder="1" applyAlignment="1">
      <alignment horizontal="center"/>
    </xf>
    <xf numFmtId="0" fontId="15" fillId="3" borderId="0" xfId="0" applyFont="1" applyFill="1"/>
    <xf numFmtId="0" fontId="14" fillId="3" borderId="0" xfId="0" applyFont="1" applyFill="1"/>
    <xf numFmtId="2" fontId="14" fillId="0" borderId="0" xfId="2" applyNumberFormat="1" applyFont="1"/>
    <xf numFmtId="2" fontId="15" fillId="3" borderId="11" xfId="0" applyNumberFormat="1" applyFont="1" applyFill="1" applyBorder="1" applyAlignment="1">
      <alignment horizontal="center"/>
    </xf>
    <xf numFmtId="2" fontId="25" fillId="3" borderId="0" xfId="0" applyNumberFormat="1" applyFont="1" applyFill="1"/>
    <xf numFmtId="2" fontId="25" fillId="0" borderId="0" xfId="0" applyNumberFormat="1" applyFont="1"/>
    <xf numFmtId="2" fontId="15" fillId="0" borderId="11" xfId="0" applyNumberFormat="1" applyFont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165" fontId="15" fillId="3" borderId="8" xfId="3" applyFont="1" applyFill="1" applyBorder="1"/>
    <xf numFmtId="166" fontId="21" fillId="3" borderId="10" xfId="0" applyNumberFormat="1" applyFont="1" applyFill="1" applyBorder="1"/>
    <xf numFmtId="165" fontId="15" fillId="0" borderId="8" xfId="3" applyFont="1" applyFill="1" applyBorder="1"/>
    <xf numFmtId="166" fontId="21" fillId="0" borderId="10" xfId="0" applyNumberFormat="1" applyFont="1" applyBorder="1"/>
    <xf numFmtId="165" fontId="15" fillId="4" borderId="8" xfId="3" applyFont="1" applyFill="1" applyBorder="1"/>
    <xf numFmtId="166" fontId="21" fillId="4" borderId="10" xfId="0" applyNumberFormat="1" applyFont="1" applyFill="1" applyBorder="1"/>
    <xf numFmtId="165" fontId="14" fillId="3" borderId="6" xfId="3" applyFont="1" applyFill="1" applyBorder="1"/>
    <xf numFmtId="165" fontId="14" fillId="0" borderId="6" xfId="3" applyFont="1" applyFill="1" applyBorder="1"/>
    <xf numFmtId="165" fontId="14" fillId="4" borderId="6" xfId="3" applyFont="1" applyFill="1" applyBorder="1"/>
    <xf numFmtId="166" fontId="23" fillId="3" borderId="6" xfId="4" applyNumberFormat="1" applyFont="1" applyFill="1" applyBorder="1"/>
    <xf numFmtId="166" fontId="23" fillId="0" borderId="6" xfId="4" applyNumberFormat="1" applyFont="1" applyFill="1" applyBorder="1"/>
    <xf numFmtId="166" fontId="23" fillId="4" borderId="6" xfId="4" applyNumberFormat="1" applyFont="1" applyFill="1" applyBorder="1"/>
    <xf numFmtId="2" fontId="23" fillId="3" borderId="6" xfId="10" applyNumberFormat="1" applyFont="1" applyFill="1" applyBorder="1"/>
    <xf numFmtId="2" fontId="23" fillId="0" borderId="6" xfId="10" applyNumberFormat="1" applyFont="1" applyFill="1" applyBorder="1"/>
    <xf numFmtId="2" fontId="23" fillId="4" borderId="6" xfId="10" applyNumberFormat="1" applyFont="1" applyFill="1" applyBorder="1"/>
    <xf numFmtId="10" fontId="23" fillId="3" borderId="6" xfId="10" applyNumberFormat="1" applyFont="1" applyFill="1" applyBorder="1"/>
    <xf numFmtId="10" fontId="23" fillId="0" borderId="6" xfId="10" applyNumberFormat="1" applyFont="1" applyFill="1" applyBorder="1"/>
    <xf numFmtId="0" fontId="25" fillId="3" borderId="6" xfId="0" applyFont="1" applyFill="1" applyBorder="1"/>
    <xf numFmtId="0" fontId="25" fillId="0" borderId="6" xfId="0" applyFont="1" applyBorder="1"/>
    <xf numFmtId="0" fontId="25" fillId="4" borderId="6" xfId="0" applyFont="1" applyFill="1" applyBorder="1"/>
    <xf numFmtId="165" fontId="15" fillId="3" borderId="6" xfId="0" applyNumberFormat="1" applyFont="1" applyFill="1" applyBorder="1"/>
    <xf numFmtId="165" fontId="15" fillId="0" borderId="6" xfId="0" applyNumberFormat="1" applyFont="1" applyBorder="1"/>
    <xf numFmtId="165" fontId="15" fillId="4" borderId="6" xfId="0" applyNumberFormat="1" applyFont="1" applyFill="1" applyBorder="1"/>
    <xf numFmtId="10" fontId="23" fillId="3" borderId="6" xfId="4" applyNumberFormat="1" applyFont="1" applyFill="1" applyBorder="1"/>
    <xf numFmtId="10" fontId="23" fillId="0" borderId="6" xfId="4" applyNumberFormat="1" applyFont="1" applyFill="1" applyBorder="1"/>
    <xf numFmtId="10" fontId="23" fillId="4" borderId="6" xfId="4" applyNumberFormat="1" applyFont="1" applyFill="1" applyBorder="1"/>
    <xf numFmtId="166" fontId="15" fillId="3" borderId="6" xfId="4" applyNumberFormat="1" applyFont="1" applyFill="1" applyBorder="1"/>
    <xf numFmtId="166" fontId="15" fillId="0" borderId="6" xfId="4" applyNumberFormat="1" applyFont="1" applyFill="1" applyBorder="1"/>
    <xf numFmtId="166" fontId="15" fillId="4" borderId="6" xfId="4" applyNumberFormat="1" applyFont="1" applyFill="1" applyBorder="1"/>
    <xf numFmtId="0" fontId="15" fillId="2" borderId="12" xfId="40" applyFont="1" applyFill="1" applyBorder="1" applyAlignment="1" applyProtection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5" fillId="0" borderId="0" xfId="39" applyFont="1" applyAlignment="1">
      <alignment horizontal="center" readingOrder="1"/>
    </xf>
    <xf numFmtId="49" fontId="15" fillId="0" borderId="0" xfId="39" applyNumberFormat="1" applyFont="1" applyAlignment="1">
      <alignment horizontal="center" readingOrder="1"/>
    </xf>
    <xf numFmtId="0" fontId="15" fillId="0" borderId="0" xfId="39" applyFont="1" applyAlignment="1">
      <alignment horizontal="center" wrapText="1" readingOrder="1"/>
    </xf>
    <xf numFmtId="4" fontId="14" fillId="0" borderId="0" xfId="39" applyNumberFormat="1" applyFont="1"/>
    <xf numFmtId="0" fontId="14" fillId="0" borderId="0" xfId="39" applyFont="1" applyAlignment="1">
      <alignment horizontal="left"/>
    </xf>
    <xf numFmtId="0" fontId="14" fillId="3" borderId="0" xfId="39" applyFont="1" applyFill="1"/>
    <xf numFmtId="0" fontId="26" fillId="3" borderId="0" xfId="39" applyFont="1" applyFill="1"/>
    <xf numFmtId="0" fontId="26" fillId="0" borderId="0" xfId="39" applyFont="1"/>
    <xf numFmtId="0" fontId="27" fillId="3" borderId="0" xfId="39" applyFont="1" applyFill="1"/>
    <xf numFmtId="10" fontId="26" fillId="3" borderId="0" xfId="39" applyNumberFormat="1" applyFont="1" applyFill="1"/>
    <xf numFmtId="4" fontId="26" fillId="3" borderId="0" xfId="39" applyNumberFormat="1" applyFont="1" applyFill="1"/>
    <xf numFmtId="0" fontId="27" fillId="3" borderId="0" xfId="39" applyFont="1" applyFill="1" applyAlignment="1">
      <alignment horizontal="center"/>
    </xf>
    <xf numFmtId="0" fontId="26" fillId="3" borderId="0" xfId="39" applyFont="1" applyFill="1" applyAlignment="1">
      <alignment vertical="center" wrapText="1"/>
    </xf>
    <xf numFmtId="9" fontId="27" fillId="3" borderId="0" xfId="39" applyNumberFormat="1" applyFont="1" applyFill="1" applyAlignment="1">
      <alignment horizontal="center"/>
    </xf>
    <xf numFmtId="4" fontId="26" fillId="3" borderId="0" xfId="39" applyNumberFormat="1" applyFont="1" applyFill="1" applyAlignment="1">
      <alignment vertical="center" wrapText="1"/>
    </xf>
    <xf numFmtId="0" fontId="26" fillId="0" borderId="0" xfId="39" applyFont="1" applyAlignment="1">
      <alignment vertical="center" wrapText="1"/>
    </xf>
    <xf numFmtId="10" fontId="27" fillId="3" borderId="0" xfId="4" applyNumberFormat="1" applyFont="1" applyFill="1" applyBorder="1"/>
    <xf numFmtId="4" fontId="27" fillId="3" borderId="0" xfId="39" applyNumberFormat="1" applyFont="1" applyFill="1" applyAlignment="1">
      <alignment horizontal="center"/>
    </xf>
    <xf numFmtId="0" fontId="27" fillId="3" borderId="0" xfId="39" applyFont="1" applyFill="1" applyAlignment="1">
      <alignment vertical="center" wrapText="1"/>
    </xf>
    <xf numFmtId="0" fontId="27" fillId="3" borderId="0" xfId="39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/>
    </xf>
    <xf numFmtId="165" fontId="26" fillId="3" borderId="0" xfId="3" applyFont="1" applyFill="1"/>
    <xf numFmtId="167" fontId="26" fillId="3" borderId="0" xfId="39" applyNumberFormat="1" applyFont="1" applyFill="1"/>
    <xf numFmtId="165" fontId="26" fillId="3" borderId="0" xfId="8" applyFont="1" applyFill="1" applyBorder="1"/>
    <xf numFmtId="165" fontId="26" fillId="3" borderId="0" xfId="3" applyFont="1" applyFill="1" applyBorder="1"/>
    <xf numFmtId="4" fontId="27" fillId="3" borderId="0" xfId="39" applyNumberFormat="1" applyFont="1" applyFill="1"/>
    <xf numFmtId="165" fontId="26" fillId="3" borderId="0" xfId="3" applyFont="1" applyFill="1" applyBorder="1" applyAlignment="1">
      <alignment horizontal="center"/>
    </xf>
    <xf numFmtId="165" fontId="26" fillId="3" borderId="0" xfId="8" applyFont="1" applyFill="1" applyBorder="1" applyAlignment="1">
      <alignment horizontal="center"/>
    </xf>
    <xf numFmtId="165" fontId="27" fillId="3" borderId="0" xfId="3" applyFont="1" applyFill="1" applyBorder="1" applyAlignment="1">
      <alignment horizontal="center"/>
    </xf>
    <xf numFmtId="165" fontId="26" fillId="3" borderId="0" xfId="39" applyNumberFormat="1" applyFont="1" applyFill="1"/>
    <xf numFmtId="2" fontId="26" fillId="3" borderId="0" xfId="39" applyNumberFormat="1" applyFont="1" applyFill="1"/>
    <xf numFmtId="167" fontId="27" fillId="3" borderId="0" xfId="39" applyNumberFormat="1" applyFont="1" applyFill="1"/>
    <xf numFmtId="17" fontId="26" fillId="3" borderId="0" xfId="5" applyNumberFormat="1" applyFont="1" applyFill="1"/>
    <xf numFmtId="0" fontId="29" fillId="0" borderId="0" xfId="5" applyFont="1"/>
    <xf numFmtId="17" fontId="29" fillId="0" borderId="0" xfId="5" applyNumberFormat="1" applyFont="1"/>
    <xf numFmtId="49" fontId="29" fillId="0" borderId="0" xfId="5" applyNumberFormat="1" applyFont="1"/>
    <xf numFmtId="9" fontId="28" fillId="0" borderId="0" xfId="6" applyFont="1" applyFill="1" applyBorder="1" applyAlignment="1">
      <alignment horizontal="center"/>
    </xf>
    <xf numFmtId="0" fontId="28" fillId="0" borderId="17" xfId="5" applyFont="1" applyBorder="1" applyAlignment="1">
      <alignment horizontal="left"/>
    </xf>
    <xf numFmtId="0" fontId="28" fillId="0" borderId="17" xfId="5" applyFont="1" applyBorder="1" applyAlignment="1">
      <alignment horizontal="center"/>
    </xf>
    <xf numFmtId="165" fontId="29" fillId="0" borderId="0" xfId="3" applyFont="1" applyFill="1" applyBorder="1"/>
    <xf numFmtId="0" fontId="28" fillId="0" borderId="17" xfId="5" applyFont="1" applyBorder="1"/>
    <xf numFmtId="165" fontId="28" fillId="0" borderId="17" xfId="7" applyFont="1" applyFill="1" applyBorder="1"/>
    <xf numFmtId="165" fontId="29" fillId="0" borderId="0" xfId="3" applyFont="1" applyFill="1"/>
    <xf numFmtId="3" fontId="29" fillId="0" borderId="0" xfId="5" applyNumberFormat="1" applyFont="1"/>
    <xf numFmtId="165" fontId="28" fillId="0" borderId="0" xfId="7" applyFont="1" applyFill="1" applyBorder="1"/>
    <xf numFmtId="165" fontId="29" fillId="0" borderId="0" xfId="39" applyNumberFormat="1" applyFont="1"/>
    <xf numFmtId="164" fontId="29" fillId="0" borderId="0" xfId="5" applyNumberFormat="1" applyFont="1"/>
    <xf numFmtId="4" fontId="29" fillId="0" borderId="0" xfId="5" applyNumberFormat="1" applyFont="1" applyAlignment="1">
      <alignment horizontal="center"/>
    </xf>
    <xf numFmtId="17" fontId="29" fillId="0" borderId="0" xfId="5" applyNumberFormat="1" applyFont="1" applyAlignment="1">
      <alignment horizontal="center"/>
    </xf>
    <xf numFmtId="165" fontId="29" fillId="0" borderId="0" xfId="5" applyNumberFormat="1" applyFont="1"/>
    <xf numFmtId="0" fontId="29" fillId="0" borderId="0" xfId="5" applyFon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8" fillId="0" borderId="17" xfId="6" applyNumberFormat="1" applyFont="1" applyFill="1" applyBorder="1" applyAlignment="1">
      <alignment horizontal="center"/>
    </xf>
    <xf numFmtId="167" fontId="28" fillId="0" borderId="0" xfId="5" applyNumberFormat="1" applyFont="1"/>
    <xf numFmtId="10" fontId="28" fillId="0" borderId="0" xfId="5" applyNumberFormat="1" applyFont="1"/>
    <xf numFmtId="165" fontId="29" fillId="0" borderId="0" xfId="7" applyFont="1" applyFill="1" applyBorder="1"/>
    <xf numFmtId="165" fontId="26" fillId="0" borderId="0" xfId="39" applyNumberFormat="1" applyFont="1"/>
    <xf numFmtId="9" fontId="30" fillId="0" borderId="0" xfId="6" applyFont="1" applyFill="1" applyBorder="1" applyAlignment="1">
      <alignment horizontal="center"/>
    </xf>
    <xf numFmtId="0" fontId="22" fillId="3" borderId="6" xfId="2" applyFont="1" applyFill="1" applyBorder="1" applyAlignment="1">
      <alignment horizontal="center"/>
    </xf>
    <xf numFmtId="0" fontId="22" fillId="3" borderId="7" xfId="2" applyFont="1" applyFill="1" applyBorder="1" applyAlignment="1">
      <alignment horizontal="center"/>
    </xf>
    <xf numFmtId="0" fontId="22" fillId="0" borderId="6" xfId="2" applyFont="1" applyBorder="1" applyAlignment="1">
      <alignment horizontal="center"/>
    </xf>
    <xf numFmtId="0" fontId="22" fillId="0" borderId="7" xfId="2" applyFont="1" applyBorder="1" applyAlignment="1">
      <alignment horizontal="center"/>
    </xf>
    <xf numFmtId="0" fontId="22" fillId="4" borderId="6" xfId="2" applyFont="1" applyFill="1" applyBorder="1" applyAlignment="1">
      <alignment horizontal="center"/>
    </xf>
    <xf numFmtId="0" fontId="22" fillId="4" borderId="7" xfId="2" applyFont="1" applyFill="1" applyBorder="1" applyAlignment="1">
      <alignment horizontal="center"/>
    </xf>
    <xf numFmtId="165" fontId="15" fillId="3" borderId="6" xfId="7" applyFont="1" applyFill="1" applyBorder="1"/>
    <xf numFmtId="166" fontId="21" fillId="3" borderId="7" xfId="2" applyNumberFormat="1" applyFont="1" applyFill="1" applyBorder="1"/>
    <xf numFmtId="165" fontId="15" fillId="0" borderId="6" xfId="7" applyFont="1" applyFill="1" applyBorder="1"/>
    <xf numFmtId="166" fontId="21" fillId="0" borderId="7" xfId="2" applyNumberFormat="1" applyFont="1" applyBorder="1"/>
    <xf numFmtId="165" fontId="15" fillId="4" borderId="6" xfId="7" applyFont="1" applyFill="1" applyBorder="1"/>
    <xf numFmtId="166" fontId="21" fillId="4" borderId="7" xfId="2" applyNumberFormat="1" applyFont="1" applyFill="1" applyBorder="1"/>
    <xf numFmtId="165" fontId="15" fillId="3" borderId="9" xfId="7" applyFont="1" applyFill="1" applyBorder="1"/>
    <xf numFmtId="166" fontId="21" fillId="3" borderId="5" xfId="2" applyNumberFormat="1" applyFont="1" applyFill="1" applyBorder="1"/>
    <xf numFmtId="165" fontId="15" fillId="0" borderId="9" xfId="7" applyFont="1" applyFill="1" applyBorder="1"/>
    <xf numFmtId="166" fontId="21" fillId="0" borderId="5" xfId="2" applyNumberFormat="1" applyFont="1" applyBorder="1"/>
    <xf numFmtId="166" fontId="21" fillId="4" borderId="5" xfId="2" applyNumberFormat="1" applyFont="1" applyFill="1" applyBorder="1"/>
    <xf numFmtId="165" fontId="15" fillId="3" borderId="0" xfId="7" applyFont="1" applyFill="1" applyBorder="1"/>
    <xf numFmtId="165" fontId="15" fillId="0" borderId="0" xfId="7" applyFont="1" applyFill="1" applyBorder="1"/>
    <xf numFmtId="165" fontId="14" fillId="3" borderId="0" xfId="7" applyFont="1" applyFill="1" applyBorder="1"/>
    <xf numFmtId="165" fontId="14" fillId="0" borderId="0" xfId="7" applyFont="1" applyFill="1" applyBorder="1"/>
    <xf numFmtId="0" fontId="24" fillId="3" borderId="7" xfId="2" applyFont="1" applyFill="1" applyBorder="1"/>
    <xf numFmtId="0" fontId="24" fillId="0" borderId="7" xfId="2" applyFont="1" applyBorder="1"/>
    <xf numFmtId="0" fontId="24" fillId="4" borderId="7" xfId="2" applyFont="1" applyFill="1" applyBorder="1"/>
    <xf numFmtId="0" fontId="14" fillId="3" borderId="7" xfId="2" applyFont="1" applyFill="1" applyBorder="1"/>
    <xf numFmtId="0" fontId="14" fillId="0" borderId="7" xfId="2" applyFont="1" applyBorder="1"/>
    <xf numFmtId="0" fontId="14" fillId="4" borderId="7" xfId="2" applyFont="1" applyFill="1" applyBorder="1"/>
    <xf numFmtId="165" fontId="23" fillId="3" borderId="0" xfId="7" applyFont="1" applyFill="1" applyBorder="1"/>
    <xf numFmtId="0" fontId="15" fillId="3" borderId="7" xfId="2" applyFont="1" applyFill="1" applyBorder="1"/>
    <xf numFmtId="165" fontId="23" fillId="0" borderId="0" xfId="7" applyFont="1" applyFill="1" applyBorder="1"/>
    <xf numFmtId="0" fontId="15" fillId="0" borderId="7" xfId="2" applyFont="1" applyBorder="1"/>
    <xf numFmtId="0" fontId="15" fillId="4" borderId="7" xfId="2" applyFont="1" applyFill="1" applyBorder="1"/>
    <xf numFmtId="165" fontId="15" fillId="3" borderId="0" xfId="2" applyNumberFormat="1" applyFont="1" applyFill="1"/>
    <xf numFmtId="166" fontId="24" fillId="3" borderId="7" xfId="2" applyNumberFormat="1" applyFont="1" applyFill="1" applyBorder="1"/>
    <xf numFmtId="166" fontId="24" fillId="0" borderId="7" xfId="2" applyNumberFormat="1" applyFont="1" applyBorder="1"/>
    <xf numFmtId="166" fontId="24" fillId="4" borderId="7" xfId="2" applyNumberFormat="1" applyFont="1" applyFill="1" applyBorder="1"/>
    <xf numFmtId="165" fontId="15" fillId="3" borderId="0" xfId="7" applyFont="1" applyFill="1" applyBorder="1" applyAlignment="1">
      <alignment horizontal="right"/>
    </xf>
    <xf numFmtId="165" fontId="15" fillId="0" borderId="0" xfId="7" applyFont="1" applyFill="1" applyBorder="1" applyAlignment="1">
      <alignment horizontal="right"/>
    </xf>
    <xf numFmtId="166" fontId="15" fillId="3" borderId="0" xfId="10" applyNumberFormat="1" applyFont="1" applyFill="1" applyBorder="1"/>
    <xf numFmtId="166" fontId="15" fillId="0" borderId="0" xfId="10" applyNumberFormat="1" applyFont="1" applyFill="1" applyBorder="1"/>
    <xf numFmtId="0" fontId="14" fillId="3" borderId="7" xfId="2" applyFont="1" applyFill="1" applyBorder="1" applyAlignment="1">
      <alignment horizontal="center"/>
    </xf>
    <xf numFmtId="0" fontId="14" fillId="0" borderId="7" xfId="2" applyFont="1" applyBorder="1" applyAlignment="1">
      <alignment horizontal="center"/>
    </xf>
    <xf numFmtId="165" fontId="15" fillId="3" borderId="3" xfId="7" applyFont="1" applyFill="1" applyBorder="1"/>
    <xf numFmtId="0" fontId="14" fillId="3" borderId="10" xfId="2" applyFont="1" applyFill="1" applyBorder="1" applyAlignment="1">
      <alignment horizontal="center"/>
    </xf>
    <xf numFmtId="165" fontId="15" fillId="0" borderId="3" xfId="7" applyFont="1" applyFill="1" applyBorder="1"/>
    <xf numFmtId="0" fontId="14" fillId="0" borderId="10" xfId="2" applyFont="1" applyBorder="1" applyAlignment="1">
      <alignment horizontal="center"/>
    </xf>
    <xf numFmtId="2" fontId="15" fillId="3" borderId="11" xfId="2" applyNumberFormat="1" applyFont="1" applyFill="1" applyBorder="1" applyAlignment="1">
      <alignment horizontal="center"/>
    </xf>
    <xf numFmtId="2" fontId="14" fillId="3" borderId="0" xfId="2" applyNumberFormat="1" applyFont="1" applyFill="1"/>
    <xf numFmtId="2" fontId="15" fillId="0" borderId="11" xfId="2" applyNumberFormat="1" applyFont="1" applyBorder="1" applyAlignment="1">
      <alignment horizontal="center"/>
    </xf>
    <xf numFmtId="2" fontId="15" fillId="4" borderId="11" xfId="2" applyNumberFormat="1" applyFont="1" applyFill="1" applyBorder="1" applyAlignment="1">
      <alignment horizontal="center"/>
    </xf>
    <xf numFmtId="166" fontId="21" fillId="3" borderId="10" xfId="2" applyNumberFormat="1" applyFont="1" applyFill="1" applyBorder="1"/>
    <xf numFmtId="166" fontId="21" fillId="0" borderId="10" xfId="2" applyNumberFormat="1" applyFont="1" applyBorder="1"/>
    <xf numFmtId="166" fontId="21" fillId="4" borderId="10" xfId="2" applyNumberFormat="1" applyFont="1" applyFill="1" applyBorder="1"/>
    <xf numFmtId="165" fontId="23" fillId="0" borderId="6" xfId="8" applyFont="1" applyFill="1" applyBorder="1"/>
    <xf numFmtId="165" fontId="23" fillId="4" borderId="6" xfId="8" applyFont="1" applyFill="1" applyBorder="1"/>
    <xf numFmtId="165" fontId="14" fillId="0" borderId="6" xfId="8" applyFont="1" applyFill="1" applyBorder="1"/>
    <xf numFmtId="165" fontId="14" fillId="4" borderId="6" xfId="8" applyFont="1" applyFill="1" applyBorder="1"/>
    <xf numFmtId="165" fontId="23" fillId="3" borderId="6" xfId="3" applyFont="1" applyFill="1" applyBorder="1"/>
    <xf numFmtId="165" fontId="23" fillId="0" borderId="6" xfId="3" applyFont="1" applyFill="1" applyBorder="1"/>
    <xf numFmtId="165" fontId="23" fillId="4" borderId="6" xfId="3" applyFont="1" applyFill="1" applyBorder="1"/>
    <xf numFmtId="165" fontId="23" fillId="3" borderId="6" xfId="3" applyFont="1" applyFill="1" applyBorder="1" applyAlignment="1">
      <alignment horizontal="right"/>
    </xf>
    <xf numFmtId="165" fontId="23" fillId="0" borderId="6" xfId="3" applyFont="1" applyFill="1" applyBorder="1" applyAlignment="1">
      <alignment horizontal="right"/>
    </xf>
    <xf numFmtId="165" fontId="23" fillId="4" borderId="6" xfId="3" applyFont="1" applyFill="1" applyBorder="1" applyAlignment="1">
      <alignment horizontal="right"/>
    </xf>
    <xf numFmtId="0" fontId="14" fillId="4" borderId="6" xfId="2" applyFont="1" applyFill="1" applyBorder="1"/>
    <xf numFmtId="165" fontId="15" fillId="3" borderId="6" xfId="2" applyNumberFormat="1" applyFont="1" applyFill="1" applyBorder="1"/>
    <xf numFmtId="165" fontId="15" fillId="0" borderId="6" xfId="2" applyNumberFormat="1" applyFont="1" applyBorder="1"/>
    <xf numFmtId="165" fontId="15" fillId="4" borderId="6" xfId="2" applyNumberFormat="1" applyFont="1" applyFill="1" applyBorder="1"/>
    <xf numFmtId="165" fontId="15" fillId="3" borderId="6" xfId="3" applyFont="1" applyFill="1" applyBorder="1" applyAlignment="1">
      <alignment horizontal="right"/>
    </xf>
    <xf numFmtId="165" fontId="15" fillId="0" borderId="6" xfId="3" applyFont="1" applyFill="1" applyBorder="1" applyAlignment="1">
      <alignment horizontal="right"/>
    </xf>
    <xf numFmtId="165" fontId="15" fillId="4" borderId="6" xfId="3" applyFont="1" applyFill="1" applyBorder="1" applyAlignment="1">
      <alignment horizontal="right"/>
    </xf>
    <xf numFmtId="166" fontId="15" fillId="3" borderId="6" xfId="10" applyNumberFormat="1" applyFont="1" applyFill="1" applyBorder="1"/>
    <xf numFmtId="166" fontId="15" fillId="0" borderId="6" xfId="10" applyNumberFormat="1" applyFont="1" applyFill="1" applyBorder="1"/>
    <xf numFmtId="166" fontId="15" fillId="4" borderId="6" xfId="10" applyNumberFormat="1" applyFont="1" applyFill="1" applyBorder="1"/>
    <xf numFmtId="1" fontId="27" fillId="3" borderId="0" xfId="8" applyNumberFormat="1" applyFont="1" applyFill="1" applyBorder="1" applyAlignment="1">
      <alignment horizontal="center"/>
    </xf>
    <xf numFmtId="0" fontId="32" fillId="3" borderId="0" xfId="5" applyFont="1" applyFill="1"/>
    <xf numFmtId="0" fontId="31" fillId="2" borderId="12" xfId="9" applyFont="1" applyFill="1" applyBorder="1" applyAlignment="1" applyProtection="1">
      <alignment horizontal="center" vertical="center" wrapText="1"/>
    </xf>
    <xf numFmtId="0" fontId="32" fillId="0" borderId="0" xfId="5" applyFont="1"/>
    <xf numFmtId="2" fontId="29" fillId="0" borderId="0" xfId="5" applyNumberFormat="1" applyFont="1" applyAlignment="1">
      <alignment horizontal="center"/>
    </xf>
    <xf numFmtId="0" fontId="18" fillId="2" borderId="12" xfId="9" applyFont="1" applyFill="1" applyBorder="1" applyAlignment="1" applyProtection="1">
      <alignment horizontal="center" vertical="center" wrapText="1"/>
    </xf>
    <xf numFmtId="0" fontId="19" fillId="0" borderId="0" xfId="2" applyFont="1"/>
    <xf numFmtId="0" fontId="19" fillId="0" borderId="3" xfId="2" applyFont="1" applyBorder="1" applyAlignment="1">
      <alignment horizontal="center" vertical="center"/>
    </xf>
    <xf numFmtId="0" fontId="35" fillId="3" borderId="0" xfId="5" applyFont="1" applyFill="1"/>
    <xf numFmtId="0" fontId="19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165" fontId="15" fillId="3" borderId="8" xfId="7" applyFont="1" applyFill="1" applyBorder="1"/>
    <xf numFmtId="165" fontId="15" fillId="0" borderId="8" xfId="7" applyFont="1" applyFill="1" applyBorder="1"/>
    <xf numFmtId="165" fontId="15" fillId="4" borderId="8" xfId="7" applyFont="1" applyFill="1" applyBorder="1"/>
    <xf numFmtId="165" fontId="14" fillId="3" borderId="6" xfId="7" applyFont="1" applyFill="1" applyBorder="1"/>
    <xf numFmtId="165" fontId="14" fillId="0" borderId="6" xfId="7" applyFont="1" applyFill="1" applyBorder="1"/>
    <xf numFmtId="165" fontId="14" fillId="4" borderId="6" xfId="7" applyFont="1" applyFill="1" applyBorder="1"/>
    <xf numFmtId="165" fontId="15" fillId="3" borderId="6" xfId="7" applyFont="1" applyFill="1" applyBorder="1" applyAlignment="1">
      <alignment horizontal="right"/>
    </xf>
    <xf numFmtId="165" fontId="15" fillId="0" borderId="6" xfId="7" applyFont="1" applyFill="1" applyBorder="1" applyAlignment="1">
      <alignment horizontal="right"/>
    </xf>
    <xf numFmtId="165" fontId="15" fillId="4" borderId="6" xfId="7" applyFont="1" applyFill="1" applyBorder="1" applyAlignment="1">
      <alignment horizontal="right"/>
    </xf>
    <xf numFmtId="165" fontId="23" fillId="3" borderId="6" xfId="7" applyFont="1" applyFill="1" applyBorder="1" applyAlignment="1">
      <alignment horizontal="center"/>
    </xf>
    <xf numFmtId="165" fontId="23" fillId="0" borderId="6" xfId="7" applyFont="1" applyFill="1" applyBorder="1" applyAlignment="1">
      <alignment horizontal="center"/>
    </xf>
    <xf numFmtId="165" fontId="23" fillId="4" borderId="6" xfId="7" applyFont="1" applyFill="1" applyBorder="1" applyAlignment="1">
      <alignment horizontal="center"/>
    </xf>
    <xf numFmtId="10" fontId="23" fillId="3" borderId="6" xfId="10" applyNumberFormat="1" applyFont="1" applyFill="1" applyBorder="1" applyAlignment="1">
      <alignment horizontal="right"/>
    </xf>
    <xf numFmtId="10" fontId="23" fillId="0" borderId="6" xfId="10" applyNumberFormat="1" applyFont="1" applyFill="1" applyBorder="1" applyAlignment="1">
      <alignment horizontal="right"/>
    </xf>
    <xf numFmtId="10" fontId="23" fillId="4" borderId="6" xfId="10" applyNumberFormat="1" applyFont="1" applyFill="1" applyBorder="1" applyAlignment="1">
      <alignment horizontal="right"/>
    </xf>
    <xf numFmtId="0" fontId="14" fillId="0" borderId="0" xfId="39" applyFont="1" applyAlignment="1">
      <alignment horizontal="center" readingOrder="1"/>
    </xf>
    <xf numFmtId="0" fontId="35" fillId="0" borderId="0" xfId="5" applyFont="1"/>
    <xf numFmtId="165" fontId="29" fillId="0" borderId="0" xfId="3" applyFont="1"/>
    <xf numFmtId="0" fontId="30" fillId="0" borderId="0" xfId="39" applyFont="1" applyAlignment="1">
      <alignment horizontal="center" readingOrder="1"/>
    </xf>
    <xf numFmtId="49" fontId="30" fillId="0" borderId="0" xfId="39" applyNumberFormat="1" applyFont="1" applyAlignment="1">
      <alignment horizontal="center" readingOrder="1"/>
    </xf>
    <xf numFmtId="0" fontId="30" fillId="0" borderId="0" xfId="39" applyFont="1"/>
    <xf numFmtId="0" fontId="30" fillId="0" borderId="0" xfId="39" applyFont="1" applyAlignment="1">
      <alignment horizontal="center" wrapText="1" readingOrder="1"/>
    </xf>
    <xf numFmtId="0" fontId="31" fillId="2" borderId="12" xfId="40" applyFont="1" applyFill="1" applyBorder="1" applyAlignment="1" applyProtection="1">
      <alignment horizontal="center" vertical="center" wrapText="1"/>
    </xf>
    <xf numFmtId="0" fontId="32" fillId="0" borderId="0" xfId="39" applyFont="1"/>
    <xf numFmtId="0" fontId="19" fillId="3" borderId="0" xfId="5" applyFont="1" applyFill="1"/>
    <xf numFmtId="0" fontId="19" fillId="0" borderId="18" xfId="2" applyFont="1" applyBorder="1"/>
    <xf numFmtId="165" fontId="23" fillId="3" borderId="6" xfId="8" applyFont="1" applyFill="1" applyBorder="1"/>
    <xf numFmtId="165" fontId="14" fillId="3" borderId="6" xfId="8" applyFont="1" applyFill="1" applyBorder="1"/>
    <xf numFmtId="43" fontId="14" fillId="0" borderId="0" xfId="2" applyNumberFormat="1" applyFont="1"/>
    <xf numFmtId="0" fontId="14" fillId="3" borderId="0" xfId="0" applyFont="1" applyFill="1" applyAlignment="1">
      <alignment horizontal="left" vertical="top"/>
    </xf>
    <xf numFmtId="43" fontId="23" fillId="0" borderId="0" xfId="4" applyNumberFormat="1" applyFont="1" applyFill="1" applyBorder="1"/>
    <xf numFmtId="165" fontId="26" fillId="3" borderId="0" xfId="8" applyFont="1" applyFill="1"/>
    <xf numFmtId="43" fontId="23" fillId="3" borderId="0" xfId="4" applyNumberFormat="1" applyFont="1" applyFill="1" applyBorder="1"/>
    <xf numFmtId="0" fontId="18" fillId="2" borderId="19" xfId="9" applyFont="1" applyFill="1" applyBorder="1" applyAlignment="1" applyProtection="1">
      <alignment horizontal="center" vertical="center" wrapText="1"/>
    </xf>
    <xf numFmtId="2" fontId="15" fillId="0" borderId="0" xfId="2" applyNumberFormat="1" applyFont="1"/>
    <xf numFmtId="0" fontId="33" fillId="0" borderId="0" xfId="2" applyFont="1" applyAlignment="1">
      <alignment horizontal="center" vertical="center"/>
    </xf>
    <xf numFmtId="0" fontId="19" fillId="0" borderId="0" xfId="2" applyFont="1" applyAlignment="1">
      <alignment horizontal="center"/>
    </xf>
    <xf numFmtId="171" fontId="23" fillId="3" borderId="6" xfId="10" applyNumberFormat="1" applyFont="1" applyFill="1" applyBorder="1"/>
    <xf numFmtId="0" fontId="19" fillId="3" borderId="0" xfId="2" applyFont="1" applyFill="1"/>
    <xf numFmtId="10" fontId="23" fillId="4" borderId="6" xfId="10" applyNumberFormat="1" applyFont="1" applyFill="1" applyBorder="1"/>
    <xf numFmtId="10" fontId="14" fillId="0" borderId="0" xfId="10" applyNumberFormat="1" applyFont="1"/>
    <xf numFmtId="165" fontId="15" fillId="4" borderId="4" xfId="3" applyFont="1" applyFill="1" applyBorder="1"/>
    <xf numFmtId="0" fontId="15" fillId="4" borderId="10" xfId="2" applyFont="1" applyFill="1" applyBorder="1"/>
    <xf numFmtId="165" fontId="15" fillId="4" borderId="4" xfId="7" applyFont="1" applyFill="1" applyBorder="1"/>
    <xf numFmtId="165" fontId="23" fillId="4" borderId="6" xfId="7" applyFont="1" applyFill="1" applyBorder="1"/>
    <xf numFmtId="43" fontId="23" fillId="4" borderId="6" xfId="4" applyNumberFormat="1" applyFont="1" applyFill="1" applyBorder="1"/>
    <xf numFmtId="165" fontId="15" fillId="0" borderId="4" xfId="3" applyFont="1" applyFill="1" applyBorder="1"/>
    <xf numFmtId="0" fontId="15" fillId="0" borderId="10" xfId="2" applyFont="1" applyBorder="1"/>
    <xf numFmtId="0" fontId="18" fillId="0" borderId="0" xfId="9" applyFont="1" applyFill="1" applyBorder="1" applyAlignment="1" applyProtection="1">
      <alignment horizontal="center" vertical="center" wrapText="1"/>
    </xf>
    <xf numFmtId="165" fontId="15" fillId="0" borderId="4" xfId="7" applyFont="1" applyFill="1" applyBorder="1"/>
    <xf numFmtId="165" fontId="23" fillId="0" borderId="6" xfId="7" applyFont="1" applyFill="1" applyBorder="1"/>
    <xf numFmtId="43" fontId="23" fillId="0" borderId="6" xfId="4" applyNumberFormat="1" applyFont="1" applyFill="1" applyBorder="1"/>
    <xf numFmtId="10" fontId="29" fillId="0" borderId="0" xfId="10" applyNumberFormat="1" applyFont="1" applyFill="1" applyBorder="1"/>
    <xf numFmtId="10" fontId="28" fillId="0" borderId="17" xfId="10" applyNumberFormat="1" applyFont="1" applyFill="1" applyBorder="1" applyAlignment="1">
      <alignment horizontal="center"/>
    </xf>
    <xf numFmtId="0" fontId="27" fillId="0" borderId="0" xfId="39" applyFont="1" applyAlignment="1">
      <alignment horizontal="center"/>
    </xf>
    <xf numFmtId="10" fontId="28" fillId="0" borderId="0" xfId="10" applyNumberFormat="1" applyFont="1"/>
    <xf numFmtId="0" fontId="18" fillId="3" borderId="12" xfId="9" applyFont="1" applyFill="1" applyBorder="1" applyAlignment="1" applyProtection="1">
      <alignment horizontal="center" vertical="center" wrapText="1"/>
    </xf>
    <xf numFmtId="165" fontId="15" fillId="3" borderId="4" xfId="3" applyFont="1" applyFill="1" applyBorder="1"/>
    <xf numFmtId="0" fontId="15" fillId="3" borderId="10" xfId="2" applyFont="1" applyFill="1" applyBorder="1"/>
    <xf numFmtId="0" fontId="18" fillId="3" borderId="0" xfId="9" applyFont="1" applyFill="1" applyBorder="1" applyAlignment="1" applyProtection="1">
      <alignment horizontal="center" vertical="center" wrapText="1"/>
    </xf>
    <xf numFmtId="165" fontId="15" fillId="3" borderId="4" xfId="7" applyFont="1" applyFill="1" applyBorder="1"/>
    <xf numFmtId="165" fontId="23" fillId="3" borderId="6" xfId="7" applyFont="1" applyFill="1" applyBorder="1"/>
    <xf numFmtId="43" fontId="23" fillId="3" borderId="6" xfId="4" applyNumberFormat="1" applyFont="1" applyFill="1" applyBorder="1"/>
    <xf numFmtId="0" fontId="34" fillId="3" borderId="0" xfId="2" applyFont="1" applyFill="1" applyAlignment="1">
      <alignment vertical="center"/>
    </xf>
    <xf numFmtId="0" fontId="18" fillId="0" borderId="0" xfId="0" applyFont="1" applyAlignment="1">
      <alignment horizontal="center"/>
    </xf>
    <xf numFmtId="49" fontId="15" fillId="3" borderId="4" xfId="0" applyNumberFormat="1" applyFont="1" applyFill="1" applyBorder="1" applyAlignment="1">
      <alignment horizontal="center"/>
    </xf>
    <xf numFmtId="49" fontId="15" fillId="3" borderId="5" xfId="0" applyNumberFormat="1" applyFont="1" applyFill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4" borderId="4" xfId="0" applyNumberFormat="1" applyFont="1" applyFill="1" applyBorder="1" applyAlignment="1">
      <alignment horizontal="center"/>
    </xf>
    <xf numFmtId="49" fontId="15" fillId="4" borderId="5" xfId="0" applyNumberFormat="1" applyFont="1" applyFill="1" applyBorder="1" applyAlignment="1">
      <alignment horizontal="center"/>
    </xf>
    <xf numFmtId="0" fontId="33" fillId="0" borderId="0" xfId="2" applyFont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19" fillId="0" borderId="0" xfId="2" applyFont="1" applyAlignment="1">
      <alignment horizontal="center"/>
    </xf>
    <xf numFmtId="0" fontId="26" fillId="3" borderId="0" xfId="39" applyFont="1" applyFill="1" applyAlignment="1">
      <alignment horizontal="center"/>
    </xf>
    <xf numFmtId="0" fontId="27" fillId="3" borderId="0" xfId="39" applyFont="1" applyFill="1" applyAlignment="1">
      <alignment horizontal="center"/>
    </xf>
    <xf numFmtId="0" fontId="15" fillId="0" borderId="0" xfId="39" applyFont="1" applyAlignment="1">
      <alignment horizontal="center" readingOrder="1"/>
    </xf>
    <xf numFmtId="0" fontId="14" fillId="0" borderId="0" xfId="39" applyFont="1"/>
    <xf numFmtId="49" fontId="15" fillId="0" borderId="0" xfId="39" applyNumberFormat="1" applyFont="1" applyAlignment="1">
      <alignment horizontal="center" readingOrder="1"/>
    </xf>
    <xf numFmtId="0" fontId="15" fillId="0" borderId="0" xfId="41" applyFont="1" applyAlignment="1">
      <alignment horizontal="center" wrapText="1" readingOrder="1"/>
    </xf>
    <xf numFmtId="0" fontId="15" fillId="0" borderId="0" xfId="41" applyFont="1" applyAlignment="1">
      <alignment horizontal="center" readingOrder="1"/>
    </xf>
    <xf numFmtId="0" fontId="15" fillId="0" borderId="0" xfId="39" applyFont="1" applyAlignment="1">
      <alignment horizontal="center" wrapText="1" readingOrder="1"/>
    </xf>
    <xf numFmtId="0" fontId="31" fillId="0" borderId="0" xfId="39" applyFont="1" applyAlignment="1">
      <alignment horizontal="center" vertical="center" wrapText="1" readingOrder="1"/>
    </xf>
    <xf numFmtId="0" fontId="31" fillId="0" borderId="2" xfId="39" applyFont="1" applyBorder="1" applyAlignment="1">
      <alignment horizontal="center" vertical="center" wrapText="1" readingOrder="1"/>
    </xf>
    <xf numFmtId="9" fontId="30" fillId="0" borderId="0" xfId="6" applyFont="1" applyFill="1" applyBorder="1" applyAlignment="1">
      <alignment horizontal="center"/>
    </xf>
    <xf numFmtId="9" fontId="15" fillId="0" borderId="0" xfId="5" applyNumberFormat="1" applyFont="1" applyAlignment="1">
      <alignment horizontal="center"/>
    </xf>
    <xf numFmtId="0" fontId="15" fillId="0" borderId="0" xfId="5" applyFont="1" applyAlignment="1">
      <alignment horizontal="center"/>
    </xf>
    <xf numFmtId="0" fontId="15" fillId="0" borderId="0" xfId="5" applyFont="1" applyAlignment="1">
      <alignment horizontal="center" wrapText="1"/>
    </xf>
    <xf numFmtId="0" fontId="15" fillId="0" borderId="0" xfId="39" applyFont="1" applyAlignment="1">
      <alignment horizontal="center"/>
    </xf>
    <xf numFmtId="0" fontId="31" fillId="0" borderId="0" xfId="39" applyFont="1" applyAlignment="1">
      <alignment horizontal="center" vertical="center" readingOrder="1"/>
    </xf>
    <xf numFmtId="49" fontId="15" fillId="3" borderId="4" xfId="2" applyNumberFormat="1" applyFont="1" applyFill="1" applyBorder="1" applyAlignment="1">
      <alignment horizontal="center"/>
    </xf>
    <xf numFmtId="49" fontId="15" fillId="3" borderId="5" xfId="2" applyNumberFormat="1" applyFont="1" applyFill="1" applyBorder="1" applyAlignment="1">
      <alignment horizontal="center"/>
    </xf>
    <xf numFmtId="49" fontId="15" fillId="0" borderId="4" xfId="2" applyNumberFormat="1" applyFont="1" applyBorder="1" applyAlignment="1">
      <alignment horizontal="center"/>
    </xf>
    <xf numFmtId="49" fontId="15" fillId="0" borderId="5" xfId="2" applyNumberFormat="1" applyFont="1" applyBorder="1" applyAlignment="1">
      <alignment horizontal="center"/>
    </xf>
    <xf numFmtId="49" fontId="15" fillId="4" borderId="4" xfId="2" applyNumberFormat="1" applyFont="1" applyFill="1" applyBorder="1" applyAlignment="1">
      <alignment horizontal="center"/>
    </xf>
    <xf numFmtId="49" fontId="15" fillId="4" borderId="5" xfId="2" applyNumberFormat="1" applyFont="1" applyFill="1" applyBorder="1" applyAlignment="1">
      <alignment horizontal="center"/>
    </xf>
    <xf numFmtId="9" fontId="28" fillId="0" borderId="0" xfId="6" applyFont="1" applyFill="1" applyBorder="1" applyAlignment="1">
      <alignment horizontal="center"/>
    </xf>
    <xf numFmtId="0" fontId="30" fillId="0" borderId="0" xfId="39" applyFont="1" applyAlignment="1">
      <alignment horizontal="center" readingOrder="1"/>
    </xf>
    <xf numFmtId="49" fontId="30" fillId="0" borderId="0" xfId="39" applyNumberFormat="1" applyFont="1" applyAlignment="1">
      <alignment horizontal="center" readingOrder="1"/>
    </xf>
    <xf numFmtId="0" fontId="30" fillId="0" borderId="0" xfId="41" applyFont="1" applyAlignment="1">
      <alignment horizontal="center" wrapText="1" readingOrder="1"/>
    </xf>
    <xf numFmtId="0" fontId="30" fillId="0" borderId="0" xfId="41" applyFont="1" applyAlignment="1">
      <alignment horizontal="center" readingOrder="1"/>
    </xf>
    <xf numFmtId="0" fontId="30" fillId="0" borderId="0" xfId="39" applyFont="1" applyAlignment="1">
      <alignment horizontal="center" wrapText="1" readingOrder="1"/>
    </xf>
    <xf numFmtId="165" fontId="29" fillId="0" borderId="0" xfId="5" applyNumberFormat="1" applyFont="1" applyAlignment="1">
      <alignment horizontal="left" vertical="center" wrapText="1"/>
    </xf>
  </cellXfs>
  <cellStyles count="50">
    <cellStyle name="Estilo 1" xfId="14" xr:uid="{00000000-0005-0000-0000-000000000000}"/>
    <cellStyle name="Euro" xfId="13" xr:uid="{00000000-0005-0000-0000-000001000000}"/>
    <cellStyle name="Hipervínculo 2" xfId="9" xr:uid="{00000000-0005-0000-0000-000002000000}"/>
    <cellStyle name="Hipervínculo 2 2" xfId="40" xr:uid="{00000000-0005-0000-0000-000003000000}"/>
    <cellStyle name="Millares" xfId="8" builtinId="3"/>
    <cellStyle name="Millares 11 2" xfId="42" xr:uid="{00000000-0005-0000-0000-000005000000}"/>
    <cellStyle name="Millares 11 2 2" xfId="43" xr:uid="{00000000-0005-0000-0000-000006000000}"/>
    <cellStyle name="Millares 2" xfId="3" xr:uid="{00000000-0005-0000-0000-000007000000}"/>
    <cellStyle name="Millares 2 2" xfId="7" xr:uid="{00000000-0005-0000-0000-000008000000}"/>
    <cellStyle name="Millares 3" xfId="15" xr:uid="{00000000-0005-0000-0000-000009000000}"/>
    <cellStyle name="Millares 3 2" xfId="44" xr:uid="{00000000-0005-0000-0000-00000A000000}"/>
    <cellStyle name="Millares 4" xfId="16" xr:uid="{00000000-0005-0000-0000-00000B000000}"/>
    <cellStyle name="Millares 5" xfId="17" xr:uid="{00000000-0005-0000-0000-00000C000000}"/>
    <cellStyle name="Millares 6" xfId="18" xr:uid="{00000000-0005-0000-0000-00000D000000}"/>
    <cellStyle name="Millares 7" xfId="19" xr:uid="{00000000-0005-0000-0000-00000E000000}"/>
    <cellStyle name="Normal" xfId="0" builtinId="0"/>
    <cellStyle name="Normal 10" xfId="20" xr:uid="{00000000-0005-0000-0000-000010000000}"/>
    <cellStyle name="Normal 11" xfId="21" xr:uid="{00000000-0005-0000-0000-000011000000}"/>
    <cellStyle name="Normal 12" xfId="22" xr:uid="{00000000-0005-0000-0000-000012000000}"/>
    <cellStyle name="Normal 13" xfId="23" xr:uid="{00000000-0005-0000-0000-000013000000}"/>
    <cellStyle name="Normal 14" xfId="39" xr:uid="{00000000-0005-0000-0000-000014000000}"/>
    <cellStyle name="Normal 15" xfId="24" xr:uid="{00000000-0005-0000-0000-000015000000}"/>
    <cellStyle name="Normal 16" xfId="25" xr:uid="{00000000-0005-0000-0000-000016000000}"/>
    <cellStyle name="Normal 17" xfId="26" xr:uid="{00000000-0005-0000-0000-000017000000}"/>
    <cellStyle name="Normal 17 2" xfId="45" xr:uid="{00000000-0005-0000-0000-000018000000}"/>
    <cellStyle name="Normal 2" xfId="2" xr:uid="{00000000-0005-0000-0000-000019000000}"/>
    <cellStyle name="Normal 2 2" xfId="12" xr:uid="{00000000-0005-0000-0000-00001A000000}"/>
    <cellStyle name="Normal 2 3" xfId="41" xr:uid="{00000000-0005-0000-0000-00001B000000}"/>
    <cellStyle name="Normal 3" xfId="11" xr:uid="{00000000-0005-0000-0000-00001C000000}"/>
    <cellStyle name="Normal 3 2" xfId="27" xr:uid="{00000000-0005-0000-0000-00001D000000}"/>
    <cellStyle name="Normal 4" xfId="28" xr:uid="{00000000-0005-0000-0000-00001E000000}"/>
    <cellStyle name="Normal 4 2" xfId="46" xr:uid="{00000000-0005-0000-0000-00001F000000}"/>
    <cellStyle name="Normal 5" xfId="29" xr:uid="{00000000-0005-0000-0000-000020000000}"/>
    <cellStyle name="Normal 6" xfId="30" xr:uid="{00000000-0005-0000-0000-000021000000}"/>
    <cellStyle name="Normal 7" xfId="31" xr:uid="{00000000-0005-0000-0000-000022000000}"/>
    <cellStyle name="Normal 8" xfId="32" xr:uid="{00000000-0005-0000-0000-000023000000}"/>
    <cellStyle name="Normal 9" xfId="33" xr:uid="{00000000-0005-0000-0000-000024000000}"/>
    <cellStyle name="Normal_Saldos vigentes menos cancel setiembre 06-Hoja Trabajo MSH 2" xfId="5" xr:uid="{00000000-0005-0000-0000-000025000000}"/>
    <cellStyle name="Porcentaje" xfId="10" builtinId="5"/>
    <cellStyle name="Porcentaje 2" xfId="4" xr:uid="{00000000-0005-0000-0000-000028000000}"/>
    <cellStyle name="Porcentaje 3" xfId="47" xr:uid="{00000000-0005-0000-0000-000029000000}"/>
    <cellStyle name="Porcentaje 3 2" xfId="48" xr:uid="{00000000-0005-0000-0000-00002A000000}"/>
    <cellStyle name="Porcentual 2" xfId="34" xr:uid="{00000000-0005-0000-0000-00002B000000}"/>
    <cellStyle name="Porcentual 2 10" xfId="49" xr:uid="{00000000-0005-0000-0000-00002C000000}"/>
    <cellStyle name="Porcentual 2 2" xfId="6" xr:uid="{00000000-0005-0000-0000-00002D000000}"/>
    <cellStyle name="Porcentual 3" xfId="35" xr:uid="{00000000-0005-0000-0000-00002E000000}"/>
    <cellStyle name="Porcentual 4" xfId="36" xr:uid="{00000000-0005-0000-0000-00002F000000}"/>
    <cellStyle name="Porcentual 5" xfId="37" xr:uid="{00000000-0005-0000-0000-000030000000}"/>
    <cellStyle name="Porcentual 6" xfId="38" xr:uid="{00000000-0005-0000-0000-000031000000}"/>
    <cellStyle name="Salida" xfId="1" builtinId="21"/>
  </cellStyles>
  <dxfs count="0"/>
  <tableStyles count="0" defaultTableStyle="TableStyleMedium2" defaultPivotStyle="PivotStyleLight16"/>
  <colors>
    <mruColors>
      <color rgb="FF66FF33"/>
      <color rgb="FFFFFFCC"/>
      <color rgb="FFFF9900"/>
      <color rgb="FF2CA8D4"/>
      <color rgb="FFBC14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colones GG'!$A$8</c:f>
              <c:strCache>
                <c:ptCount val="1"/>
                <c:pt idx="0">
                  <c:v>MONEDA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698-4D4F-A1E5-08D82E47CA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698-4D4F-A1E5-08D82E47CA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698-4D4F-A1E5-08D82E47CAF3}"/>
              </c:ext>
            </c:extLst>
          </c:dPt>
          <c:dLbls>
            <c:dLbl>
              <c:idx val="0"/>
              <c:layout>
                <c:manualLayout>
                  <c:x val="0.15747546568226317"/>
                  <c:y val="0.113398226796453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8-4D4F-A1E5-08D82E47CAF3}"/>
                </c:ext>
              </c:extLst>
            </c:dLbl>
            <c:dLbl>
              <c:idx val="1"/>
              <c:layout>
                <c:manualLayout>
                  <c:x val="-0.1563450988949707"/>
                  <c:y val="-0.18376371752743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98-4D4F-A1E5-08D82E47CAF3}"/>
                </c:ext>
              </c:extLst>
            </c:dLbl>
            <c:dLbl>
              <c:idx val="2"/>
              <c:layout>
                <c:manualLayout>
                  <c:x val="-4.3675510538088054E-2"/>
                  <c:y val="-5.15066030132060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98-4D4F-A1E5-08D82E47CAF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¢</c:v>
              </c:pt>
              <c:pt idx="1">
                <c:v>   Deuda US$</c:v>
              </c:pt>
              <c:pt idx="2">
                <c:v>   Deuda otras monedas</c:v>
              </c:pt>
            </c:strLit>
          </c:cat>
          <c:val>
            <c:numRef>
              <c:f>('DP colones GG'!$AR$9,'DP colones GG'!$AR$11,'DP colones GG'!$AR$13)</c:f>
              <c:numCache>
                <c:formatCode>_(* #\ ##0.00_);_(* \(#\ ##0.00\);_(* "-"??_);_(@_)</c:formatCode>
                <c:ptCount val="3"/>
                <c:pt idx="0">
                  <c:v>19507676.937980041</c:v>
                </c:pt>
                <c:pt idx="1">
                  <c:v>8451719.2964173481</c:v>
                </c:pt>
                <c:pt idx="2">
                  <c:v>1897188.4528879155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98-4D4F-A1E5-08D82E47CA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7964421114027"/>
          <c:y val="0.11256071864256405"/>
          <c:w val="0.80631753948462159"/>
          <c:h val="0.6004122655399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GG'!$D$114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GG'!$D$115:$D$126</c:f>
              <c:numCache>
                <c:formatCode>_(* #\ ##0.00_);_(* \(#\ ##0.00\);_(* "-"??_);_(@_)</c:formatCode>
                <c:ptCount val="12"/>
                <c:pt idx="0">
                  <c:v>377706.77362992009</c:v>
                </c:pt>
                <c:pt idx="1">
                  <c:v>385565.10075022839</c:v>
                </c:pt>
                <c:pt idx="2">
                  <c:v>130896.52094454481</c:v>
                </c:pt>
                <c:pt idx="3">
                  <c:v>69806.082209859931</c:v>
                </c:pt>
                <c:pt idx="4">
                  <c:v>249784.56529797355</c:v>
                </c:pt>
                <c:pt idx="5">
                  <c:v>189738.22719365527</c:v>
                </c:pt>
                <c:pt idx="6">
                  <c:v>188809.50867621819</c:v>
                </c:pt>
                <c:pt idx="7">
                  <c:v>260522.61455627499</c:v>
                </c:pt>
                <c:pt idx="8">
                  <c:v>290475.38880020042</c:v>
                </c:pt>
                <c:pt idx="9">
                  <c:v>21739.014531300669</c:v>
                </c:pt>
                <c:pt idx="10">
                  <c:v>13491.478236824656</c:v>
                </c:pt>
                <c:pt idx="11">
                  <c:v>21136.877858868967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9-4142-943B-3C6660297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539264"/>
        <c:axId val="124540800"/>
      </c:barChart>
      <c:catAx>
        <c:axId val="1245392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4540800"/>
        <c:crosses val="autoZero"/>
        <c:auto val="1"/>
        <c:lblAlgn val="ctr"/>
        <c:lblOffset val="100"/>
        <c:noMultiLvlLbl val="0"/>
      </c:catAx>
      <c:valAx>
        <c:axId val="12454080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5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45392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45840337374"/>
          <c:y val="0.10481844445703289"/>
          <c:w val="0.85015541596626254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DPT'!$G$135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DPT'!$G$136:$G$147</c:f>
              <c:numCache>
                <c:formatCode>_(* #\ ##0.00_);_(* \(#\ ##0.00\);_(* "-"??_);_(@_)</c:formatCode>
                <c:ptCount val="12"/>
                <c:pt idx="0">
                  <c:v>434.1467318081186</c:v>
                </c:pt>
                <c:pt idx="1">
                  <c:v>1917.411271219039</c:v>
                </c:pt>
                <c:pt idx="2">
                  <c:v>105.9890103005034</c:v>
                </c:pt>
                <c:pt idx="3">
                  <c:v>1145.3511238361891</c:v>
                </c:pt>
                <c:pt idx="4">
                  <c:v>373.87297459641417</c:v>
                </c:pt>
                <c:pt idx="5">
                  <c:v>1018.9670717095451</c:v>
                </c:pt>
                <c:pt idx="6">
                  <c:v>125.89706506979064</c:v>
                </c:pt>
                <c:pt idx="7">
                  <c:v>34.776828922962252</c:v>
                </c:pt>
                <c:pt idx="8">
                  <c:v>1008.1677779964575</c:v>
                </c:pt>
                <c:pt idx="9">
                  <c:v>512.37200805560178</c:v>
                </c:pt>
                <c:pt idx="10">
                  <c:v>258.08338349520659</c:v>
                </c:pt>
                <c:pt idx="11">
                  <c:v>75.163974465235299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BEC-9401-EB2D9D989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136704"/>
        <c:axId val="168138240"/>
      </c:barChart>
      <c:catAx>
        <c:axId val="1681367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8138240"/>
        <c:crosses val="autoZero"/>
        <c:auto val="1"/>
        <c:lblAlgn val="ctr"/>
        <c:lblOffset val="100"/>
        <c:noMultiLvlLbl val="0"/>
      </c:catAx>
      <c:valAx>
        <c:axId val="1681382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81367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DPT'!$G$156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DPT'!$G$157:$G$168</c:f>
              <c:numCache>
                <c:formatCode>0.0%</c:formatCode>
                <c:ptCount val="12"/>
                <c:pt idx="0">
                  <c:v>6.1588377484789814E-3</c:v>
                </c:pt>
                <c:pt idx="1">
                  <c:v>2.7200538553776712E-2</c:v>
                </c:pt>
                <c:pt idx="2">
                  <c:v>1.5035679638633664E-3</c:v>
                </c:pt>
                <c:pt idx="3">
                  <c:v>1.6248036020832798E-2</c:v>
                </c:pt>
                <c:pt idx="4">
                  <c:v>5.3037897567272665E-3</c:v>
                </c:pt>
                <c:pt idx="5">
                  <c:v>1.4455142480435645E-2</c:v>
                </c:pt>
                <c:pt idx="6">
                  <c:v>1.7859851058771498E-3</c:v>
                </c:pt>
                <c:pt idx="7">
                  <c:v>4.9334667533049539E-4</c:v>
                </c:pt>
                <c:pt idx="8">
                  <c:v>1.4301942898579821E-2</c:v>
                </c:pt>
                <c:pt idx="9">
                  <c:v>7.2685473211658684E-3</c:v>
                </c:pt>
                <c:pt idx="10">
                  <c:v>3.6611900264815764E-3</c:v>
                </c:pt>
                <c:pt idx="11">
                  <c:v>1.0662817184739306E-3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5-4934-A0E1-69D6B6E81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019648"/>
        <c:axId val="169021440"/>
      </c:barChart>
      <c:catAx>
        <c:axId val="1690196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9021440"/>
        <c:crosses val="autoZero"/>
        <c:auto val="1"/>
        <c:lblAlgn val="ctr"/>
        <c:lblOffset val="100"/>
        <c:noMultiLvlLbl val="0"/>
      </c:catAx>
      <c:valAx>
        <c:axId val="16902144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90196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9256831474544"/>
          <c:y val="0.13551036889619919"/>
          <c:w val="0.84010258869925458"/>
          <c:h val="0.677896801361368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DPT'!$C$156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DPT'!$C$157:$C$168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1.1531608971498113E-2</c:v>
                </c:pt>
                <c:pt idx="7">
                  <c:v>4.8134119358124883E-3</c:v>
                </c:pt>
                <c:pt idx="8">
                  <c:v>9.9833579731715763E-3</c:v>
                </c:pt>
                <c:pt idx="9">
                  <c:v>1.2790804044093778E-2</c:v>
                </c:pt>
                <c:pt idx="10">
                  <c:v>7.6787503631243932E-3</c:v>
                </c:pt>
                <c:pt idx="11">
                  <c:v>2.5348801249544151E-3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F-430D-9D27-66651871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059072"/>
        <c:axId val="169060608"/>
      </c:barChart>
      <c:catAx>
        <c:axId val="1690590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9060608"/>
        <c:crosses val="autoZero"/>
        <c:auto val="1"/>
        <c:lblAlgn val="ctr"/>
        <c:lblOffset val="100"/>
        <c:noMultiLvlLbl val="0"/>
      </c:catAx>
      <c:valAx>
        <c:axId val="1690606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90590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3968240003722"/>
          <c:y val="9.9229753143602745E-2"/>
          <c:w val="0.80564201821141923"/>
          <c:h val="0.707394712915797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DPT'!$C$135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DPT'!$C$136:$C$147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812.88232486746301</c:v>
                </c:pt>
                <c:pt idx="7">
                  <c:v>339.30542516650502</c:v>
                </c:pt>
                <c:pt idx="8">
                  <c:v>703.7435330380913</c:v>
                </c:pt>
                <c:pt idx="9">
                  <c:v>901.6450830049547</c:v>
                </c:pt>
                <c:pt idx="10">
                  <c:v>541.28790376790937</c:v>
                </c:pt>
                <c:pt idx="11">
                  <c:v>178.68792241622248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8-4ECD-B641-2299AA9D8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7760"/>
        <c:axId val="170332928"/>
      </c:barChart>
      <c:catAx>
        <c:axId val="1690777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70332928"/>
        <c:crosses val="autoZero"/>
        <c:auto val="1"/>
        <c:lblAlgn val="ctr"/>
        <c:lblOffset val="100"/>
        <c:noMultiLvlLbl val="0"/>
      </c:catAx>
      <c:valAx>
        <c:axId val="1703329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9077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79076579779"/>
          <c:y val="7.3042743671645219E-2"/>
          <c:w val="0.78466147532663388"/>
          <c:h val="0.7361895036382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DPT'!$C$114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DPT'!$C$115:$C$126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411708.63989887264</c:v>
                </c:pt>
                <c:pt idx="7">
                  <c:v>171851.41173833146</c:v>
                </c:pt>
                <c:pt idx="8">
                  <c:v>356432.02461313253</c:v>
                </c:pt>
                <c:pt idx="9">
                  <c:v>456665.20164034952</c:v>
                </c:pt>
                <c:pt idx="10">
                  <c:v>274151.49750037078</c:v>
                </c:pt>
                <c:pt idx="11">
                  <c:v>90501.858945368367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B-4AD7-9C5B-EEBDCF1EB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0370560"/>
        <c:axId val="170372096"/>
      </c:barChart>
      <c:catAx>
        <c:axId val="1703705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70372096"/>
        <c:crosses val="autoZero"/>
        <c:auto val="1"/>
        <c:lblAlgn val="ctr"/>
        <c:lblOffset val="100"/>
        <c:noMultiLvlLbl val="0"/>
      </c:catAx>
      <c:valAx>
        <c:axId val="170372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70370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chemeClr val="tx1">
                <a:alpha val="45000"/>
              </a:schemeClr>
            </a:solidFill>
            <a:prstDash val="solid"/>
          </a:ln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2447312429401"/>
          <c:y val="0.13440358790102694"/>
          <c:w val="0.84217552687570862"/>
          <c:h val="0.67551359478122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GG'!$D$156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GG'!$D$157:$D$168</c:f>
              <c:numCache>
                <c:formatCode>0.0%</c:formatCode>
                <c:ptCount val="12"/>
                <c:pt idx="0">
                  <c:v>1.2650702603327907E-2</c:v>
                </c:pt>
                <c:pt idx="1">
                  <c:v>1.2913905082868537E-2</c:v>
                </c:pt>
                <c:pt idx="2">
                  <c:v>4.3841759637125661E-3</c:v>
                </c:pt>
                <c:pt idx="3">
                  <c:v>2.3380464624806036E-3</c:v>
                </c:pt>
                <c:pt idx="4">
                  <c:v>8.3661466277603642E-3</c:v>
                </c:pt>
                <c:pt idx="5">
                  <c:v>6.3549876578635296E-3</c:v>
                </c:pt>
                <c:pt idx="6">
                  <c:v>6.3238816714566992E-3</c:v>
                </c:pt>
                <c:pt idx="7">
                  <c:v>8.7258009341979765E-3</c:v>
                </c:pt>
                <c:pt idx="8">
                  <c:v>9.7290226542187906E-3</c:v>
                </c:pt>
                <c:pt idx="9">
                  <c:v>7.2811457703527739E-4</c:v>
                </c:pt>
                <c:pt idx="10">
                  <c:v>4.5187613982419533E-4</c:v>
                </c:pt>
                <c:pt idx="11">
                  <c:v>7.0794694303633152E-4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63A-B864-F092EC271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557952"/>
        <c:axId val="124572032"/>
      </c:barChart>
      <c:catAx>
        <c:axId val="1245579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4572032"/>
        <c:crosses val="autoZero"/>
        <c:auto val="1"/>
        <c:lblAlgn val="ctr"/>
        <c:lblOffset val="100"/>
        <c:noMultiLvlLbl val="0"/>
      </c:catAx>
      <c:valAx>
        <c:axId val="12457203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45579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4736339775976"/>
          <c:y val="0.24089724078608132"/>
          <c:w val="0.8484526366022429"/>
          <c:h val="0.549020490085806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GG'!$D$135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GG'!$D$136:$D$147</c:f>
              <c:numCache>
                <c:formatCode>_(* #\ ##0.00_);_(* \(#\ ##0.00\);_(* "-"??_);_(@_)</c:formatCode>
                <c:ptCount val="12"/>
                <c:pt idx="0">
                  <c:v>745.74864482293492</c:v>
                </c:pt>
                <c:pt idx="1">
                  <c:v>761.26421724496208</c:v>
                </c:pt>
                <c:pt idx="2">
                  <c:v>258.44361266890064</c:v>
                </c:pt>
                <c:pt idx="3">
                  <c:v>137.82594023428354</c:v>
                </c:pt>
                <c:pt idx="4">
                  <c:v>493.17754955373073</c:v>
                </c:pt>
                <c:pt idx="5">
                  <c:v>374.6213615417297</c:v>
                </c:pt>
                <c:pt idx="6">
                  <c:v>372.78768890423743</c:v>
                </c:pt>
                <c:pt idx="7">
                  <c:v>514.37887884274789</c:v>
                </c:pt>
                <c:pt idx="8">
                  <c:v>573.51798452100854</c:v>
                </c:pt>
                <c:pt idx="9">
                  <c:v>42.921763013940662</c:v>
                </c:pt>
                <c:pt idx="10">
                  <c:v>26.637731473749518</c:v>
                </c:pt>
                <c:pt idx="11">
                  <c:v>41.73289736785059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7-47DE-9743-B97576142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4601472"/>
        <c:axId val="124603008"/>
      </c:barChart>
      <c:catAx>
        <c:axId val="1246014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4603008"/>
        <c:crosses val="autoZero"/>
        <c:auto val="1"/>
        <c:lblAlgn val="ctr"/>
        <c:lblOffset val="100"/>
        <c:noMultiLvlLbl val="0"/>
      </c:catAx>
      <c:valAx>
        <c:axId val="1246030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4601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276610.44230673759</c:v>
              </c:pt>
              <c:pt idx="1">
                <c:v>607819.60380162543</c:v>
              </c:pt>
              <c:pt idx="2">
                <c:v>365834.87417318602</c:v>
              </c:pt>
              <c:pt idx="3">
                <c:v>315140.90774585499</c:v>
              </c:pt>
              <c:pt idx="4">
                <c:v>356519.31541266822</c:v>
              </c:pt>
              <c:pt idx="5">
                <c:v>177623.8500642358</c:v>
              </c:pt>
              <c:pt idx="6">
                <c:v>53407.972886433199</c:v>
              </c:pt>
              <c:pt idx="7">
                <c:v>91045.690173931987</c:v>
              </c:pt>
              <c:pt idx="8">
                <c:v>273607.6669798232</c:v>
              </c:pt>
              <c:pt idx="9">
                <c:v>162471.33090178511</c:v>
              </c:pt>
              <c:pt idx="10">
                <c:v>4805.8409894705464</c:v>
              </c:pt>
              <c:pt idx="11">
                <c:v>2360.4345289922512</c:v>
              </c:pt>
              <c:pt idx="12">
                <c:v>2267.14291498475</c:v>
              </c:pt>
              <c:pt idx="13">
                <c:v>1865.6589907709999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1244-427C-A688-73F9F5C9644A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7373.1362790622661</c:v>
              </c:pt>
              <c:pt idx="1">
                <c:v>139418.000560566</c:v>
              </c:pt>
              <c:pt idx="2">
                <c:v>190322.08704482499</c:v>
              </c:pt>
              <c:pt idx="3">
                <c:v>33030.115724032476</c:v>
              </c:pt>
              <c:pt idx="4">
                <c:v>160103.11417900817</c:v>
              </c:pt>
              <c:pt idx="5">
                <c:v>157294.28352282598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13604.537319320189</c:v>
              </c:pt>
              <c:pt idx="9">
                <c:v>13060.7668595346</c:v>
              </c:pt>
              <c:pt idx="10">
                <c:v>10232.73879893939</c:v>
              </c:pt>
              <c:pt idx="11">
                <c:v>5881.6793350992502</c:v>
              </c:pt>
              <c:pt idx="12">
                <c:v>4091.5481086497498</c:v>
              </c:pt>
              <c:pt idx="13">
                <c:v>133533.04715604399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1244-427C-A688-73F9F5C96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5501824"/>
        <c:axId val="125503360"/>
      </c:barChart>
      <c:catAx>
        <c:axId val="1255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25503360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25503360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25501824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6A-46EA-9848-A2790C7044E2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6A-46EA-9848-A2790C7044E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6A-46EA-9848-A2790C7044E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6A-46EA-9848-A2790C7044E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6A-46EA-9848-A2790C7044E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6A-46EA-9848-A2790C7044E2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6A-46EA-9848-A2790C7044E2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6A-46EA-9848-A2790C7044E2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6A-46EA-9848-A2790C7044E2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6A-46EA-9848-A2790C7044E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6A-46EA-9848-A2790C7044E2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6A-46EA-9848-A2790C7044E2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6A-46EA-9848-A2790C7044E2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6A-46EA-9848-A2790C7044E2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6A-46EA-9848-A2790C7044E2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6A-46EA-9848-A2790C7044E2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6A-46EA-9848-A2790C7044E2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6A-46EA-9848-A2790C7044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144.36131855444634</c:v>
              </c:pt>
              <c:pt idx="1">
                <c:v>379.85366117943744</c:v>
              </c:pt>
              <c:pt idx="2">
                <c:v>282.71898613749403</c:v>
              </c:pt>
              <c:pt idx="3">
                <c:v>176.99060808712014</c:v>
              </c:pt>
              <c:pt idx="4">
                <c:v>262.62184903731298</c:v>
              </c:pt>
              <c:pt idx="5">
                <c:v>170.25358265663999</c:v>
              </c:pt>
              <c:pt idx="6">
                <c:v>104.57284831971714</c:v>
              </c:pt>
              <c:pt idx="7">
                <c:v>120.76508957263127</c:v>
              </c:pt>
              <c:pt idx="8">
                <c:v>146.00256558496486</c:v>
              </c:pt>
              <c:pt idx="9">
                <c:v>89.230667193275593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3.2324016504736877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5.4236824030592814</c:v>
              </c:pt>
              <c:pt idx="16">
                <c:v>1</c:v>
              </c:pt>
              <c:pt idx="17">
                <c:v>0.99174254215095659</c:v>
              </c:pt>
              <c:pt idx="18">
                <c:v>0.99174254215095659</c:v>
              </c:pt>
              <c:pt idx="19">
                <c:v>0.99174254215095659</c:v>
              </c:pt>
              <c:pt idx="20">
                <c:v>0.9234443752532</c:v>
              </c:pt>
              <c:pt idx="21">
                <c:v>0.84615951913208165</c:v>
              </c:pt>
              <c:pt idx="22">
                <c:v>0.45996719587925544</c:v>
              </c:pt>
              <c:pt idx="23">
                <c:v>8.2761530164502897E-2</c:v>
              </c:pt>
              <c:pt idx="24">
                <c:v>8.2761530164502897E-2</c:v>
              </c:pt>
              <c:pt idx="25">
                <c:v>8.2761530164502897E-2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A66A-46EA-9848-A2790C704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550976"/>
        <c:axId val="125552512"/>
      </c:barChart>
      <c:catAx>
        <c:axId val="1255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25552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5552512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25550976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4980231901392"/>
          <c:y val="5.6431714151673112E-2"/>
          <c:w val="0.8076640419947505"/>
          <c:h val="0.717589359301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GG'!$E$114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GG'!$E$115:$E$126</c:f>
              <c:numCache>
                <c:formatCode>_(* #\ ##0.00_);_(* \(#\ ##0.00\);_(* "-"??_);_(@_)</c:formatCode>
                <c:ptCount val="12"/>
                <c:pt idx="0">
                  <c:v>15169.647027963932</c:v>
                </c:pt>
                <c:pt idx="1">
                  <c:v>450978.13429368823</c:v>
                </c:pt>
                <c:pt idx="2">
                  <c:v>400393.90177832561</c:v>
                </c:pt>
                <c:pt idx="3">
                  <c:v>64876.349933803984</c:v>
                </c:pt>
                <c:pt idx="4">
                  <c:v>182507.42699076503</c:v>
                </c:pt>
                <c:pt idx="5">
                  <c:v>71706.998548980919</c:v>
                </c:pt>
                <c:pt idx="6">
                  <c:v>131418.06324883117</c:v>
                </c:pt>
                <c:pt idx="7">
                  <c:v>283558.5157349786</c:v>
                </c:pt>
                <c:pt idx="8">
                  <c:v>52820.921212320238</c:v>
                </c:pt>
                <c:pt idx="9">
                  <c:v>23782.861900224696</c:v>
                </c:pt>
                <c:pt idx="10">
                  <c:v>207448.17548443747</c:v>
                </c:pt>
                <c:pt idx="11">
                  <c:v>31471.758901757261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C-44B8-A9AC-AEA5E356B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514688"/>
        <c:axId val="126516224"/>
      </c:barChart>
      <c:catAx>
        <c:axId val="1265146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6516224"/>
        <c:crossesAt val="0"/>
        <c:auto val="1"/>
        <c:lblAlgn val="ctr"/>
        <c:lblOffset val="100"/>
        <c:noMultiLvlLbl val="0"/>
      </c:catAx>
      <c:valAx>
        <c:axId val="126516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65146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562161872658"/>
          <c:y val="8.8704006338832866E-2"/>
          <c:w val="0.81685959066438663"/>
          <c:h val="0.68493388798098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GG'!$E$156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GG'!$E$157:$E$168</c:f>
              <c:numCache>
                <c:formatCode>0.0%</c:formatCode>
                <c:ptCount val="12"/>
                <c:pt idx="0">
                  <c:v>5.080838008382141E-4</c:v>
                </c:pt>
                <c:pt idx="1">
                  <c:v>1.5104813193377123E-2</c:v>
                </c:pt>
                <c:pt idx="2">
                  <c:v>1.3410572775553836E-2</c:v>
                </c:pt>
                <c:pt idx="3">
                  <c:v>2.1729327253372081E-3</c:v>
                </c:pt>
                <c:pt idx="4">
                  <c:v>6.1128032192003376E-3</c:v>
                </c:pt>
                <c:pt idx="5">
                  <c:v>2.4017147071586534E-3</c:v>
                </c:pt>
                <c:pt idx="6">
                  <c:v>4.4016442143430022E-3</c:v>
                </c:pt>
                <c:pt idx="7">
                  <c:v>9.4973527181672155E-3</c:v>
                </c:pt>
                <c:pt idx="8">
                  <c:v>1.7691548368830856E-3</c:v>
                </c:pt>
                <c:pt idx="9">
                  <c:v>7.9657007488712712E-4</c:v>
                </c:pt>
                <c:pt idx="10">
                  <c:v>6.9481549097871612E-3</c:v>
                </c:pt>
                <c:pt idx="11">
                  <c:v>1.0540977553658308E-3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9-4E5E-9285-D03667BD7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750720"/>
        <c:axId val="126752256"/>
      </c:barChart>
      <c:catAx>
        <c:axId val="1267507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6752256"/>
        <c:crosses val="autoZero"/>
        <c:auto val="1"/>
        <c:lblAlgn val="ctr"/>
        <c:lblOffset val="100"/>
        <c:noMultiLvlLbl val="0"/>
      </c:catAx>
      <c:valAx>
        <c:axId val="12675225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67507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4995582542706"/>
          <c:y val="9.4649891547104043E-2"/>
          <c:w val="0.80043380813353382"/>
          <c:h val="0.708663615049690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GG'!$E$135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GG'!$E$136:$E$147</c:f>
              <c:numCache>
                <c:formatCode>_(* #\ ##0.00_);_(* \(#\ ##0.00\);_(* "-"??_);_(@_)</c:formatCode>
                <c:ptCount val="12"/>
                <c:pt idx="0">
                  <c:v>29.951127444250378</c:v>
                </c:pt>
                <c:pt idx="1">
                  <c:v>890.41647112163992</c:v>
                </c:pt>
                <c:pt idx="2">
                  <c:v>790.54237438462644</c:v>
                </c:pt>
                <c:pt idx="3">
                  <c:v>128.0926195186463</c:v>
                </c:pt>
                <c:pt idx="4">
                  <c:v>360.34478556066387</c:v>
                </c:pt>
                <c:pt idx="5">
                  <c:v>141.5791315530345</c:v>
                </c:pt>
                <c:pt idx="6">
                  <c:v>259.473351857588</c:v>
                </c:pt>
                <c:pt idx="7">
                  <c:v>559.86122993006359</c:v>
                </c:pt>
                <c:pt idx="8">
                  <c:v>104.2902409025435</c:v>
                </c:pt>
                <c:pt idx="9">
                  <c:v>46.957159019555945</c:v>
                </c:pt>
                <c:pt idx="10">
                  <c:v>409.58808933114329</c:v>
                </c:pt>
                <c:pt idx="11">
                  <c:v>62.138206645390262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8-49F0-97C3-1DD3606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765312"/>
        <c:axId val="126779392"/>
      </c:barChart>
      <c:catAx>
        <c:axId val="1267653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6779392"/>
        <c:crosses val="autoZero"/>
        <c:auto val="1"/>
        <c:lblAlgn val="ctr"/>
        <c:lblOffset val="100"/>
        <c:noMultiLvlLbl val="0"/>
      </c:catAx>
      <c:valAx>
        <c:axId val="12677939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67653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9116360454937"/>
          <c:y val="9.403602327487065E-2"/>
          <c:w val="0.84930883639546195"/>
          <c:h val="0.715881070421753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GG'!$F$114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GG'!$F$115:$F$126</c:f>
              <c:numCache>
                <c:formatCode>_(* #\ ##0.00_);_(* \(#\ ##0.00\);_(* "-"??_);_(@_)</c:formatCode>
                <c:ptCount val="12"/>
                <c:pt idx="0">
                  <c:v>467828.11076341255</c:v>
                </c:pt>
                <c:pt idx="1">
                  <c:v>302911.79440372874</c:v>
                </c:pt>
                <c:pt idx="2">
                  <c:v>529456.98693612241</c:v>
                </c:pt>
                <c:pt idx="3">
                  <c:v>22874.97383772166</c:v>
                </c:pt>
                <c:pt idx="4">
                  <c:v>86729.091591711185</c:v>
                </c:pt>
                <c:pt idx="5">
                  <c:v>300104.96754634375</c:v>
                </c:pt>
                <c:pt idx="6">
                  <c:v>37212.984645757817</c:v>
                </c:pt>
                <c:pt idx="7">
                  <c:v>661385.9560174346</c:v>
                </c:pt>
                <c:pt idx="8">
                  <c:v>43688.734178037259</c:v>
                </c:pt>
                <c:pt idx="9">
                  <c:v>377679.31221709627</c:v>
                </c:pt>
                <c:pt idx="10">
                  <c:v>27752.181938060632</c:v>
                </c:pt>
                <c:pt idx="11">
                  <c:v>25989.386703248889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F-4B94-9CE5-1697D39D6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6804736"/>
        <c:axId val="126806272"/>
      </c:barChart>
      <c:catAx>
        <c:axId val="1268047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6806272"/>
        <c:crosses val="autoZero"/>
        <c:auto val="1"/>
        <c:lblAlgn val="ctr"/>
        <c:lblOffset val="100"/>
        <c:noMultiLvlLbl val="0"/>
      </c:catAx>
      <c:valAx>
        <c:axId val="1268062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1268047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404912348921"/>
          <c:y val="0.1219355867809357"/>
          <c:w val="0.7924604244621043"/>
          <c:h val="0.583598592729100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GG'!$F$156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GG'!$F$157:$F$168</c:f>
              <c:numCache>
                <c:formatCode>0.0%</c:formatCode>
                <c:ptCount val="12"/>
                <c:pt idx="0">
                  <c:v>1.5669177022870993E-2</c:v>
                </c:pt>
                <c:pt idx="1">
                  <c:v>1.0145560772486031E-2</c:v>
                </c:pt>
                <c:pt idx="2">
                  <c:v>1.7733340651035573E-2</c:v>
                </c:pt>
                <c:pt idx="3">
                  <c:v>7.6616177226269239E-4</c:v>
                </c:pt>
                <c:pt idx="4">
                  <c:v>2.9048564161005862E-3</c:v>
                </c:pt>
                <c:pt idx="5">
                  <c:v>1.0051550459960892E-2</c:v>
                </c:pt>
                <c:pt idx="6">
                  <c:v>1.2463912076857645E-3</c:v>
                </c:pt>
                <c:pt idx="7">
                  <c:v>2.2152096863881827E-2</c:v>
                </c:pt>
                <c:pt idx="8">
                  <c:v>1.4632863951328807E-3</c:v>
                </c:pt>
                <c:pt idx="9">
                  <c:v>1.2649782825894839E-2</c:v>
                </c:pt>
                <c:pt idx="10">
                  <c:v>9.295162935993534E-4</c:v>
                </c:pt>
                <c:pt idx="11">
                  <c:v>8.7047420110032605E-4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1-4A84-8627-5E243FE94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224832"/>
        <c:axId val="127243008"/>
      </c:barChart>
      <c:catAx>
        <c:axId val="1272248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7243008"/>
        <c:crosses val="autoZero"/>
        <c:auto val="1"/>
        <c:lblAlgn val="ctr"/>
        <c:lblOffset val="100"/>
        <c:noMultiLvlLbl val="0"/>
      </c:catAx>
      <c:valAx>
        <c:axId val="12724300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7224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colones GG'!$A$16</c:f>
              <c:strCache>
                <c:ptCount val="1"/>
                <c:pt idx="0">
                  <c:v>TIPO DE INSTRUMENTO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A7A-474F-91FF-77C16449D2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A7A-474F-91FF-77C16449D2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A7A-474F-91FF-77C16449D23E}"/>
              </c:ext>
            </c:extLst>
          </c:dPt>
          <c:dLbls>
            <c:dLbl>
              <c:idx val="0"/>
              <c:layout>
                <c:manualLayout>
                  <c:x val="-0.12270862475669371"/>
                  <c:y val="6.5576156127337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45453222755711"/>
                      <c:h val="0.26383642604115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7A-474F-91FF-77C16449D23E}"/>
                </c:ext>
              </c:extLst>
            </c:dLbl>
            <c:dLbl>
              <c:idx val="1"/>
              <c:layout>
                <c:manualLayout>
                  <c:x val="0.15656631965089915"/>
                  <c:y val="-0.25966526911408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7A-474F-91FF-77C16449D2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rgbClr val="00007A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Ajustable</c:v>
              </c:pt>
              <c:pt idx="1">
                <c:v>   Deuda Fija</c:v>
              </c:pt>
              <c:pt idx="2">
                <c:v>   Deuda Indexada</c:v>
              </c:pt>
            </c:strLit>
          </c:cat>
          <c:val>
            <c:numRef>
              <c:f>('DP colones GG'!$AR$17,'DP colones GG'!$AR$19,'DP colones GG'!$AR$21)</c:f>
              <c:numCache>
                <c:formatCode>_(* #\ ##0.00_);_(* \(#\ ##0.00\);_(* "-"??_);_(@_)</c:formatCode>
                <c:ptCount val="3"/>
                <c:pt idx="0">
                  <c:v>6256700.9026333522</c:v>
                </c:pt>
                <c:pt idx="1">
                  <c:v>20892885.67217005</c:v>
                </c:pt>
                <c:pt idx="2">
                  <c:v>2706998.1124818996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7A-474F-91FF-77C16449D2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7912226783641"/>
          <c:y val="7.6160772703860277E-2"/>
          <c:w val="0.81003417307880021"/>
          <c:h val="0.71722783441530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GG'!$F$135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GG'!$F$136:$F$147</c:f>
              <c:numCache>
                <c:formatCode>_(* #\ ##0.00_);_(* \(#\ ##0.00\);_(* "-"??_);_(@_)</c:formatCode>
                <c:ptCount val="12"/>
                <c:pt idx="0">
                  <c:v>923.68526055009579</c:v>
                </c:pt>
                <c:pt idx="1">
                  <c:v>598.07256832200426</c:v>
                </c:pt>
                <c:pt idx="2">
                  <c:v>1045.3660301218654</c:v>
                </c:pt>
                <c:pt idx="3">
                  <c:v>45.164614274446492</c:v>
                </c:pt>
                <c:pt idx="4">
                  <c:v>171.23892669347492</c:v>
                </c:pt>
                <c:pt idx="5">
                  <c:v>592.53073674447899</c:v>
                </c:pt>
                <c:pt idx="6">
                  <c:v>73.473749498021277</c:v>
                </c:pt>
                <c:pt idx="7">
                  <c:v>1305.8481203945557</c:v>
                </c:pt>
                <c:pt idx="8">
                  <c:v>86.259544657315701</c:v>
                </c:pt>
                <c:pt idx="9">
                  <c:v>745.69442469020748</c:v>
                </c:pt>
                <c:pt idx="10">
                  <c:v>54.79423064693696</c:v>
                </c:pt>
                <c:pt idx="11">
                  <c:v>51.313747242238364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B-4D05-9522-6847F45A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268352"/>
        <c:axId val="127269888"/>
      </c:barChart>
      <c:catAx>
        <c:axId val="1272683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7269888"/>
        <c:crosses val="autoZero"/>
        <c:auto val="1"/>
        <c:lblAlgn val="ctr"/>
        <c:lblOffset val="100"/>
        <c:noMultiLvlLbl val="0"/>
      </c:catAx>
      <c:valAx>
        <c:axId val="12726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72683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5006279659191"/>
          <c:y val="0.11977037629654592"/>
          <c:w val="0.8140006670437"/>
          <c:h val="0.690932109422147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GG'!$G$114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GG'!$G$115:$G$126</c:f>
              <c:numCache>
                <c:formatCode>_(* #\ ##0.00_);_(* \(#\ ##0.00\);_(* "-"??_);_(@_)</c:formatCode>
                <c:ptCount val="12"/>
                <c:pt idx="0">
                  <c:v>213496.9547519219</c:v>
                </c:pt>
                <c:pt idx="1">
                  <c:v>576368.65884400369</c:v>
                </c:pt>
                <c:pt idx="2">
                  <c:v>42797.387802462035</c:v>
                </c:pt>
                <c:pt idx="3">
                  <c:v>567777.6730949179</c:v>
                </c:pt>
                <c:pt idx="4">
                  <c:v>157406.21382558666</c:v>
                </c:pt>
                <c:pt idx="5">
                  <c:v>505471.51881630026</c:v>
                </c:pt>
                <c:pt idx="6">
                  <c:v>37181.689060293567</c:v>
                </c:pt>
                <c:pt idx="7">
                  <c:v>11781.866509886722</c:v>
                </c:pt>
                <c:pt idx="8">
                  <c:v>499732.89006510889</c:v>
                </c:pt>
                <c:pt idx="9">
                  <c:v>217186.410534366</c:v>
                </c:pt>
                <c:pt idx="10">
                  <c:v>98761.101724647029</c:v>
                </c:pt>
                <c:pt idx="11">
                  <c:v>26186.904799400614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D-4EC6-B5A3-9A9C095F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855488"/>
        <c:axId val="129857024"/>
      </c:barChart>
      <c:catAx>
        <c:axId val="1298554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29857024"/>
        <c:crosses val="autoZero"/>
        <c:auto val="1"/>
        <c:lblAlgn val="ctr"/>
        <c:lblOffset val="100"/>
        <c:noMultiLvlLbl val="0"/>
      </c:catAx>
      <c:valAx>
        <c:axId val="1298570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98554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45840337374"/>
          <c:y val="0.10481844445703289"/>
          <c:w val="0.85015541596626254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GG'!$G$135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GG'!$G$136:$G$147</c:f>
              <c:numCache>
                <c:formatCode>_(* #\ ##0.00_);_(* \(#\ ##0.00\);_(* "-"??_);_(@_)</c:formatCode>
                <c:ptCount val="12"/>
                <c:pt idx="0">
                  <c:v>421.53086943595383</c:v>
                </c:pt>
                <c:pt idx="1">
                  <c:v>1137.9889805007181</c:v>
                </c:pt>
                <c:pt idx="2">
                  <c:v>84.499660011179188</c:v>
                </c:pt>
                <c:pt idx="3">
                  <c:v>1121.0268383646301</c:v>
                </c:pt>
                <c:pt idx="4">
                  <c:v>310.7846584773074</c:v>
                </c:pt>
                <c:pt idx="5">
                  <c:v>998.00884302697091</c:v>
                </c:pt>
                <c:pt idx="6">
                  <c:v>73.411959130258978</c:v>
                </c:pt>
                <c:pt idx="7">
                  <c:v>23.262254205273106</c:v>
                </c:pt>
                <c:pt idx="8">
                  <c:v>986.67842770713332</c:v>
                </c:pt>
                <c:pt idx="9">
                  <c:v>428.81537382397329</c:v>
                </c:pt>
                <c:pt idx="10">
                  <c:v>194.9950673760998</c:v>
                </c:pt>
                <c:pt idx="11">
                  <c:v>51.703729267494495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F-49F7-B2F8-F8444AB52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878272"/>
        <c:axId val="131149824"/>
      </c:barChart>
      <c:catAx>
        <c:axId val="1298782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1149824"/>
        <c:crosses val="autoZero"/>
        <c:auto val="1"/>
        <c:lblAlgn val="ctr"/>
        <c:lblOffset val="100"/>
        <c:noMultiLvlLbl val="0"/>
      </c:catAx>
      <c:valAx>
        <c:axId val="1311498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298782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GG'!$G$156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GG'!$G$157:$G$168</c:f>
              <c:numCache>
                <c:formatCode>0.0%</c:formatCode>
                <c:ptCount val="12"/>
                <c:pt idx="0">
                  <c:v>7.1507493903963373E-3</c:v>
                </c:pt>
                <c:pt idx="1">
                  <c:v>1.9304574347026898E-2</c:v>
                </c:pt>
                <c:pt idx="2">
                  <c:v>1.4334321306578549E-3</c:v>
                </c:pt>
                <c:pt idx="3">
                  <c:v>1.9016832602983938E-2</c:v>
                </c:pt>
                <c:pt idx="4">
                  <c:v>5.2720770133035206E-3</c:v>
                </c:pt>
                <c:pt idx="5">
                  <c:v>1.6929984595041782E-2</c:v>
                </c:pt>
                <c:pt idx="6">
                  <c:v>1.2453430105864634E-3</c:v>
                </c:pt>
                <c:pt idx="7">
                  <c:v>3.9461534643994771E-4</c:v>
                </c:pt>
                <c:pt idx="8">
                  <c:v>1.6737778124968357E-2</c:v>
                </c:pt>
                <c:pt idx="9">
                  <c:v>7.274321989911221E-3</c:v>
                </c:pt>
                <c:pt idx="10">
                  <c:v>3.307849935250812E-3</c:v>
                </c:pt>
                <c:pt idx="11">
                  <c:v>8.7708976340326547E-4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E-420A-B26F-54A22498F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1166592"/>
        <c:axId val="131168128"/>
      </c:barChart>
      <c:catAx>
        <c:axId val="1311665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1168128"/>
        <c:crosses val="autoZero"/>
        <c:auto val="1"/>
        <c:lblAlgn val="ctr"/>
        <c:lblOffset val="100"/>
        <c:noMultiLvlLbl val="0"/>
      </c:catAx>
      <c:valAx>
        <c:axId val="13116812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11665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9256831474544"/>
          <c:y val="0.13551036889619919"/>
          <c:w val="0.84010258869925458"/>
          <c:h val="0.677896801361368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GG'!$C$156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GG'!$C$157:$C$168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8.8366798766314914E-3</c:v>
                </c:pt>
                <c:pt idx="7">
                  <c:v>4.2088388147267621E-3</c:v>
                </c:pt>
                <c:pt idx="8">
                  <c:v>9.4692272262671996E-3</c:v>
                </c:pt>
                <c:pt idx="9">
                  <c:v>1.240061733398859E-3</c:v>
                </c:pt>
                <c:pt idx="10">
                  <c:v>6.7935069424624921E-3</c:v>
                </c:pt>
                <c:pt idx="11">
                  <c:v>1.4415374491262092E-3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5-4147-9C51-2DC135038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328064"/>
        <c:axId val="132338048"/>
      </c:barChart>
      <c:catAx>
        <c:axId val="1323280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2338048"/>
        <c:crosses val="autoZero"/>
        <c:auto val="1"/>
        <c:lblAlgn val="ctr"/>
        <c:lblOffset val="100"/>
        <c:noMultiLvlLbl val="0"/>
      </c:catAx>
      <c:valAx>
        <c:axId val="1323380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23280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3968240003722"/>
          <c:y val="9.9229753143602745E-2"/>
          <c:w val="0.80564201821141923"/>
          <c:h val="0.707394712915797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GG'!$C$135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GG'!$C$136:$C$147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520.91510245434733</c:v>
                </c:pt>
                <c:pt idx="7">
                  <c:v>248.10763012759242</c:v>
                </c:pt>
                <c:pt idx="8">
                  <c:v>558.2032550232866</c:v>
                </c:pt>
                <c:pt idx="9">
                  <c:v>73.100632128978091</c:v>
                </c:pt>
                <c:pt idx="10">
                  <c:v>400.47171724706197</c:v>
                </c:pt>
                <c:pt idx="11">
                  <c:v>84.977461952554634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8-451C-8644-BAAC450D0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55200"/>
        <c:axId val="132356736"/>
      </c:barChart>
      <c:catAx>
        <c:axId val="132355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2356736"/>
        <c:crosses val="autoZero"/>
        <c:auto val="1"/>
        <c:lblAlgn val="ctr"/>
        <c:lblOffset val="100"/>
        <c:noMultiLvlLbl val="0"/>
      </c:catAx>
      <c:valAx>
        <c:axId val="132356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2355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79076579779"/>
          <c:y val="7.3042743671645219E-2"/>
          <c:w val="0.78466147532663388"/>
          <c:h val="0.7361895036382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GG'!$C$114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GG'!$B$115:$B$126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GG'!$C$115:$C$126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263833.08109107782</c:v>
                </c:pt>
                <c:pt idx="7">
                  <c:v>125661.55250702301</c:v>
                </c:pt>
                <c:pt idx="8">
                  <c:v>282718.78460419422</c:v>
                </c:pt>
                <c:pt idx="9">
                  <c:v>37024.008160684825</c:v>
                </c:pt>
                <c:pt idx="10">
                  <c:v>202830.91535129194</c:v>
                </c:pt>
                <c:pt idx="11">
                  <c:v>43039.384929729873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C-4D80-8093-D40F5B67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369792"/>
        <c:axId val="132379776"/>
      </c:barChart>
      <c:catAx>
        <c:axId val="1323697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2379776"/>
        <c:crosses val="autoZero"/>
        <c:auto val="1"/>
        <c:lblAlgn val="ctr"/>
        <c:lblOffset val="100"/>
        <c:noMultiLvlLbl val="0"/>
      </c:catAx>
      <c:valAx>
        <c:axId val="1323797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2369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chemeClr val="tx1">
                <a:alpha val="45000"/>
              </a:schemeClr>
            </a:solidFill>
            <a:prstDash val="solid"/>
          </a:ln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BCCR colones'!$A$8</c:f>
              <c:strCache>
                <c:ptCount val="1"/>
                <c:pt idx="0">
                  <c:v>MONEDA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48-449B-A2EE-58C4F68FE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48-449B-A2EE-58C4F68FEF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448-449B-A2EE-58C4F68FEF1E}"/>
              </c:ext>
            </c:extLst>
          </c:dPt>
          <c:dLbls>
            <c:dLbl>
              <c:idx val="0"/>
              <c:layout>
                <c:manualLayout>
                  <c:x val="3.2963891040997395E-2"/>
                  <c:y val="0.18793689457882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48-449B-A2EE-58C4F68FEF1E}"/>
                </c:ext>
              </c:extLst>
            </c:dLbl>
            <c:dLbl>
              <c:idx val="1"/>
              <c:layout>
                <c:manualLayout>
                  <c:x val="-1.546233233814083E-2"/>
                  <c:y val="-8.9174172473045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48-449B-A2EE-58C4F68FEF1E}"/>
                </c:ext>
              </c:extLst>
            </c:dLbl>
            <c:dLbl>
              <c:idx val="2"/>
              <c:layout>
                <c:manualLayout>
                  <c:x val="-0.11999732021969882"/>
                  <c:y val="-0.1954393965142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48-449B-A2EE-58C4F68FEF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¢</c:v>
              </c:pt>
              <c:pt idx="1">
                <c:v>   Deuda US$</c:v>
              </c:pt>
              <c:pt idx="2">
                <c:v>   Deuda otras monedas</c:v>
              </c:pt>
            </c:strLit>
          </c:cat>
          <c:val>
            <c:numRef>
              <c:f>('DP BCCR colones'!$AR$9,'DP BCCR colones'!$AR$11,'DP BCCR colones'!$AR$13)</c:f>
              <c:numCache>
                <c:formatCode>_(* #\ ##0.00_);_(* \(#\ ##0.00\);_(* "-"??_);_(@_)</c:formatCode>
                <c:ptCount val="3"/>
                <c:pt idx="0">
                  <c:v>3133387.1941537806</c:v>
                </c:pt>
                <c:pt idx="1">
                  <c:v>1747.3560000000002</c:v>
                </c:pt>
                <c:pt idx="2">
                  <c:v>355319.99446475878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48-449B-A2EE-58C4F68FEF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BCCR colones'!$A$16</c:f>
              <c:strCache>
                <c:ptCount val="1"/>
                <c:pt idx="0">
                  <c:v>TIPO DE INSTRUMENTO</c:v>
                </c:pt>
              </c:strCache>
            </c:strRef>
          </c:tx>
          <c:explosion val="3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55B-48A9-AD0B-70A437A3B6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55B-48A9-AD0B-70A437A3B6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55B-48A9-AD0B-70A437A3B69F}"/>
              </c:ext>
            </c:extLst>
          </c:dPt>
          <c:dLbls>
            <c:dLbl>
              <c:idx val="0"/>
              <c:layout>
                <c:manualLayout>
                  <c:x val="-0.14464664294306651"/>
                  <c:y val="6.44377292400892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82775996335312"/>
                      <c:h val="0.26383642604115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5B-48A9-AD0B-70A437A3B69F}"/>
                </c:ext>
              </c:extLst>
            </c:dLbl>
            <c:dLbl>
              <c:idx val="1"/>
              <c:layout>
                <c:manualLayout>
                  <c:x val="8.121072021960557E-2"/>
                  <c:y val="-0.304257615017812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B-48A9-AD0B-70A437A3B69F}"/>
                </c:ext>
              </c:extLst>
            </c:dLbl>
            <c:dLbl>
              <c:idx val="2"/>
              <c:layout>
                <c:manualLayout>
                  <c:x val="4.487278140890541E-2"/>
                  <c:y val="1.38191249339046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3163841807909"/>
                      <c:h val="0.26383642604115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55B-48A9-AD0B-70A437A3B6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rgbClr val="00007A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Ajustable</c:v>
              </c:pt>
              <c:pt idx="1">
                <c:v>   Deuda Fija</c:v>
              </c:pt>
              <c:pt idx="2">
                <c:v>   Deuda Indexada</c:v>
              </c:pt>
            </c:strLit>
          </c:cat>
          <c:val>
            <c:numRef>
              <c:f>('DP BCCR colones'!$AR$17,'DP BCCR colones'!$AR$19,'DP BCCR colones'!$AR$21)</c:f>
              <c:numCache>
                <c:formatCode>_(* #\ ##0.00_);_(* \(#\ ##0.00\);_(* "-"??_);_(@_)</c:formatCode>
                <c:ptCount val="3"/>
                <c:pt idx="0">
                  <c:v>446401.05046475853</c:v>
                </c:pt>
                <c:pt idx="1">
                  <c:v>2998389.6442857804</c:v>
                </c:pt>
                <c:pt idx="2">
                  <c:v>45663.849867999998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5B-48A9-AD0B-70A437A3B6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BCCR colones'!$A$25</c:f>
              <c:strCache>
                <c:ptCount val="1"/>
                <c:pt idx="0">
                  <c:v>VENCIMIENTO</c:v>
                </c:pt>
              </c:strCache>
            </c:strRef>
          </c:tx>
          <c:explosion val="3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07B-46BF-827B-650083D7FF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07B-46BF-827B-650083D7FF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07B-46BF-827B-650083D7FF2E}"/>
              </c:ext>
            </c:extLst>
          </c:dPt>
          <c:dLbls>
            <c:dLbl>
              <c:idx val="0"/>
              <c:layout>
                <c:manualLayout>
                  <c:x val="-0.1080967340038482"/>
                  <c:y val="-7.4472461775611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7B-46BF-827B-650083D7FF2E}"/>
                </c:ext>
              </c:extLst>
            </c:dLbl>
            <c:dLbl>
              <c:idx val="1"/>
              <c:layout>
                <c:manualLayout>
                  <c:x val="0.141261507006371"/>
                  <c:y val="-0.211905282672999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7B-46BF-827B-650083D7FF2E}"/>
                </c:ext>
              </c:extLst>
            </c:dLbl>
            <c:dLbl>
              <c:idx val="2"/>
              <c:layout>
                <c:manualLayout>
                  <c:x val="6.8050178062810773E-2"/>
                  <c:y val="7.9365079365079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7B-46BF-827B-650083D7FF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&lt; 1 año</c:v>
              </c:pt>
              <c:pt idx="1">
                <c:v>   Deuda &gt; 1 y &lt; 5 años</c:v>
              </c:pt>
              <c:pt idx="2">
                <c:v>   Deuda &gt; 5 años</c:v>
              </c:pt>
            </c:strLit>
          </c:cat>
          <c:val>
            <c:numRef>
              <c:f>('DP BCCR colones'!$AR$26,'DP BCCR colones'!$AR$28,'DP BCCR colones'!$AR$30)</c:f>
              <c:numCache>
                <c:formatCode>_(* #\ ##0.00_);_(* \(#\ ##0.00\);_(* "-"??_);_(@_)</c:formatCode>
                <c:ptCount val="3"/>
                <c:pt idx="0">
                  <c:v>1200074.0942857799</c:v>
                </c:pt>
                <c:pt idx="1">
                  <c:v>1783672.755868</c:v>
                </c:pt>
                <c:pt idx="2">
                  <c:v>506707.69446475856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B-46BF-827B-650083D7FF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colones GG'!$A$25</c:f>
              <c:strCache>
                <c:ptCount val="1"/>
                <c:pt idx="0">
                  <c:v>VENCIMIENTO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340-439E-9847-64C22A1EF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340-439E-9847-64C22A1EF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340-439E-9847-64C22A1EF17D}"/>
              </c:ext>
            </c:extLst>
          </c:dPt>
          <c:dLbls>
            <c:dLbl>
              <c:idx val="0"/>
              <c:layout>
                <c:manualLayout>
                  <c:x val="6.20138714088024E-2"/>
                  <c:y val="-4.1637503645377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0-439E-9847-64C22A1EF17D}"/>
                </c:ext>
              </c:extLst>
            </c:dLbl>
            <c:dLbl>
              <c:idx val="1"/>
              <c:layout>
                <c:manualLayout>
                  <c:x val="-0.13747636192694365"/>
                  <c:y val="-0.18282277103153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06285928918573"/>
                      <c:h val="0.262004164684092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40-439E-9847-64C22A1EF17D}"/>
                </c:ext>
              </c:extLst>
            </c:dLbl>
            <c:dLbl>
              <c:idx val="2"/>
              <c:layout>
                <c:manualLayout>
                  <c:x val="9.151277297001538E-2"/>
                  <c:y val="5.0382243886180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46318664241712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340-439E-9847-64C22A1EF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&lt; 1 año</c:v>
              </c:pt>
              <c:pt idx="1">
                <c:v>   Deuda &gt; 1 y &lt; 5 años</c:v>
              </c:pt>
              <c:pt idx="2">
                <c:v>   Deuda &gt; 5 años</c:v>
              </c:pt>
            </c:strLit>
          </c:cat>
          <c:val>
            <c:numRef>
              <c:f>('DP colones GG'!$AR$26,'DP colones GG'!$AR$28,'DP colones GG'!$AR$30)</c:f>
              <c:numCache>
                <c:formatCode>_(* #\ ##0.00_);_(* \(#\ ##0.00\);_(* "-"??_);_(@_)</c:formatCode>
                <c:ptCount val="3"/>
                <c:pt idx="0">
                  <c:v>2358604.9983516973</c:v>
                </c:pt>
                <c:pt idx="1">
                  <c:v>9854487.4531948641</c:v>
                </c:pt>
                <c:pt idx="2">
                  <c:v>17643492.235738739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40-439E-9847-64C22A1EF1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POR TIPO</c:v>
          </c:tx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50-4EDE-8414-B40B271D15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50-4EDE-8414-B40B271D1531}"/>
              </c:ext>
            </c:extLst>
          </c:dPt>
          <c:dLbls>
            <c:dLbl>
              <c:idx val="0"/>
              <c:layout>
                <c:manualLayout>
                  <c:x val="-9.0685519851737187E-2"/>
                  <c:y val="-0.33978673936476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0-4EDE-8414-B40B271D1531}"/>
                </c:ext>
              </c:extLst>
            </c:dLbl>
            <c:dLbl>
              <c:idx val="1"/>
              <c:layout>
                <c:manualLayout>
                  <c:x val="0.13785923085890722"/>
                  <c:y val="2.2210379779875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72029648224234"/>
                      <c:h val="0.20418980776574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50-4EDE-8414-B40B271D15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Deuda Interna</c:v>
              </c:pt>
              <c:pt idx="1">
                <c:v>Deuda Externa</c:v>
              </c:pt>
            </c:strLit>
          </c:cat>
          <c:val>
            <c:numRef>
              <c:f>('DP BCCR colones'!$AR$49,'DP BCCR colones'!$AR$55)</c:f>
              <c:numCache>
                <c:formatCode>_(* #\ ##0.00_);_(* \(#\ ##0.00\);_(* "-"??_);_(@_)</c:formatCode>
                <c:ptCount val="2"/>
                <c:pt idx="0">
                  <c:v>3135134.5501537807</c:v>
                </c:pt>
                <c:pt idx="1">
                  <c:v>355319.99446475855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50-4EDE-8414-B40B271D15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DP BCCR'!$B$185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DP BCCR'!$C$184:$L$184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BCCR'!$C$185:$L$185</c:f>
              <c:numCache>
                <c:formatCode>0.00%</c:formatCode>
                <c:ptCount val="10"/>
                <c:pt idx="0">
                  <c:v>7.7355712807490023E-3</c:v>
                </c:pt>
                <c:pt idx="1">
                  <c:v>6.624704296261605E-3</c:v>
                </c:pt>
                <c:pt idx="2">
                  <c:v>5.3085054651174635E-3</c:v>
                </c:pt>
                <c:pt idx="3">
                  <c:v>5.7251319353350868E-3</c:v>
                </c:pt>
                <c:pt idx="4">
                  <c:v>5.4184750832722457E-3</c:v>
                </c:pt>
                <c:pt idx="5">
                  <c:v>3.9862225982047281E-3</c:v>
                </c:pt>
                <c:pt idx="6">
                  <c:v>2.8597869372297036E-3</c:v>
                </c:pt>
                <c:pt idx="7">
                  <c:v>2.1732899140991073E-3</c:v>
                </c:pt>
                <c:pt idx="8">
                  <c:v>4.0965071101787699E-3</c:v>
                </c:pt>
                <c:pt idx="9">
                  <c:v>4.9103031397863669E-3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B-4EBC-AD0C-08334409CA47}"/>
            </c:ext>
          </c:extLst>
        </c:ser>
        <c:ser>
          <c:idx val="1"/>
          <c:order val="1"/>
          <c:tx>
            <c:strRef>
              <c:f>'Gráficos DP BCCR'!$B$186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DP BCCR'!$C$184:$L$184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BCCR'!$C$186:$L$186</c:f>
              <c:numCache>
                <c:formatCode>0.00%</c:formatCode>
                <c:ptCount val="10"/>
                <c:pt idx="0">
                  <c:v>5.3930935733630919E-2</c:v>
                </c:pt>
                <c:pt idx="1">
                  <c:v>4.5222123952982293E-2</c:v>
                </c:pt>
                <c:pt idx="2">
                  <c:v>3.7008712678939369E-2</c:v>
                </c:pt>
                <c:pt idx="3">
                  <c:v>4.0325065540277011E-2</c:v>
                </c:pt>
                <c:pt idx="4">
                  <c:v>3.7402793988280031E-2</c:v>
                </c:pt>
                <c:pt idx="5">
                  <c:v>2.9600080251281313E-2</c:v>
                </c:pt>
                <c:pt idx="6">
                  <c:v>1.8097727651474018E-2</c:v>
                </c:pt>
                <c:pt idx="7">
                  <c:v>1.3113916105432014E-2</c:v>
                </c:pt>
                <c:pt idx="8">
                  <c:v>3.0174325403609453E-2</c:v>
                </c:pt>
                <c:pt idx="9">
                  <c:v>3.6667879246510354E-2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B-4EBC-AD0C-08334409CA47}"/>
            </c:ext>
          </c:extLst>
        </c:ser>
        <c:ser>
          <c:idx val="2"/>
          <c:order val="2"/>
          <c:tx>
            <c:strRef>
              <c:f>'Gráficos DP BCCR'!$B$187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DP BCCR'!$C$184:$L$184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BCCR'!$C$187:$L$187</c:f>
              <c:numCache>
                <c:formatCode>0.00%</c:formatCode>
                <c:ptCount val="10"/>
                <c:pt idx="0">
                  <c:v>3.6559164724819571E-2</c:v>
                </c:pt>
                <c:pt idx="1">
                  <c:v>3.3263579693289788E-2</c:v>
                </c:pt>
                <c:pt idx="2">
                  <c:v>2.5910529096832915E-2</c:v>
                </c:pt>
                <c:pt idx="3">
                  <c:v>2.8392585871099583E-2</c:v>
                </c:pt>
                <c:pt idx="4">
                  <c:v>2.4945370553907734E-2</c:v>
                </c:pt>
                <c:pt idx="5">
                  <c:v>1.8087928258990322E-2</c:v>
                </c:pt>
                <c:pt idx="6">
                  <c:v>1.3721822110511197E-2</c:v>
                </c:pt>
                <c:pt idx="7">
                  <c:v>1.1370606518365278E-2</c:v>
                </c:pt>
                <c:pt idx="8">
                  <c:v>2.5386517468522184E-2</c:v>
                </c:pt>
                <c:pt idx="9">
                  <c:v>2.9538917396574521E-2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B-4EBC-AD0C-08334409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6400"/>
        <c:axId val="134657152"/>
      </c:lineChart>
      <c:catAx>
        <c:axId val="13464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13465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65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134646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DP BCCR'!$B$194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BCCR'!$C$193:$L$193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BCCR'!$C$194:$L$194</c:f>
              <c:numCache>
                <c:formatCode>0.00%</c:formatCode>
                <c:ptCount val="10"/>
                <c:pt idx="0">
                  <c:v>8.6348673180032726E-2</c:v>
                </c:pt>
                <c:pt idx="1">
                  <c:v>7.9093964193739749E-2</c:v>
                </c:pt>
                <c:pt idx="2">
                  <c:v>6.1520084980526191E-2</c:v>
                </c:pt>
                <c:pt idx="3">
                  <c:v>7.52356744243661E-2</c:v>
                </c:pt>
                <c:pt idx="4">
                  <c:v>6.3192409205193187E-2</c:v>
                </c:pt>
                <c:pt idx="5">
                  <c:v>4.9159836826612853E-2</c:v>
                </c:pt>
                <c:pt idx="6">
                  <c:v>4.6674586564843017E-2</c:v>
                </c:pt>
                <c:pt idx="7">
                  <c:v>5.5353355790533652E-2</c:v>
                </c:pt>
                <c:pt idx="8">
                  <c:v>6.5417362687624186E-2</c:v>
                </c:pt>
                <c:pt idx="9">
                  <c:v>6.7754972491912369E-2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7-4E35-B40C-28B830E7E595}"/>
            </c:ext>
          </c:extLst>
        </c:ser>
        <c:ser>
          <c:idx val="1"/>
          <c:order val="1"/>
          <c:tx>
            <c:strRef>
              <c:f>'Gráficos DP BCCR'!$B$195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BCCR'!$C$193:$L$193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BCCR'!$C$195:$L$195</c:f>
              <c:numCache>
                <c:formatCode>0.00%</c:formatCode>
                <c:ptCount val="10"/>
                <c:pt idx="0">
                  <c:v>8.6006181356488492E-2</c:v>
                </c:pt>
                <c:pt idx="1">
                  <c:v>7.8806010302790053E-2</c:v>
                </c:pt>
                <c:pt idx="2">
                  <c:v>6.1281656579784717E-2</c:v>
                </c:pt>
                <c:pt idx="3">
                  <c:v>5.745025753090309E-2</c:v>
                </c:pt>
                <c:pt idx="4">
                  <c:v>5.3161767741490638E-2</c:v>
                </c:pt>
                <c:pt idx="5">
                  <c:v>4.517775861823134E-2</c:v>
                </c:pt>
                <c:pt idx="6">
                  <c:v>3.5111801544818522E-2</c:v>
                </c:pt>
                <c:pt idx="7">
                  <c:v>3.1285617149983534E-2</c:v>
                </c:pt>
                <c:pt idx="8">
                  <c:v>4.7072329399738447E-2</c:v>
                </c:pt>
                <c:pt idx="9">
                  <c:v>6.0816669294361157E-2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7-4E35-B40C-28B830E7E595}"/>
            </c:ext>
          </c:extLst>
        </c:ser>
        <c:ser>
          <c:idx val="2"/>
          <c:order val="2"/>
          <c:tx>
            <c:strRef>
              <c:f>'Gráficos DP BCCR'!$B$196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BCCR'!$C$193:$L$193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 BCCR'!$C$196:$L$196</c:f>
              <c:numCache>
                <c:formatCode>0.00%</c:formatCode>
                <c:ptCount val="10"/>
                <c:pt idx="0">
                  <c:v>3.4249182354423752E-4</c:v>
                </c:pt>
                <c:pt idx="1">
                  <c:v>2.8795389094971128E-4</c:v>
                </c:pt>
                <c:pt idx="2">
                  <c:v>2.3842840074147549E-4</c:v>
                </c:pt>
                <c:pt idx="3">
                  <c:v>1.778541689346301E-2</c:v>
                </c:pt>
                <c:pt idx="4">
                  <c:v>1.003064146370255E-2</c:v>
                </c:pt>
                <c:pt idx="5">
                  <c:v>3.982078208381516E-3</c:v>
                </c:pt>
                <c:pt idx="6">
                  <c:v>1.1562785020024493E-2</c:v>
                </c:pt>
                <c:pt idx="7">
                  <c:v>2.4067738640550115E-2</c:v>
                </c:pt>
                <c:pt idx="8">
                  <c:v>1.8345033287885743E-2</c:v>
                </c:pt>
                <c:pt idx="9">
                  <c:v>6.9383031975512183E-3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7-4E35-B40C-28B830E7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73696"/>
        <c:axId val="134976256"/>
      </c:lineChart>
      <c:catAx>
        <c:axId val="13497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3497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762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34973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792863769139298E-2"/>
          <c:y val="3.5490268400767626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BCCR'!$L$250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BCCR'!$K$251:$K$268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2045-2055</c:v>
                </c:pt>
              </c:strCache>
            </c:strRef>
          </c:cat>
          <c:val>
            <c:numRef>
              <c:f>'Gráficos DP BCCR'!$L$251:$L$268</c:f>
              <c:numCache>
                <c:formatCode>#\ ##0.00;[Red]#\ ##0.00</c:formatCode>
                <c:ptCount val="18"/>
                <c:pt idx="0">
                  <c:v>1281.0789059504423</c:v>
                </c:pt>
                <c:pt idx="1">
                  <c:v>1538.1207550150054</c:v>
                </c:pt>
                <c:pt idx="2">
                  <c:v>674.31548307534354</c:v>
                </c:pt>
                <c:pt idx="3">
                  <c:v>839.95695782656753</c:v>
                </c:pt>
                <c:pt idx="4">
                  <c:v>767.90771600063181</c:v>
                </c:pt>
                <c:pt idx="5">
                  <c:v>789.76465013425991</c:v>
                </c:pt>
                <c:pt idx="6">
                  <c:v>234.6858711104091</c:v>
                </c:pt>
                <c:pt idx="7">
                  <c:v>0</c:v>
                </c:pt>
                <c:pt idx="8">
                  <c:v>0</c:v>
                </c:pt>
                <c:pt idx="9">
                  <c:v>64.21576370241668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B-4FF9-94C2-A92F52157FF0}"/>
            </c:ext>
          </c:extLst>
        </c:ser>
        <c:ser>
          <c:idx val="2"/>
          <c:order val="1"/>
          <c:tx>
            <c:strRef>
              <c:f>'Gráficos DP BCCR'!$M$250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BCCR'!$K$251:$K$268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2045-2055</c:v>
                </c:pt>
              </c:strCache>
            </c:strRef>
          </c:cat>
          <c:val>
            <c:numRef>
              <c:f>'Gráficos DP BCCR'!$M$251:$M$268</c:f>
              <c:numCache>
                <c:formatCode>#\ ##0.00;[Red]#\ 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701.5479277854181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B-4FF9-94C2-A92F52157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001984"/>
        <c:axId val="137236480"/>
        <c:axId val="0"/>
      </c:bar3DChart>
      <c:catAx>
        <c:axId val="13500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3723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3648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35001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997809034554435"/>
          <c:h val="5.49731677241132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BCCR'!$L$207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BCCR'!$K$208:$K$225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2045-2055</c:v>
                </c:pt>
              </c:strCache>
            </c:strRef>
          </c:cat>
          <c:val>
            <c:numRef>
              <c:f>'Gráficos DP BCCR'!$L$208:$L$225</c:f>
              <c:numCache>
                <c:formatCode>#\ ##0.00;[Red]#\ ##0.00</c:formatCode>
                <c:ptCount val="18"/>
                <c:pt idx="0">
                  <c:v>648840.84428577998</c:v>
                </c:pt>
                <c:pt idx="1">
                  <c:v>779027.4</c:v>
                </c:pt>
                <c:pt idx="2">
                  <c:v>341527.30586800002</c:v>
                </c:pt>
                <c:pt idx="3">
                  <c:v>425421.39999999997</c:v>
                </c:pt>
                <c:pt idx="4">
                  <c:v>388929.9</c:v>
                </c:pt>
                <c:pt idx="5">
                  <c:v>400000</c:v>
                </c:pt>
                <c:pt idx="6">
                  <c:v>118863.7</c:v>
                </c:pt>
                <c:pt idx="7">
                  <c:v>0</c:v>
                </c:pt>
                <c:pt idx="8">
                  <c:v>0</c:v>
                </c:pt>
                <c:pt idx="9">
                  <c:v>32524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0-4BB1-BB94-E6F6F8E2764A}"/>
            </c:ext>
          </c:extLst>
        </c:ser>
        <c:ser>
          <c:idx val="2"/>
          <c:order val="1"/>
          <c:tx>
            <c:strRef>
              <c:f>'Gráficos DP BCCR'!$M$207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BCCR'!$K$208:$K$225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2045-2055</c:v>
                </c:pt>
              </c:strCache>
            </c:strRef>
          </c:cat>
          <c:val>
            <c:numRef>
              <c:f>'Gráficos DP BCCR'!$M$208:$M$225</c:f>
              <c:numCache>
                <c:formatCode>#\ ##0.00;[Red]#\ 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355319.99446475855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0-4BB1-BB94-E6F6F8E27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78592"/>
        <c:axId val="137280512"/>
        <c:axId val="0"/>
      </c:bar3DChart>
      <c:catAx>
        <c:axId val="13727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3728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8051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37278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BCCR'!$N$207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DP BCCR'!$P$208:$P$225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2045-2055</c:v>
                </c:pt>
              </c:strCache>
            </c:strRef>
          </c:cat>
          <c:val>
            <c:numRef>
              <c:f>'Gráficos DP BCCR'!$Q$208:$Q$225</c:f>
              <c:numCache>
                <c:formatCode>0.00%</c:formatCode>
                <c:ptCount val="18"/>
                <c:pt idx="0">
                  <c:v>0.18589007133358612</c:v>
                </c:pt>
                <c:pt idx="1">
                  <c:v>0.22318795160964849</c:v>
                </c:pt>
                <c:pt idx="2">
                  <c:v>9.7846083225623132E-2</c:v>
                </c:pt>
                <c:pt idx="3">
                  <c:v>0.12188137520825186</c:v>
                </c:pt>
                <c:pt idx="4">
                  <c:v>0.11142671965163925</c:v>
                </c:pt>
                <c:pt idx="5">
                  <c:v>0.11459825500856503</c:v>
                </c:pt>
                <c:pt idx="6">
                  <c:v>3.4053931509653926E-2</c:v>
                </c:pt>
                <c:pt idx="7">
                  <c:v>0</c:v>
                </c:pt>
                <c:pt idx="8">
                  <c:v>0</c:v>
                </c:pt>
                <c:pt idx="9">
                  <c:v>9.3179841147464221E-3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0.10179762833828579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F-4C29-AE39-267922B99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89088"/>
        <c:axId val="138159616"/>
        <c:axId val="0"/>
      </c:bar3DChart>
      <c:catAx>
        <c:axId val="13728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3815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15961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37289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7964421114027"/>
          <c:y val="0.11256071864256405"/>
          <c:w val="0.80631753948462159"/>
          <c:h val="0.6004122655399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BCCR'!$D$114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BCCR'!$D$115:$D$126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55700.25</c:v>
                </c:pt>
                <c:pt idx="2">
                  <c:v>64544.25</c:v>
                </c:pt>
                <c:pt idx="3">
                  <c:v>374725.85</c:v>
                </c:pt>
                <c:pt idx="4">
                  <c:v>49524.9</c:v>
                </c:pt>
                <c:pt idx="5">
                  <c:v>6738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227794.15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B-4BDF-85BC-674A58C5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3740032"/>
        <c:axId val="133741568"/>
      </c:barChart>
      <c:catAx>
        <c:axId val="1337400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3741568"/>
        <c:crosses val="autoZero"/>
        <c:auto val="1"/>
        <c:lblAlgn val="ctr"/>
        <c:lblOffset val="100"/>
        <c:noMultiLvlLbl val="0"/>
      </c:catAx>
      <c:valAx>
        <c:axId val="1337415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5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37400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2447312429401"/>
          <c:y val="0.13440358790102694"/>
          <c:w val="0.84217552687570862"/>
          <c:h val="0.67551359478122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BCCR'!$D$156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BCCR'!$D$157:$D$168</c:f>
              <c:numCache>
                <c:formatCode>0.0%</c:formatCode>
                <c:ptCount val="12"/>
                <c:pt idx="0">
                  <c:v>0</c:v>
                </c:pt>
                <c:pt idx="1">
                  <c:v>1.5957878633852063E-2</c:v>
                </c:pt>
                <c:pt idx="2">
                  <c:v>1.8491646052091436E-2</c:v>
                </c:pt>
                <c:pt idx="3">
                  <c:v>0.10735732129150323</c:v>
                </c:pt>
                <c:pt idx="4">
                  <c:v>1.4188667798684208E-2</c:v>
                </c:pt>
                <c:pt idx="5">
                  <c:v>1.9304076056192781E-3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6.5262030227898296E-2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B-4EDE-A456-458B34A4C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8194944"/>
        <c:axId val="138196480"/>
      </c:barChart>
      <c:catAx>
        <c:axId val="13819494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8196480"/>
        <c:crosses val="autoZero"/>
        <c:auto val="1"/>
        <c:lblAlgn val="ctr"/>
        <c:lblOffset val="100"/>
        <c:noMultiLvlLbl val="0"/>
      </c:catAx>
      <c:valAx>
        <c:axId val="13819648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81949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4736339775976"/>
          <c:y val="0.24089724078608132"/>
          <c:w val="0.8484526366022429"/>
          <c:h val="0.549020490085806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BCCR'!$D$135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BCCR'!$D$136:$D$147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109.97522113410203</c:v>
                </c:pt>
                <c:pt idx="2">
                  <c:v>127.43691754857052</c:v>
                </c:pt>
                <c:pt idx="3">
                  <c:v>739.86307455378289</c:v>
                </c:pt>
                <c:pt idx="4">
                  <c:v>97.782538303585525</c:v>
                </c:pt>
                <c:pt idx="5">
                  <c:v>13.30358553151161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449.75941794345283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7-4BD4-8057-DF5ACAF4F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3761280"/>
        <c:axId val="133775360"/>
      </c:barChart>
      <c:catAx>
        <c:axId val="1337612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33775360"/>
        <c:crosses val="autoZero"/>
        <c:auto val="1"/>
        <c:lblAlgn val="ctr"/>
        <c:lblOffset val="100"/>
        <c:noMultiLvlLbl val="0"/>
      </c:catAx>
      <c:valAx>
        <c:axId val="1337753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337612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276610.44230673759</c:v>
              </c:pt>
              <c:pt idx="1">
                <c:v>607819.60380162543</c:v>
              </c:pt>
              <c:pt idx="2">
                <c:v>365834.87417318602</c:v>
              </c:pt>
              <c:pt idx="3">
                <c:v>315140.90774585499</c:v>
              </c:pt>
              <c:pt idx="4">
                <c:v>356519.31541266822</c:v>
              </c:pt>
              <c:pt idx="5">
                <c:v>177623.8500642358</c:v>
              </c:pt>
              <c:pt idx="6">
                <c:v>53407.972886433199</c:v>
              </c:pt>
              <c:pt idx="7">
                <c:v>91045.690173931987</c:v>
              </c:pt>
              <c:pt idx="8">
                <c:v>273607.6669798232</c:v>
              </c:pt>
              <c:pt idx="9">
                <c:v>162471.33090178511</c:v>
              </c:pt>
              <c:pt idx="10">
                <c:v>4805.8409894705464</c:v>
              </c:pt>
              <c:pt idx="11">
                <c:v>2360.4345289922512</c:v>
              </c:pt>
              <c:pt idx="12">
                <c:v>2267.14291498475</c:v>
              </c:pt>
              <c:pt idx="13">
                <c:v>1865.6589907709999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26DF-4D69-A868-D887007094D2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7373.1362790622661</c:v>
              </c:pt>
              <c:pt idx="1">
                <c:v>139418.000560566</c:v>
              </c:pt>
              <c:pt idx="2">
                <c:v>190322.08704482499</c:v>
              </c:pt>
              <c:pt idx="3">
                <c:v>33030.115724032476</c:v>
              </c:pt>
              <c:pt idx="4">
                <c:v>160103.11417900817</c:v>
              </c:pt>
              <c:pt idx="5">
                <c:v>157294.28352282598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13604.537319320189</c:v>
              </c:pt>
              <c:pt idx="9">
                <c:v>13060.7668595346</c:v>
              </c:pt>
              <c:pt idx="10">
                <c:v>10232.73879893939</c:v>
              </c:pt>
              <c:pt idx="11">
                <c:v>5881.6793350992502</c:v>
              </c:pt>
              <c:pt idx="12">
                <c:v>4091.5481086497498</c:v>
              </c:pt>
              <c:pt idx="13">
                <c:v>133533.04715604399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26DF-4D69-A868-D88700709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3821952"/>
        <c:axId val="133823488"/>
      </c:barChart>
      <c:catAx>
        <c:axId val="1338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3382348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33823488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33821952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POR TIPO</c:v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C2E-4AB0-8359-2AACD9D396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C2E-4AB0-8359-2AACD9D3961E}"/>
              </c:ext>
            </c:extLst>
          </c:dPt>
          <c:dLbls>
            <c:dLbl>
              <c:idx val="0"/>
              <c:layout>
                <c:manualLayout>
                  <c:x val="-0.19548213815930351"/>
                  <c:y val="-0.270452190470179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E-4AB0-8359-2AACD9D3961E}"/>
                </c:ext>
              </c:extLst>
            </c:dLbl>
            <c:dLbl>
              <c:idx val="1"/>
              <c:layout>
                <c:manualLayout>
                  <c:x val="0.21241010957546388"/>
                  <c:y val="7.9185667923774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18181818181812"/>
                      <c:h val="0.2646295215102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C2E-4AB0-8359-2AACD9D396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Deuda Interna</c:v>
              </c:pt>
              <c:pt idx="1">
                <c:v>Deuda Externa</c:v>
              </c:pt>
            </c:strLit>
          </c:cat>
          <c:val>
            <c:numRef>
              <c:f>('DP colones GG'!$AR$49,'DP colones GG'!$AR$55)</c:f>
              <c:numCache>
                <c:formatCode>_(* #\ ##0.00_);_(* \(#\ ##0.00\);_(* "-"??_);_(@_)</c:formatCode>
                <c:ptCount val="2"/>
                <c:pt idx="0">
                  <c:v>22223016.135447714</c:v>
                </c:pt>
                <c:pt idx="1">
                  <c:v>7633568.5518375905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2E-4AB0-8359-2AACD9D396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FB-4834-9C32-42C71AACF03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B-4834-9C32-42C71AACF03D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FB-4834-9C32-42C71AACF03D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B-4834-9C32-42C71AACF03D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FB-4834-9C32-42C71AACF03D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B-4834-9C32-42C71AACF03D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FB-4834-9C32-42C71AACF03D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B-4834-9C32-42C71AACF03D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FB-4834-9C32-42C71AACF03D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FB-4834-9C32-42C71AACF03D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FB-4834-9C32-42C71AACF03D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FB-4834-9C32-42C71AACF03D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FB-4834-9C32-42C71AACF03D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FB-4834-9C32-42C71AACF03D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FB-4834-9C32-42C71AACF03D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FB-4834-9C32-42C71AACF03D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FB-4834-9C32-42C71AACF03D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FB-4834-9C32-42C71AACF03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144.36131855444634</c:v>
              </c:pt>
              <c:pt idx="1">
                <c:v>379.85366117943744</c:v>
              </c:pt>
              <c:pt idx="2">
                <c:v>282.71898613749403</c:v>
              </c:pt>
              <c:pt idx="3">
                <c:v>176.99060808712014</c:v>
              </c:pt>
              <c:pt idx="4">
                <c:v>262.62184903731298</c:v>
              </c:pt>
              <c:pt idx="5">
                <c:v>170.25358265663999</c:v>
              </c:pt>
              <c:pt idx="6">
                <c:v>104.57284831971714</c:v>
              </c:pt>
              <c:pt idx="7">
                <c:v>120.76508957263127</c:v>
              </c:pt>
              <c:pt idx="8">
                <c:v>146.00256558496486</c:v>
              </c:pt>
              <c:pt idx="9">
                <c:v>89.230667193275593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3.2324016504736877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5.4236824030592814</c:v>
              </c:pt>
              <c:pt idx="16">
                <c:v>1</c:v>
              </c:pt>
              <c:pt idx="17">
                <c:v>0.99174254215095659</c:v>
              </c:pt>
              <c:pt idx="18">
                <c:v>0.99174254215095659</c:v>
              </c:pt>
              <c:pt idx="19">
                <c:v>0.99174254215095659</c:v>
              </c:pt>
              <c:pt idx="20">
                <c:v>0.9234443752532</c:v>
              </c:pt>
              <c:pt idx="21">
                <c:v>0.84615951913208165</c:v>
              </c:pt>
              <c:pt idx="22">
                <c:v>0.45996719587925544</c:v>
              </c:pt>
              <c:pt idx="23">
                <c:v>8.2761530164502897E-2</c:v>
              </c:pt>
              <c:pt idx="24">
                <c:v>8.2761530164502897E-2</c:v>
              </c:pt>
              <c:pt idx="25">
                <c:v>8.2761530164502897E-2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29FB-4834-9C32-42C71AAC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035200"/>
        <c:axId val="140036736"/>
      </c:barChart>
      <c:catAx>
        <c:axId val="1400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40036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0036736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40035200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4980231901392"/>
          <c:y val="5.6431714151673112E-2"/>
          <c:w val="0.8076640419947505"/>
          <c:h val="0.717589359301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BCCR'!$E$114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BCCR'!$E$115:$E$126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286027.949868</c:v>
                </c:pt>
                <c:pt idx="4">
                  <c:v>1747.3560000000002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53752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0-478A-977C-8579D3DC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327168"/>
        <c:axId val="140341248"/>
      </c:barChart>
      <c:catAx>
        <c:axId val="1403271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0341248"/>
        <c:crossesAt val="0"/>
        <c:auto val="1"/>
        <c:lblAlgn val="ctr"/>
        <c:lblOffset val="100"/>
        <c:noMultiLvlLbl val="0"/>
      </c:catAx>
      <c:valAx>
        <c:axId val="1403412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03271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562161872658"/>
          <c:y val="8.8704006338832866E-2"/>
          <c:w val="0.81685959066438663"/>
          <c:h val="0.68493388798098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BCCR'!$E$156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BCCR'!$E$157:$E$168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8.194575984637531E-2</c:v>
                </c:pt>
                <c:pt idx="4">
                  <c:v>5.0060987119686547E-4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1.539971350805097E-2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1-4D0F-80E5-F0A812520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0358400"/>
        <c:axId val="140359936"/>
      </c:barChart>
      <c:catAx>
        <c:axId val="1403584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0359936"/>
        <c:crosses val="autoZero"/>
        <c:auto val="1"/>
        <c:lblAlgn val="ctr"/>
        <c:lblOffset val="100"/>
        <c:noMultiLvlLbl val="0"/>
      </c:catAx>
      <c:valAx>
        <c:axId val="14035993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03584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4995582542706"/>
          <c:y val="9.4649891547104043E-2"/>
          <c:w val="0.80043380813353382"/>
          <c:h val="0.708663615049690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BCCR'!$E$135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BCCR'!$E$136:$E$147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564.73690939030166</c:v>
                </c:pt>
                <c:pt idx="4">
                  <c:v>3.45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106.12857368504186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E-433C-B7DA-9A2D96D4A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1233152"/>
        <c:axId val="141247232"/>
      </c:barChart>
      <c:catAx>
        <c:axId val="1412331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1247232"/>
        <c:crosses val="autoZero"/>
        <c:auto val="1"/>
        <c:lblAlgn val="ctr"/>
        <c:lblOffset val="100"/>
        <c:noMultiLvlLbl val="0"/>
      </c:catAx>
      <c:valAx>
        <c:axId val="1412472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1233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9116360454937"/>
          <c:y val="9.403602327487065E-2"/>
          <c:w val="0.84930883639546195"/>
          <c:h val="0.715881070421753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BCCR'!$F$114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BCCR'!$F$115:$F$126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33215.050000000003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392206.35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16E-B682-9F33CC784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1264384"/>
        <c:axId val="141265920"/>
      </c:barChart>
      <c:catAx>
        <c:axId val="1412643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1265920"/>
        <c:crosses val="autoZero"/>
        <c:auto val="1"/>
        <c:lblAlgn val="ctr"/>
        <c:lblOffset val="100"/>
        <c:noMultiLvlLbl val="0"/>
      </c:catAx>
      <c:valAx>
        <c:axId val="141265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1412643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404912348921"/>
          <c:y val="0.1219355867809357"/>
          <c:w val="0.7924604244621043"/>
          <c:h val="0.583598592729100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BCCR'!$F$156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BCCR'!$F$157:$F$168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9.5159669250555971E-3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0.11236540828319627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4-4FD8-A90A-4D1356A17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098432"/>
        <c:axId val="142099968"/>
      </c:barChart>
      <c:catAx>
        <c:axId val="1420984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2099968"/>
        <c:crosses val="autoZero"/>
        <c:auto val="1"/>
        <c:lblAlgn val="ctr"/>
        <c:lblOffset val="100"/>
        <c:noMultiLvlLbl val="0"/>
      </c:catAx>
      <c:valAx>
        <c:axId val="14209996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20984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7912226783641"/>
          <c:y val="7.6160772703860277E-2"/>
          <c:w val="0.81003417307880021"/>
          <c:h val="0.71722783441530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BCCR'!$F$135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BCCR'!$F$136:$F$147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65.580180856104889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774.37677697046274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B-49EB-87EE-92BCA369D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145792"/>
        <c:axId val="142999552"/>
      </c:barChart>
      <c:catAx>
        <c:axId val="1421457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2999552"/>
        <c:crosses val="autoZero"/>
        <c:auto val="1"/>
        <c:lblAlgn val="ctr"/>
        <c:lblOffset val="100"/>
        <c:noMultiLvlLbl val="0"/>
      </c:catAx>
      <c:valAx>
        <c:axId val="1429995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21457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5006279659191"/>
          <c:y val="0.11977037629654592"/>
          <c:w val="0.8140006670437"/>
          <c:h val="0.690932109422147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BCCR'!$G$114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BCCR'!$G$115:$G$126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388929.9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8-4734-BCE6-713591E78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012608"/>
        <c:axId val="143014144"/>
      </c:barChart>
      <c:catAx>
        <c:axId val="1430126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3014144"/>
        <c:crosses val="autoZero"/>
        <c:auto val="1"/>
        <c:lblAlgn val="ctr"/>
        <c:lblOffset val="100"/>
        <c:noMultiLvlLbl val="0"/>
      </c:catAx>
      <c:valAx>
        <c:axId val="1430141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30126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45840337374"/>
          <c:y val="0.10481844445703289"/>
          <c:w val="0.85015541596626254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BCCR'!$G$135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BCCR'!$G$136:$G$147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767.90771600063181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0-4E9E-A081-4B58C1087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027200"/>
        <c:axId val="143041280"/>
      </c:barChart>
      <c:catAx>
        <c:axId val="143027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3041280"/>
        <c:crosses val="autoZero"/>
        <c:auto val="1"/>
        <c:lblAlgn val="ctr"/>
        <c:lblOffset val="100"/>
        <c:noMultiLvlLbl val="0"/>
      </c:catAx>
      <c:valAx>
        <c:axId val="1430412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302720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BCCR'!$G$156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BCCR'!$G$157:$G$168</c:f>
              <c:numCache>
                <c:formatCode>0.0%</c:formatCode>
                <c:ptCount val="12"/>
                <c:pt idx="0">
                  <c:v>0</c:v>
                </c:pt>
                <c:pt idx="1">
                  <c:v>0.11142671965163926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308-9006-DD854C8C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76224"/>
        <c:axId val="143477760"/>
      </c:barChart>
      <c:catAx>
        <c:axId val="14347622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3477760"/>
        <c:crosses val="autoZero"/>
        <c:auto val="1"/>
        <c:lblAlgn val="ctr"/>
        <c:lblOffset val="100"/>
        <c:noMultiLvlLbl val="0"/>
      </c:catAx>
      <c:valAx>
        <c:axId val="14347776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3476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DP GG'!$B$185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DP GG'!$C$184:$G$184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GG'!$C$185:$G$185</c:f>
              <c:numCache>
                <c:formatCode>0.00%</c:formatCode>
                <c:ptCount val="5"/>
                <c:pt idx="0">
                  <c:v>4.6595704424651073E-2</c:v>
                </c:pt>
                <c:pt idx="1">
                  <c:v>4.7889633277267668E-2</c:v>
                </c:pt>
                <c:pt idx="2">
                  <c:v>4.6552028278899968E-2</c:v>
                </c:pt>
                <c:pt idx="3">
                  <c:v>4.6921816420418143E-2</c:v>
                </c:pt>
                <c:pt idx="4">
                  <c:v>4.8764077899363392E-2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5F-444A-810D-0F9F9ADB8407}"/>
            </c:ext>
          </c:extLst>
        </c:ser>
        <c:ser>
          <c:idx val="1"/>
          <c:order val="1"/>
          <c:tx>
            <c:strRef>
              <c:f>'Gráficos DP GG'!$B$186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DP GG'!$C$184:$G$184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GG'!$C$186:$G$186</c:f>
              <c:numCache>
                <c:formatCode>0.00%</c:formatCode>
                <c:ptCount val="5"/>
                <c:pt idx="0">
                  <c:v>0.35814857107110093</c:v>
                </c:pt>
                <c:pt idx="1">
                  <c:v>0.30306227680742182</c:v>
                </c:pt>
                <c:pt idx="2">
                  <c:v>0.28090103829532309</c:v>
                </c:pt>
                <c:pt idx="3">
                  <c:v>0.34561984615628699</c:v>
                </c:pt>
                <c:pt idx="4">
                  <c:v>0.36414764406155892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F-444A-810D-0F9F9ADB8407}"/>
            </c:ext>
          </c:extLst>
        </c:ser>
        <c:ser>
          <c:idx val="2"/>
          <c:order val="2"/>
          <c:tx>
            <c:strRef>
              <c:f>'Gráficos DP GG'!$B$187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DP GG'!$C$184:$G$184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GG'!$C$187:$G$187</c:f>
              <c:numCache>
                <c:formatCode>0.00%</c:formatCode>
                <c:ptCount val="5"/>
                <c:pt idx="0">
                  <c:v>0.21885635459767197</c:v>
                </c:pt>
                <c:pt idx="1">
                  <c:v>0.22978391159617434</c:v>
                </c:pt>
                <c:pt idx="2">
                  <c:v>0.24355921994448007</c:v>
                </c:pt>
                <c:pt idx="3">
                  <c:v>0.29077979853909092</c:v>
                </c:pt>
                <c:pt idx="4">
                  <c:v>0.29335013093551893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5F-444A-810D-0F9F9ADB8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08480"/>
        <c:axId val="98711040"/>
      </c:lineChart>
      <c:catAx>
        <c:axId val="9870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9871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11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98708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9256831474544"/>
          <c:y val="0.13551036889619919"/>
          <c:w val="0.84010258869925458"/>
          <c:h val="0.677896801361368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BCCR'!$C$156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BCCR'!$C$157:$C$168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3.7965383187725299E-2</c:v>
                </c:pt>
                <c:pt idx="7">
                  <c:v>9.0185102248452904E-3</c:v>
                </c:pt>
                <c:pt idx="8">
                  <c:v>1.564122933048152E-2</c:v>
                </c:pt>
                <c:pt idx="9">
                  <c:v>0.11382451624031097</c:v>
                </c:pt>
                <c:pt idx="10">
                  <c:v>5.8436515185242531E-3</c:v>
                </c:pt>
                <c:pt idx="11">
                  <c:v>3.5967808316988222E-3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6-4F2C-88AF-A76B0B79E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375808"/>
        <c:axId val="144377344"/>
      </c:barChart>
      <c:catAx>
        <c:axId val="1443758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4377344"/>
        <c:crosses val="autoZero"/>
        <c:auto val="1"/>
        <c:lblAlgn val="ctr"/>
        <c:lblOffset val="100"/>
        <c:noMultiLvlLbl val="0"/>
      </c:catAx>
      <c:valAx>
        <c:axId val="14437734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43758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3968240003722"/>
          <c:y val="9.9229753143602745E-2"/>
          <c:w val="0.80564201821141923"/>
          <c:h val="0.707394712915797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BCCR'!$C$135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BCCR'!$C$136:$C$147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261.64200814598803</c:v>
                </c:pt>
                <c:pt idx="7">
                  <c:v>62.151911230453322</c:v>
                </c:pt>
                <c:pt idx="8">
                  <c:v>107.79300268519981</c:v>
                </c:pt>
                <c:pt idx="9">
                  <c:v>784.4323566577159</c:v>
                </c:pt>
                <c:pt idx="10">
                  <c:v>40.272073921971248</c:v>
                </c:pt>
                <c:pt idx="11">
                  <c:v>24.787553309113882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0-4AD9-B7C3-CA8DF3647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06784"/>
        <c:axId val="144408576"/>
      </c:barChart>
      <c:catAx>
        <c:axId val="1444067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4408576"/>
        <c:crosses val="autoZero"/>
        <c:auto val="1"/>
        <c:lblAlgn val="ctr"/>
        <c:lblOffset val="100"/>
        <c:noMultiLvlLbl val="0"/>
      </c:catAx>
      <c:valAx>
        <c:axId val="1444085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4406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79076579779"/>
          <c:y val="7.3042743671645219E-2"/>
          <c:w val="0.78466147532663388"/>
          <c:h val="0.7361895036382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BCCR'!$C$114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BCCR'!$B$115:$B$126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BCCR'!$C$115:$C$126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132516.44428578002</c:v>
                </c:pt>
                <c:pt idx="7">
                  <c:v>31478.7</c:v>
                </c:pt>
                <c:pt idx="8">
                  <c:v>54595</c:v>
                </c:pt>
                <c:pt idx="9">
                  <c:v>397299.3</c:v>
                </c:pt>
                <c:pt idx="10">
                  <c:v>20397</c:v>
                </c:pt>
                <c:pt idx="11">
                  <c:v>12554.4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D-427B-A8EE-40007AEA2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433920"/>
        <c:axId val="144435456"/>
      </c:barChart>
      <c:catAx>
        <c:axId val="14443392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4435456"/>
        <c:crosses val="autoZero"/>
        <c:auto val="1"/>
        <c:lblAlgn val="ctr"/>
        <c:lblOffset val="100"/>
        <c:noMultiLvlLbl val="0"/>
      </c:catAx>
      <c:valAx>
        <c:axId val="1444354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443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chemeClr val="tx1">
                <a:alpha val="45000"/>
              </a:schemeClr>
            </a:solidFill>
            <a:prstDash val="solid"/>
          </a:ln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SNFP Colones'!$A$8</c:f>
              <c:strCache>
                <c:ptCount val="1"/>
                <c:pt idx="0">
                  <c:v>MONEDA</c:v>
                </c:pt>
              </c:strCache>
            </c:strRef>
          </c:tx>
          <c:explosion val="3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CE-4C41-8C4E-0F039F9E3C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CE-4C41-8C4E-0F039F9E3C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CE-4C41-8C4E-0F039F9E3C42}"/>
              </c:ext>
            </c:extLst>
          </c:dPt>
          <c:dLbls>
            <c:dLbl>
              <c:idx val="0"/>
              <c:layout>
                <c:manualLayout>
                  <c:x val="0.16106562892109619"/>
                  <c:y val="-0.17911939157211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E-4C41-8C4E-0F039F9E3C42}"/>
                </c:ext>
              </c:extLst>
            </c:dLbl>
            <c:dLbl>
              <c:idx val="1"/>
              <c:layout>
                <c:manualLayout>
                  <c:x val="-0.19277142320258467"/>
                  <c:y val="1.814020294707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CE-4C41-8C4E-0F039F9E3C42}"/>
                </c:ext>
              </c:extLst>
            </c:dLbl>
            <c:dLbl>
              <c:idx val="2"/>
              <c:layout>
                <c:manualLayout>
                  <c:x val="3.8971225594491218E-2"/>
                  <c:y val="-5.1507966708623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CE-4C41-8C4E-0F039F9E3C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¢</c:v>
              </c:pt>
              <c:pt idx="1">
                <c:v>   Deuda US$</c:v>
              </c:pt>
              <c:pt idx="2">
                <c:v>   Deuda otras monedas</c:v>
              </c:pt>
            </c:strLit>
          </c:cat>
          <c:val>
            <c:numRef>
              <c:f>('DP SNFP Colones'!$AR$9,'DP SNFP Colones'!$AR$11,'DP SNFP Colones'!$AR$13)</c:f>
              <c:numCache>
                <c:formatCode>_(* #\ ##0.00_);_(* \(#\ ##0.00\);_(* "-"??_);_(@_)</c:formatCode>
                <c:ptCount val="3"/>
                <c:pt idx="0">
                  <c:v>977021.56618867093</c:v>
                </c:pt>
                <c:pt idx="1">
                  <c:v>1074691.9253022098</c:v>
                </c:pt>
                <c:pt idx="2">
                  <c:v>303866.13200222299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CE-4C41-8C4E-0F039F9E3C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432270166732214E-2"/>
          <c:y val="0.13542589309426567"/>
          <c:w val="0.82229943139967732"/>
          <c:h val="0.74130257418825385"/>
        </c:manualLayout>
      </c:layout>
      <c:pie3DChart>
        <c:varyColors val="1"/>
        <c:ser>
          <c:idx val="0"/>
          <c:order val="0"/>
          <c:tx>
            <c:strRef>
              <c:f>'DP SNFP Colones'!$A$16</c:f>
              <c:strCache>
                <c:ptCount val="1"/>
                <c:pt idx="0">
                  <c:v>TIPO DE INSTRUMENTO</c:v>
                </c:pt>
              </c:strCache>
            </c:strRef>
          </c:tx>
          <c:explosion val="2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CE1-4DEB-ACC7-92C770D865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CE1-4DEB-ACC7-92C770D865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CE1-4DEB-ACC7-92C770D86592}"/>
              </c:ext>
            </c:extLst>
          </c:dPt>
          <c:dLbls>
            <c:dLbl>
              <c:idx val="0"/>
              <c:layout>
                <c:manualLayout>
                  <c:x val="-0.15728939001226605"/>
                  <c:y val="-0.11075695957585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97253433208486"/>
                      <c:h val="0.26383642604115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CE1-4DEB-ACC7-92C770D86592}"/>
                </c:ext>
              </c:extLst>
            </c:dLbl>
            <c:dLbl>
              <c:idx val="1"/>
              <c:layout>
                <c:manualLayout>
                  <c:x val="0.13517726638726965"/>
                  <c:y val="0.10306019439877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E1-4DEB-ACC7-92C770D865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rgbClr val="00007A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Ajustable</c:v>
              </c:pt>
              <c:pt idx="1">
                <c:v>   Deuda Fija</c:v>
              </c:pt>
              <c:pt idx="2">
                <c:v>   Deuda Indexada</c:v>
              </c:pt>
            </c:strLit>
          </c:cat>
          <c:val>
            <c:numRef>
              <c:f>('DP SNFP Colones'!$AR$17,'DP SNFP Colones'!$AR$19,'DP SNFP Colones'!$AR$21)</c:f>
              <c:numCache>
                <c:formatCode>_(* #\ ##0.00_);_(* \(#\ ##0.00\);_(* "-"??_);_(@_)</c:formatCode>
                <c:ptCount val="3"/>
                <c:pt idx="0">
                  <c:v>1301383.8390606979</c:v>
                </c:pt>
                <c:pt idx="1">
                  <c:v>1054195.7844324105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E1-4DEB-ACC7-92C770D865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 SNFP Colones'!$A$25</c:f>
              <c:strCache>
                <c:ptCount val="1"/>
                <c:pt idx="0">
                  <c:v>VENCIMIENTO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F4E-4C3C-A879-1C298BE565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F4E-4C3C-A879-1C298BE565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F4E-4C3C-A879-1C298BE56520}"/>
              </c:ext>
            </c:extLst>
          </c:dPt>
          <c:dLbls>
            <c:dLbl>
              <c:idx val="0"/>
              <c:layout>
                <c:manualLayout>
                  <c:x val="-8.572653236176607E-2"/>
                  <c:y val="-4.51703953672457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2143343312263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4E-4C3C-A879-1C298BE56520}"/>
                </c:ext>
              </c:extLst>
            </c:dLbl>
            <c:dLbl>
              <c:idx val="1"/>
              <c:layout>
                <c:manualLayout>
                  <c:x val="-0.19191208268151885"/>
                  <c:y val="-0.2262074448723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60808686955278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4E-4C3C-A879-1C298BE56520}"/>
                </c:ext>
              </c:extLst>
            </c:dLbl>
            <c:dLbl>
              <c:idx val="2"/>
              <c:layout>
                <c:manualLayout>
                  <c:x val="0.11676673720542753"/>
                  <c:y val="2.4035016456276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96388235439709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4E-4C3C-A879-1C298BE56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&lt; 1 año</c:v>
              </c:pt>
              <c:pt idx="1">
                <c:v>   Deuda &gt; 1 y &lt; 5 años</c:v>
              </c:pt>
              <c:pt idx="2">
                <c:v>   Deuda &gt; 5 años</c:v>
              </c:pt>
            </c:strLit>
          </c:cat>
          <c:val>
            <c:numRef>
              <c:f>('DP SNFP Colones'!$AR$26,'DP SNFP Colones'!$AR$28,'DP SNFP Colones'!$AR$30)</c:f>
              <c:numCache>
                <c:formatCode>_(* #\ ##0.00_);_(* \(#\ ##0.00\);_(* "-"??_);_(@_)</c:formatCode>
                <c:ptCount val="3"/>
                <c:pt idx="0">
                  <c:v>251565.73182899115</c:v>
                </c:pt>
                <c:pt idx="1">
                  <c:v>854180.23495596857</c:v>
                </c:pt>
                <c:pt idx="2">
                  <c:v>1249833.6567081439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4E-4C3C-A879-1C298BE565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POR TIPO</c:v>
          </c:tx>
          <c:explosion val="2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3D3-4C11-9472-101D1CF300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3D3-4C11-9472-101D1CF30004}"/>
              </c:ext>
            </c:extLst>
          </c:dPt>
          <c:dLbls>
            <c:dLbl>
              <c:idx val="0"/>
              <c:layout>
                <c:manualLayout>
                  <c:x val="-0.17764685008779507"/>
                  <c:y val="-0.229285342338219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D3-4C11-9472-101D1CF30004}"/>
                </c:ext>
              </c:extLst>
            </c:dLbl>
            <c:dLbl>
              <c:idx val="1"/>
              <c:layout>
                <c:manualLayout>
                  <c:x val="0.17940617562664807"/>
                  <c:y val="4.19837049426937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04584304584307"/>
                      <c:h val="0.264629521510212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D3-4C11-9472-101D1CF30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Deuda Interna</c:v>
              </c:pt>
              <c:pt idx="1">
                <c:v>Deuda Externa</c:v>
              </c:pt>
            </c:strLit>
          </c:cat>
          <c:val>
            <c:numRef>
              <c:f>('DP SNFP Colones'!$AR$49,'DP SNFP Colones'!$AR$55)</c:f>
              <c:numCache>
                <c:formatCode>_(* #\ ##0.00_);_(* \(#\ ##0.00\);_(* "-"??_);_(@_)</c:formatCode>
                <c:ptCount val="2"/>
                <c:pt idx="0">
                  <c:v>1444411.1559831267</c:v>
                </c:pt>
                <c:pt idx="1">
                  <c:v>911168.46750997694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3-4C11-9472-101D1CF300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DP SNFP'!$B$185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DP SNFP'!$C$184:$G$184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SNFP'!$C$185:$G$185</c:f>
              <c:numCache>
                <c:formatCode>0.00%</c:formatCode>
                <c:ptCount val="5"/>
                <c:pt idx="0">
                  <c:v>5.1762127954897907E-3</c:v>
                </c:pt>
                <c:pt idx="1">
                  <c:v>5.8142992718580814E-3</c:v>
                </c:pt>
                <c:pt idx="2">
                  <c:v>5.1802407513959177E-3</c:v>
                </c:pt>
                <c:pt idx="3">
                  <c:v>4.684968550431632E-3</c:v>
                </c:pt>
                <c:pt idx="4">
                  <c:v>3.8575583107852648E-3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5-448B-B074-0859B40309C8}"/>
            </c:ext>
          </c:extLst>
        </c:ser>
        <c:ser>
          <c:idx val="1"/>
          <c:order val="1"/>
          <c:tx>
            <c:strRef>
              <c:f>'Gráficos DP SNFP'!$B$186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DP SNFP'!$C$184:$G$184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SNFP'!$C$186:$G$186</c:f>
              <c:numCache>
                <c:formatCode>0.00%</c:formatCode>
                <c:ptCount val="5"/>
                <c:pt idx="0">
                  <c:v>3.9785925315550148E-2</c:v>
                </c:pt>
                <c:pt idx="1">
                  <c:v>3.6794910605537648E-2</c:v>
                </c:pt>
                <c:pt idx="2">
                  <c:v>3.1258251455101645E-2</c:v>
                </c:pt>
                <c:pt idx="3">
                  <c:v>3.4508853944166938E-2</c:v>
                </c:pt>
                <c:pt idx="4">
                  <c:v>2.8806466382928969E-2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5-448B-B074-0859B40309C8}"/>
            </c:ext>
          </c:extLst>
        </c:ser>
        <c:ser>
          <c:idx val="2"/>
          <c:order val="2"/>
          <c:tx>
            <c:strRef>
              <c:f>'Gráficos DP SNFP'!$B$187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DP SNFP'!$C$184:$G$184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SNFP'!$C$187:$G$187</c:f>
              <c:numCache>
                <c:formatCode>0.00%</c:formatCode>
                <c:ptCount val="5"/>
                <c:pt idx="0">
                  <c:v>2.4312263909962422E-2</c:v>
                </c:pt>
                <c:pt idx="1">
                  <c:v>2.7898155372021366E-2</c:v>
                </c:pt>
                <c:pt idx="2">
                  <c:v>2.7102909221819436E-2</c:v>
                </c:pt>
                <c:pt idx="3">
                  <c:v>2.9033279510118901E-2</c:v>
                </c:pt>
                <c:pt idx="4">
                  <c:v>2.3205918871174423E-2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5-448B-B074-0859B4030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9808"/>
        <c:axId val="147402112"/>
      </c:lineChart>
      <c:catAx>
        <c:axId val="1473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14740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402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147399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DP SNFP'!$B$194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SNFP'!$C$193:$G$193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SNFP'!$C$194:$G$194</c:f>
              <c:numCache>
                <c:formatCode>0.00%</c:formatCode>
                <c:ptCount val="5"/>
                <c:pt idx="0">
                  <c:v>9.5077371548471887E-2</c:v>
                </c:pt>
                <c:pt idx="1">
                  <c:v>8.4695963508920363E-2</c:v>
                </c:pt>
                <c:pt idx="2">
                  <c:v>6.8759684204582477E-2</c:v>
                </c:pt>
                <c:pt idx="3">
                  <c:v>5.535426784099929E-2</c:v>
                </c:pt>
                <c:pt idx="4">
                  <c:v>5.0463704864837623E-2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8-4107-915E-146108830F89}"/>
            </c:ext>
          </c:extLst>
        </c:ser>
        <c:ser>
          <c:idx val="1"/>
          <c:order val="1"/>
          <c:tx>
            <c:strRef>
              <c:f>'Gráficos DP SNFP'!$B$195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SNFP'!$C$193:$G$193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SNFP'!$C$195:$G$195</c:f>
              <c:numCache>
                <c:formatCode>0.00%</c:formatCode>
                <c:ptCount val="5"/>
                <c:pt idx="0">
                  <c:v>5.4275387735094265E-2</c:v>
                </c:pt>
                <c:pt idx="1">
                  <c:v>5.1257412361437237E-2</c:v>
                </c:pt>
                <c:pt idx="2">
                  <c:v>4.3201256106617694E-2</c:v>
                </c:pt>
                <c:pt idx="3">
                  <c:v>3.5026796282712491E-2</c:v>
                </c:pt>
                <c:pt idx="4">
                  <c:v>3.1656491787606461E-2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8-4107-915E-146108830F89}"/>
            </c:ext>
          </c:extLst>
        </c:ser>
        <c:ser>
          <c:idx val="2"/>
          <c:order val="2"/>
          <c:tx>
            <c:strRef>
              <c:f>'Gráficos DP SNFP'!$B$196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SNFP'!$C$193:$G$193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SNFP'!$C$196:$G$196</c:f>
              <c:numCache>
                <c:formatCode>0.00%</c:formatCode>
                <c:ptCount val="5"/>
                <c:pt idx="0">
                  <c:v>4.0801983813377622E-2</c:v>
                </c:pt>
                <c:pt idx="1">
                  <c:v>3.343855114748312E-2</c:v>
                </c:pt>
                <c:pt idx="2">
                  <c:v>2.5558428097964783E-2</c:v>
                </c:pt>
                <c:pt idx="3">
                  <c:v>2.0327471558286795E-2</c:v>
                </c:pt>
                <c:pt idx="4">
                  <c:v>1.8807213077231159E-2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68-4107-915E-14610883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52672"/>
        <c:axId val="147454976"/>
      </c:lineChart>
      <c:catAx>
        <c:axId val="14745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4745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454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4745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SNFP'!$L$257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SNFP'!$K$258:$K$276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 SNFP'!$L$258:$L$276</c:f>
              <c:numCache>
                <c:formatCode>#\ ##0.00;[Red]#\ ##0.00</c:formatCode>
                <c:ptCount val="19"/>
                <c:pt idx="0">
                  <c:v>259.37369290695216</c:v>
                </c:pt>
                <c:pt idx="1">
                  <c:v>259.77778965526005</c:v>
                </c:pt>
                <c:pt idx="2">
                  <c:v>447.14544008328551</c:v>
                </c:pt>
                <c:pt idx="3">
                  <c:v>317.40506033356274</c:v>
                </c:pt>
                <c:pt idx="4">
                  <c:v>325.85349336990623</c:v>
                </c:pt>
                <c:pt idx="5">
                  <c:v>224.22279422553726</c:v>
                </c:pt>
                <c:pt idx="6">
                  <c:v>215.06129127442131</c:v>
                </c:pt>
                <c:pt idx="7">
                  <c:v>190.39568366497571</c:v>
                </c:pt>
                <c:pt idx="8">
                  <c:v>141.24837219043377</c:v>
                </c:pt>
                <c:pt idx="9">
                  <c:v>106.77720170397194</c:v>
                </c:pt>
                <c:pt idx="10">
                  <c:v>62.157925876496023</c:v>
                </c:pt>
                <c:pt idx="11">
                  <c:v>37.45481217838357</c:v>
                </c:pt>
                <c:pt idx="12">
                  <c:v>33.979100168116616</c:v>
                </c:pt>
                <c:pt idx="13">
                  <c:v>27.632919779789344</c:v>
                </c:pt>
                <c:pt idx="14">
                  <c:v>25.815594905401415</c:v>
                </c:pt>
                <c:pt idx="15">
                  <c:v>25.815594905401415</c:v>
                </c:pt>
                <c:pt idx="16">
                  <c:v>98.316381626225791</c:v>
                </c:pt>
                <c:pt idx="17">
                  <c:v>53.429029289446589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5-4EFA-B6D1-D7ECEE95CB06}"/>
            </c:ext>
          </c:extLst>
        </c:ser>
        <c:ser>
          <c:idx val="2"/>
          <c:order val="1"/>
          <c:tx>
            <c:strRef>
              <c:f>'Gráficos DP SNFP'!$M$257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SNFP'!$K$258:$K$276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 SNFP'!$M$258:$M$276</c:f>
              <c:numCache>
                <c:formatCode>#\ ##0.00;[Red]#\ ##0.00</c:formatCode>
                <c:ptCount val="19"/>
                <c:pt idx="0">
                  <c:v>51.32379446993054</c:v>
                </c:pt>
                <c:pt idx="1">
                  <c:v>100.48257333692835</c:v>
                </c:pt>
                <c:pt idx="2">
                  <c:v>96.187816827532899</c:v>
                </c:pt>
                <c:pt idx="3">
                  <c:v>95.398017597532885</c:v>
                </c:pt>
                <c:pt idx="4">
                  <c:v>83.731350777532882</c:v>
                </c:pt>
                <c:pt idx="5">
                  <c:v>68.941477677532887</c:v>
                </c:pt>
                <c:pt idx="6">
                  <c:v>369.00130731025166</c:v>
                </c:pt>
                <c:pt idx="7">
                  <c:v>64.218390282970375</c:v>
                </c:pt>
                <c:pt idx="8">
                  <c:v>62.938656642970372</c:v>
                </c:pt>
                <c:pt idx="9">
                  <c:v>46.517930322874811</c:v>
                </c:pt>
                <c:pt idx="10">
                  <c:v>38.863065567287222</c:v>
                </c:pt>
                <c:pt idx="11">
                  <c:v>38.863065579004221</c:v>
                </c:pt>
                <c:pt idx="12">
                  <c:v>38.524335326626847</c:v>
                </c:pt>
                <c:pt idx="13">
                  <c:v>18.571394719830927</c:v>
                </c:pt>
                <c:pt idx="14">
                  <c:v>17.145046149830929</c:v>
                </c:pt>
                <c:pt idx="15">
                  <c:v>17.86101870983093</c:v>
                </c:pt>
                <c:pt idx="16">
                  <c:v>542.18285763909773</c:v>
                </c:pt>
                <c:pt idx="17">
                  <c:v>44.708369033934488</c:v>
                </c:pt>
                <c:pt idx="18">
                  <c:v>3.5611469194654108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5-4EFA-B6D1-D7ECEE95C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529536"/>
        <c:axId val="148531456"/>
        <c:axId val="0"/>
      </c:bar3DChart>
      <c:catAx>
        <c:axId val="14852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4853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53145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48529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997809034554435"/>
          <c:h val="5.49731677241132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DP GG'!$B$194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GG'!$C$193:$G$193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GG'!$C$194:$G$194</c:f>
              <c:numCache>
                <c:formatCode>0.00%</c:formatCode>
                <c:ptCount val="5"/>
                <c:pt idx="0">
                  <c:v>0.68150814276922789</c:v>
                </c:pt>
                <c:pt idx="1">
                  <c:v>0.68712349970398923</c:v>
                </c:pt>
                <c:pt idx="2">
                  <c:v>0.64299698471262567</c:v>
                </c:pt>
                <c:pt idx="3">
                  <c:v>0.61602525244273887</c:v>
                </c:pt>
                <c:pt idx="4">
                  <c:v>0.60170253983033695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E-4B39-AAFB-E34E89A9CB32}"/>
            </c:ext>
          </c:extLst>
        </c:ser>
        <c:ser>
          <c:idx val="1"/>
          <c:order val="1"/>
          <c:tx>
            <c:strRef>
              <c:f>'Gráficos DP GG'!$B$195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GG'!$C$193:$G$193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GG'!$C$195:$G$195</c:f>
              <c:numCache>
                <c:formatCode>0.00%</c:formatCode>
                <c:ptCount val="5"/>
                <c:pt idx="0">
                  <c:v>0.5157804740405747</c:v>
                </c:pt>
                <c:pt idx="1">
                  <c:v>0.51558009647499137</c:v>
                </c:pt>
                <c:pt idx="2">
                  <c:v>0.47746504556093744</c:v>
                </c:pt>
                <c:pt idx="3">
                  <c:v>0.45325448910258875</c:v>
                </c:pt>
                <c:pt idx="4">
                  <c:v>0.44034661032381844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E-4B39-AAFB-E34E89A9CB32}"/>
            </c:ext>
          </c:extLst>
        </c:ser>
        <c:ser>
          <c:idx val="2"/>
          <c:order val="2"/>
          <c:tx>
            <c:strRef>
              <c:f>'Gráficos DP GG'!$B$196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 GG'!$C$193:$G$193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'Gráficos DP GG'!$C$196:$G$196</c:f>
              <c:numCache>
                <c:formatCode>0.00%</c:formatCode>
                <c:ptCount val="5"/>
                <c:pt idx="0">
                  <c:v>0.16572766872865308</c:v>
                </c:pt>
                <c:pt idx="1">
                  <c:v>0.17154340322899789</c:v>
                </c:pt>
                <c:pt idx="2">
                  <c:v>0.16553193915168821</c:v>
                </c:pt>
                <c:pt idx="3">
                  <c:v>0.16277076334015012</c:v>
                </c:pt>
                <c:pt idx="4">
                  <c:v>0.16135592950651853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E-4B39-AAFB-E34E89A9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65184"/>
        <c:axId val="121967744"/>
      </c:lineChart>
      <c:catAx>
        <c:axId val="1219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2196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677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21965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SNFP'!$L$207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SNFP'!$K$208:$K$226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 SNFP'!$L$208:$L$226</c:f>
              <c:numCache>
                <c:formatCode>#\ ##0.00;[Red]#\ ##0.00</c:formatCode>
                <c:ptCount val="19"/>
                <c:pt idx="0">
                  <c:v>131367.58798351313</c:v>
                </c:pt>
                <c:pt idx="1">
                  <c:v>131572.25490459611</c:v>
                </c:pt>
                <c:pt idx="2">
                  <c:v>226470.22249338246</c:v>
                </c:pt>
                <c:pt idx="3">
                  <c:v>160759.31495774287</c:v>
                </c:pt>
                <c:pt idx="4">
                  <c:v>165038.27732199011</c:v>
                </c:pt>
                <c:pt idx="5">
                  <c:v>113564.36081935011</c:v>
                </c:pt>
                <c:pt idx="6">
                  <c:v>108924.2428046689</c:v>
                </c:pt>
                <c:pt idx="7">
                  <c:v>96431.605862636905</c:v>
                </c:pt>
                <c:pt idx="8">
                  <c:v>71539.475547010894</c:v>
                </c:pt>
                <c:pt idx="9">
                  <c:v>54080.517119027711</c:v>
                </c:pt>
                <c:pt idx="10">
                  <c:v>31481.746297927708</c:v>
                </c:pt>
                <c:pt idx="11">
                  <c:v>18970.113272107712</c:v>
                </c:pt>
                <c:pt idx="12">
                  <c:v>17209.734653147705</c:v>
                </c:pt>
                <c:pt idx="13">
                  <c:v>13995.521210067707</c:v>
                </c:pt>
                <c:pt idx="14">
                  <c:v>13075.08250768771</c:v>
                </c:pt>
                <c:pt idx="15">
                  <c:v>13075.08250768771</c:v>
                </c:pt>
                <c:pt idx="16">
                  <c:v>49795.280966050836</c:v>
                </c:pt>
                <c:pt idx="17">
                  <c:v>27060.734754518908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9-498A-9A5C-98ED3A57C333}"/>
            </c:ext>
          </c:extLst>
        </c:ser>
        <c:ser>
          <c:idx val="2"/>
          <c:order val="1"/>
          <c:tx>
            <c:strRef>
              <c:f>'Gráficos DP SNFP'!$M$207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SNFP'!$K$208:$K$226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 SNFP'!$M$208:$M$226</c:f>
              <c:numCache>
                <c:formatCode>#\ ##0.00;[Red]#\ ##0.00</c:formatCode>
                <c:ptCount val="19"/>
                <c:pt idx="0">
                  <c:v>25994.475423130421</c:v>
                </c:pt>
                <c:pt idx="1">
                  <c:v>50892.413743687473</c:v>
                </c:pt>
                <c:pt idx="2">
                  <c:v>48717.205466808868</c:v>
                </c:pt>
                <c:pt idx="3">
                  <c:v>48317.187952798457</c:v>
                </c:pt>
                <c:pt idx="4">
                  <c:v>42408.254541804854</c:v>
                </c:pt>
                <c:pt idx="5">
                  <c:v>34917.479614116855</c:v>
                </c:pt>
                <c:pt idx="6">
                  <c:v>186891.78212649625</c:v>
                </c:pt>
                <c:pt idx="7">
                  <c:v>32525.330310518835</c:v>
                </c:pt>
                <c:pt idx="8">
                  <c:v>31877.170816531634</c:v>
                </c:pt>
                <c:pt idx="9">
                  <c:v>23560.401349929634</c:v>
                </c:pt>
                <c:pt idx="10">
                  <c:v>19683.365448519635</c:v>
                </c:pt>
                <c:pt idx="11">
                  <c:v>19683.365454454059</c:v>
                </c:pt>
                <c:pt idx="12">
                  <c:v>19511.805356229965</c:v>
                </c:pt>
                <c:pt idx="13">
                  <c:v>9406.0399976999688</c:v>
                </c:pt>
                <c:pt idx="14">
                  <c:v>8683.6229739663686</c:v>
                </c:pt>
                <c:pt idx="15">
                  <c:v>9046.2487561551698</c:v>
                </c:pt>
                <c:pt idx="16">
                  <c:v>274604.77373705024</c:v>
                </c:pt>
                <c:pt idx="17">
                  <c:v>22643.894748307142</c:v>
                </c:pt>
                <c:pt idx="18">
                  <c:v>1803.6496917708414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9-498A-9A5C-98ED3A57C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557184"/>
        <c:axId val="150156800"/>
        <c:axId val="0"/>
      </c:bar3DChart>
      <c:catAx>
        <c:axId val="14855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5015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15680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4855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SNFP'!$N$207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DP SNFP'!$P$208:$P$226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 SNFP'!$Q$208:$Q$226</c:f>
              <c:numCache>
                <c:formatCode>0.00%</c:formatCode>
                <c:ptCount val="19"/>
                <c:pt idx="0">
                  <c:v>6.6803966988511793E-2</c:v>
                </c:pt>
                <c:pt idx="1">
                  <c:v>7.7460624480061732E-2</c:v>
                </c:pt>
                <c:pt idx="2">
                  <c:v>0.11682365784439737</c:v>
                </c:pt>
                <c:pt idx="3">
                  <c:v>8.875798585848757E-2</c:v>
                </c:pt>
                <c:pt idx="4">
                  <c:v>8.8066024088021388E-2</c:v>
                </c:pt>
                <c:pt idx="5">
                  <c:v>6.3034099528031698E-2</c:v>
                </c:pt>
                <c:pt idx="6">
                  <c:v>0.12558099160855332</c:v>
                </c:pt>
                <c:pt idx="7">
                  <c:v>5.4745309768780115E-2</c:v>
                </c:pt>
                <c:pt idx="8">
                  <c:v>4.3902844689319341E-2</c:v>
                </c:pt>
                <c:pt idx="9">
                  <c:v>3.2960430500678019E-2</c:v>
                </c:pt>
                <c:pt idx="10">
                  <c:v>2.1720816072680466E-2</c:v>
                </c:pt>
                <c:pt idx="11">
                  <c:v>1.6409328023156561E-2</c:v>
                </c:pt>
                <c:pt idx="12">
                  <c:v>1.5589173740144371E-2</c:v>
                </c:pt>
                <c:pt idx="13">
                  <c:v>9.9345235348340614E-3</c:v>
                </c:pt>
                <c:pt idx="14">
                  <c:v>9.2370919092041003E-3</c:v>
                </c:pt>
                <c:pt idx="15">
                  <c:v>9.3910352438178815E-3</c:v>
                </c:pt>
                <c:pt idx="16">
                  <c:v>0.1430425274997941</c:v>
                </c:pt>
                <c:pt idx="17">
                  <c:v>1.6080153111052389E-2</c:v>
                </c:pt>
                <c:pt idx="18">
                  <c:v>4.5941551047380214E-4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1-4401-B010-12A7A6C97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194048"/>
        <c:axId val="150200320"/>
        <c:axId val="0"/>
      </c:bar3DChart>
      <c:catAx>
        <c:axId val="1501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5020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200320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5019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7964421114027"/>
          <c:y val="0.11256071864256405"/>
          <c:w val="0.80631753948462159"/>
          <c:h val="0.6004122655399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SNFP'!$D$114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SNFP'!$D$115:$D$126</c:f>
              <c:numCache>
                <c:formatCode>_(* #\ ##0.00_);_(* \(#\ ##0.00\);_(* "-"??_);_(@_)</c:formatCode>
                <c:ptCount val="12"/>
                <c:pt idx="0">
                  <c:v>7256.1567146364005</c:v>
                </c:pt>
                <c:pt idx="1">
                  <c:v>7164.6196767040001</c:v>
                </c:pt>
                <c:pt idx="2">
                  <c:v>11455.896454628282</c:v>
                </c:pt>
                <c:pt idx="3">
                  <c:v>14795.353864789495</c:v>
                </c:pt>
                <c:pt idx="4">
                  <c:v>35840.137271365995</c:v>
                </c:pt>
                <c:pt idx="5">
                  <c:v>17691.504440223762</c:v>
                </c:pt>
                <c:pt idx="6">
                  <c:v>7256.1567146364005</c:v>
                </c:pt>
                <c:pt idx="7">
                  <c:v>7164.6196159264</c:v>
                </c:pt>
                <c:pt idx="8">
                  <c:v>11455.896454628282</c:v>
                </c:pt>
                <c:pt idx="9">
                  <c:v>13252.4643640176</c:v>
                </c:pt>
                <c:pt idx="10">
                  <c:v>35840.137271383202</c:v>
                </c:pt>
                <c:pt idx="11">
                  <c:v>13291.725805343762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1-46AA-8F59-759541335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342272"/>
        <c:axId val="146343808"/>
      </c:barChart>
      <c:catAx>
        <c:axId val="1463422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6343808"/>
        <c:crosses val="autoZero"/>
        <c:auto val="1"/>
        <c:lblAlgn val="ctr"/>
        <c:lblOffset val="100"/>
        <c:noMultiLvlLbl val="0"/>
      </c:catAx>
      <c:valAx>
        <c:axId val="1463438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5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63422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2447312429401"/>
          <c:y val="0.13440358790102694"/>
          <c:w val="0.84217552687570862"/>
          <c:h val="0.67551359478122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SNFP'!$D$156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SNFP'!$D$157:$D$168</c:f>
              <c:numCache>
                <c:formatCode>0.0%</c:formatCode>
                <c:ptCount val="12"/>
                <c:pt idx="0">
                  <c:v>3.0804124141115795E-3</c:v>
                </c:pt>
                <c:pt idx="1">
                  <c:v>3.0415527478878331E-3</c:v>
                </c:pt>
                <c:pt idx="2">
                  <c:v>4.863302577579747E-3</c:v>
                </c:pt>
                <c:pt idx="3">
                  <c:v>6.2809822759671554E-3</c:v>
                </c:pt>
                <c:pt idx="4">
                  <c:v>1.5214997155654886E-2</c:v>
                </c:pt>
                <c:pt idx="5">
                  <c:v>7.5104675994730379E-3</c:v>
                </c:pt>
                <c:pt idx="6">
                  <c:v>3.0804124141115795E-3</c:v>
                </c:pt>
                <c:pt idx="7">
                  <c:v>3.0415527220862852E-3</c:v>
                </c:pt>
                <c:pt idx="8">
                  <c:v>4.863302577579747E-3</c:v>
                </c:pt>
                <c:pt idx="9">
                  <c:v>5.6259887086158034E-3</c:v>
                </c:pt>
                <c:pt idx="10">
                  <c:v>1.5214997155662191E-2</c:v>
                </c:pt>
                <c:pt idx="11">
                  <c:v>5.6426561313318909E-3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C-40E9-A424-57561F90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365056"/>
        <c:axId val="146383232"/>
      </c:barChart>
      <c:catAx>
        <c:axId val="1463650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6383232"/>
        <c:crosses val="autoZero"/>
        <c:auto val="1"/>
        <c:lblAlgn val="ctr"/>
        <c:lblOffset val="100"/>
        <c:noMultiLvlLbl val="0"/>
      </c:catAx>
      <c:valAx>
        <c:axId val="146383232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63650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4736339775976"/>
          <c:y val="0.24089724078608132"/>
          <c:w val="0.8484526366022429"/>
          <c:h val="0.549020490085806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SNFP'!$D$135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SNFP'!$D$136:$D$147</c:f>
              <c:numCache>
                <c:formatCode>_(* #\ ##0.00_);_(* \(#\ ##0.00\);_(* "-"??_);_(@_)</c:formatCode>
                <c:ptCount val="12"/>
                <c:pt idx="0">
                  <c:v>14.326640172635445</c:v>
                </c:pt>
                <c:pt idx="1">
                  <c:v>14.145908380792923</c:v>
                </c:pt>
                <c:pt idx="2">
                  <c:v>22.618655138659538</c:v>
                </c:pt>
                <c:pt idx="3">
                  <c:v>29.212118671595114</c:v>
                </c:pt>
                <c:pt idx="4">
                  <c:v>70.763183682210538</c:v>
                </c:pt>
                <c:pt idx="5">
                  <c:v>34.930312036455064</c:v>
                </c:pt>
                <c:pt idx="6">
                  <c:v>14.326640172635445</c:v>
                </c:pt>
                <c:pt idx="7">
                  <c:v>14.145908260792924</c:v>
                </c:pt>
                <c:pt idx="8">
                  <c:v>22.618655138659538</c:v>
                </c:pt>
                <c:pt idx="9">
                  <c:v>26.16581970466277</c:v>
                </c:pt>
                <c:pt idx="10">
                  <c:v>70.763183682244517</c:v>
                </c:pt>
                <c:pt idx="11">
                  <c:v>26.243337950844577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D-4ED7-AC8B-67B417795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408576"/>
        <c:axId val="146410112"/>
      </c:barChart>
      <c:catAx>
        <c:axId val="1464085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46410112"/>
        <c:crosses val="autoZero"/>
        <c:auto val="1"/>
        <c:lblAlgn val="ctr"/>
        <c:lblOffset val="100"/>
        <c:noMultiLvlLbl val="0"/>
      </c:catAx>
      <c:valAx>
        <c:axId val="1464101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464085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276610.44230673759</c:v>
              </c:pt>
              <c:pt idx="1">
                <c:v>607819.60380162543</c:v>
              </c:pt>
              <c:pt idx="2">
                <c:v>365834.87417318602</c:v>
              </c:pt>
              <c:pt idx="3">
                <c:v>315140.90774585499</c:v>
              </c:pt>
              <c:pt idx="4">
                <c:v>356519.31541266822</c:v>
              </c:pt>
              <c:pt idx="5">
                <c:v>177623.8500642358</c:v>
              </c:pt>
              <c:pt idx="6">
                <c:v>53407.972886433199</c:v>
              </c:pt>
              <c:pt idx="7">
                <c:v>91045.690173931987</c:v>
              </c:pt>
              <c:pt idx="8">
                <c:v>273607.6669798232</c:v>
              </c:pt>
              <c:pt idx="9">
                <c:v>162471.33090178511</c:v>
              </c:pt>
              <c:pt idx="10">
                <c:v>4805.8409894705464</c:v>
              </c:pt>
              <c:pt idx="11">
                <c:v>2360.4345289922512</c:v>
              </c:pt>
              <c:pt idx="12">
                <c:v>2267.14291498475</c:v>
              </c:pt>
              <c:pt idx="13">
                <c:v>1865.6589907709999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BC48-4F5D-9749-FC9201718F70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7373.1362790622661</c:v>
              </c:pt>
              <c:pt idx="1">
                <c:v>139418.000560566</c:v>
              </c:pt>
              <c:pt idx="2">
                <c:v>190322.08704482499</c:v>
              </c:pt>
              <c:pt idx="3">
                <c:v>33030.115724032476</c:v>
              </c:pt>
              <c:pt idx="4">
                <c:v>160103.11417900817</c:v>
              </c:pt>
              <c:pt idx="5">
                <c:v>157294.28352282598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13604.537319320189</c:v>
              </c:pt>
              <c:pt idx="9">
                <c:v>13060.7668595346</c:v>
              </c:pt>
              <c:pt idx="10">
                <c:v>10232.73879893939</c:v>
              </c:pt>
              <c:pt idx="11">
                <c:v>5881.6793350992502</c:v>
              </c:pt>
              <c:pt idx="12">
                <c:v>4091.5481086497498</c:v>
              </c:pt>
              <c:pt idx="13">
                <c:v>133533.04715604399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BC48-4F5D-9749-FC920171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6452864"/>
        <c:axId val="146454400"/>
      </c:barChart>
      <c:catAx>
        <c:axId val="14645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46454400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46454400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46452864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D-4551-87BF-1A7DCB51E196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D-4551-87BF-1A7DCB51E196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D-4551-87BF-1A7DCB51E196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D-4551-87BF-1A7DCB51E196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D-4551-87BF-1A7DCB51E196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D-4551-87BF-1A7DCB51E196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D-4551-87BF-1A7DCB51E196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D-4551-87BF-1A7DCB51E196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D-4551-87BF-1A7DCB51E196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D-4551-87BF-1A7DCB51E19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D-4551-87BF-1A7DCB51E196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1D-4551-87BF-1A7DCB51E196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D-4551-87BF-1A7DCB51E196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D-4551-87BF-1A7DCB51E196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D-4551-87BF-1A7DCB51E196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D-4551-87BF-1A7DCB51E196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D-4551-87BF-1A7DCB51E196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D-4551-87BF-1A7DCB51E1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144.36131855444634</c:v>
              </c:pt>
              <c:pt idx="1">
                <c:v>379.85366117943744</c:v>
              </c:pt>
              <c:pt idx="2">
                <c:v>282.71898613749403</c:v>
              </c:pt>
              <c:pt idx="3">
                <c:v>176.99060808712014</c:v>
              </c:pt>
              <c:pt idx="4">
                <c:v>262.62184903731298</c:v>
              </c:pt>
              <c:pt idx="5">
                <c:v>170.25358265663999</c:v>
              </c:pt>
              <c:pt idx="6">
                <c:v>104.57284831971714</c:v>
              </c:pt>
              <c:pt idx="7">
                <c:v>120.76508957263127</c:v>
              </c:pt>
              <c:pt idx="8">
                <c:v>146.00256558496486</c:v>
              </c:pt>
              <c:pt idx="9">
                <c:v>89.230667193275593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3.2324016504736877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5.4236824030592814</c:v>
              </c:pt>
              <c:pt idx="16">
                <c:v>1</c:v>
              </c:pt>
              <c:pt idx="17">
                <c:v>0.99174254215095659</c:v>
              </c:pt>
              <c:pt idx="18">
                <c:v>0.99174254215095659</c:v>
              </c:pt>
              <c:pt idx="19">
                <c:v>0.99174254215095659</c:v>
              </c:pt>
              <c:pt idx="20">
                <c:v>0.9234443752532</c:v>
              </c:pt>
              <c:pt idx="21">
                <c:v>0.84615951913208165</c:v>
              </c:pt>
              <c:pt idx="22">
                <c:v>0.45996719587925544</c:v>
              </c:pt>
              <c:pt idx="23">
                <c:v>8.2761530164502897E-2</c:v>
              </c:pt>
              <c:pt idx="24">
                <c:v>8.2761530164502897E-2</c:v>
              </c:pt>
              <c:pt idx="25">
                <c:v>8.2761530164502897E-2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071D-4551-87BF-1A7DCB51E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358912"/>
        <c:axId val="152360448"/>
      </c:barChart>
      <c:catAx>
        <c:axId val="15235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52360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2360448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52358912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4980231901392"/>
          <c:y val="5.6431714151673112E-2"/>
          <c:w val="0.8076640419947505"/>
          <c:h val="0.717589359301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SNFP'!$E$114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SNFP'!$E$115:$E$126</c:f>
              <c:numCache>
                <c:formatCode>_(* #\ ##0.00_);_(* \(#\ ##0.00\);_(* "-"??_);_(@_)</c:formatCode>
                <c:ptCount val="12"/>
                <c:pt idx="0">
                  <c:v>19256.156714636396</c:v>
                </c:pt>
                <c:pt idx="1">
                  <c:v>7160.0325461064003</c:v>
                </c:pt>
                <c:pt idx="2">
                  <c:v>11812.039323099321</c:v>
                </c:pt>
                <c:pt idx="3">
                  <c:v>13247.8772941976</c:v>
                </c:pt>
                <c:pt idx="4">
                  <c:v>35835.550201545993</c:v>
                </c:pt>
                <c:pt idx="5">
                  <c:v>11543.036851712559</c:v>
                </c:pt>
                <c:pt idx="6">
                  <c:v>7251.5696448164008</c:v>
                </c:pt>
                <c:pt idx="7">
                  <c:v>6760.014991577601</c:v>
                </c:pt>
                <c:pt idx="8">
                  <c:v>100446.03932309926</c:v>
                </c:pt>
                <c:pt idx="9">
                  <c:v>13247.8772941976</c:v>
                </c:pt>
                <c:pt idx="10">
                  <c:v>35835.550201545993</c:v>
                </c:pt>
                <c:pt idx="11">
                  <c:v>12791.683573656161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5D6-9936-5E7C78EC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384640"/>
        <c:axId val="152386176"/>
      </c:barChart>
      <c:catAx>
        <c:axId val="15238464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2386176"/>
        <c:crossesAt val="0"/>
        <c:auto val="1"/>
        <c:lblAlgn val="ctr"/>
        <c:lblOffset val="100"/>
        <c:noMultiLvlLbl val="0"/>
      </c:catAx>
      <c:valAx>
        <c:axId val="1523861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23846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562161872658"/>
          <c:y val="8.8704006338832866E-2"/>
          <c:w val="0.81685959066438663"/>
          <c:h val="0.68493388798098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SNFP'!$E$156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SNFP'!$E$157:$E$168</c:f>
              <c:numCache>
                <c:formatCode>0.0%</c:formatCode>
                <c:ptCount val="12"/>
                <c:pt idx="0">
                  <c:v>8.1746999857646163E-3</c:v>
                </c:pt>
                <c:pt idx="1">
                  <c:v>3.0396054010217578E-3</c:v>
                </c:pt>
                <c:pt idx="2">
                  <c:v>5.0144937599618201E-3</c:v>
                </c:pt>
                <c:pt idx="3">
                  <c:v>5.6240413875512764E-3</c:v>
                </c:pt>
                <c:pt idx="4">
                  <c:v>1.5213049834590356E-2</c:v>
                </c:pt>
                <c:pt idx="5">
                  <c:v>4.9002957644010249E-3</c:v>
                </c:pt>
                <c:pt idx="6">
                  <c:v>3.0784650930470521E-3</c:v>
                </c:pt>
                <c:pt idx="7">
                  <c:v>2.8697883629818324E-3</c:v>
                </c:pt>
                <c:pt idx="8">
                  <c:v>4.2641750812119746E-2</c:v>
                </c:pt>
                <c:pt idx="9">
                  <c:v>5.6240413875512764E-3</c:v>
                </c:pt>
                <c:pt idx="10">
                  <c:v>1.5213049834590356E-2</c:v>
                </c:pt>
                <c:pt idx="11">
                  <c:v>5.4303762208162418E-3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F-4875-B6C0-B6114862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2423808"/>
        <c:axId val="152429696"/>
      </c:barChart>
      <c:catAx>
        <c:axId val="1524238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2429696"/>
        <c:crosses val="autoZero"/>
        <c:auto val="1"/>
        <c:lblAlgn val="ctr"/>
        <c:lblOffset val="100"/>
        <c:noMultiLvlLbl val="0"/>
      </c:catAx>
      <c:valAx>
        <c:axId val="152429696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24238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4995582542706"/>
          <c:y val="9.4649891547104043E-2"/>
          <c:w val="0.80043380813353382"/>
          <c:h val="0.708663615049690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SNFP'!$E$135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SNFP'!$E$136:$E$147</c:f>
              <c:numCache>
                <c:formatCode>_(* #\ ##0.00_);_(* \(#\ ##0.00\);_(* "-"??_);_(@_)</c:formatCode>
                <c:ptCount val="12"/>
                <c:pt idx="0">
                  <c:v>38.019579676663234</c:v>
                </c:pt>
                <c:pt idx="1">
                  <c:v>14.13685149681409</c:v>
                </c:pt>
                <c:pt idx="2">
                  <c:v>23.321827758449142</c:v>
                </c:pt>
                <c:pt idx="3">
                  <c:v>26.156762940683937</c:v>
                </c:pt>
                <c:pt idx="4">
                  <c:v>70.754126918231705</c:v>
                </c:pt>
                <c:pt idx="5">
                  <c:v>22.790706151699098</c:v>
                </c:pt>
                <c:pt idx="6">
                  <c:v>14.317583408656612</c:v>
                </c:pt>
                <c:pt idx="7">
                  <c:v>13.347052186814091</c:v>
                </c:pt>
                <c:pt idx="8">
                  <c:v>198.32182775844902</c:v>
                </c:pt>
                <c:pt idx="9">
                  <c:v>26.156762940683937</c:v>
                </c:pt>
                <c:pt idx="10">
                  <c:v>70.754126918231705</c:v>
                </c:pt>
                <c:pt idx="11">
                  <c:v>25.256048755441796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D-4847-8C26-32D30144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298816"/>
        <c:axId val="153300352"/>
      </c:barChart>
      <c:catAx>
        <c:axId val="15329881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3300352"/>
        <c:crosses val="autoZero"/>
        <c:auto val="1"/>
        <c:lblAlgn val="ctr"/>
        <c:lblOffset val="100"/>
        <c:noMultiLvlLbl val="0"/>
      </c:catAx>
      <c:valAx>
        <c:axId val="1533003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32988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GG'!$L$252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GG'!$K$253:$K$270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2045-2056</c:v>
                </c:pt>
              </c:strCache>
            </c:strRef>
          </c:cat>
          <c:val>
            <c:numRef>
              <c:f>'Gráficos DP GG'!$L$253:$L$270</c:f>
              <c:numCache>
                <c:formatCode>#\ ##0.00;[Red]#\ ##0.00</c:formatCode>
                <c:ptCount val="18"/>
                <c:pt idx="0">
                  <c:v>1624.3128093117302</c:v>
                </c:pt>
                <c:pt idx="1">
                  <c:v>3871.3070649947745</c:v>
                </c:pt>
                <c:pt idx="2">
                  <c:v>3180.4628837781411</c:v>
                </c:pt>
                <c:pt idx="3">
                  <c:v>5046.3731694523522</c:v>
                </c:pt>
                <c:pt idx="4">
                  <c:v>4796.0153420424695</c:v>
                </c:pt>
                <c:pt idx="5">
                  <c:v>3278.6040741155275</c:v>
                </c:pt>
                <c:pt idx="6">
                  <c:v>3962.709219042486</c:v>
                </c:pt>
                <c:pt idx="7">
                  <c:v>2279.2221805399709</c:v>
                </c:pt>
                <c:pt idx="8">
                  <c:v>2319.6249901887822</c:v>
                </c:pt>
                <c:pt idx="9">
                  <c:v>2106.4483077790901</c:v>
                </c:pt>
                <c:pt idx="10">
                  <c:v>2345.8639010990469</c:v>
                </c:pt>
                <c:pt idx="11">
                  <c:v>1709.4052504294175</c:v>
                </c:pt>
                <c:pt idx="12">
                  <c:v>255.91335192548718</c:v>
                </c:pt>
                <c:pt idx="13">
                  <c:v>795.83403422480546</c:v>
                </c:pt>
                <c:pt idx="14">
                  <c:v>271.1374299932192</c:v>
                </c:pt>
                <c:pt idx="15">
                  <c:v>1603.9960280975517</c:v>
                </c:pt>
                <c:pt idx="16">
                  <c:v>1864.8497290000196</c:v>
                </c:pt>
                <c:pt idx="17">
                  <c:v>2565.3016418348211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F-45C9-96DF-F72F90539039}"/>
            </c:ext>
          </c:extLst>
        </c:ser>
        <c:ser>
          <c:idx val="2"/>
          <c:order val="1"/>
          <c:tx>
            <c:strRef>
              <c:f>'Gráficos DP GG'!$M$252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GG'!$K$253:$K$270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2045-2056</c:v>
                </c:pt>
              </c:strCache>
            </c:strRef>
          </c:cat>
          <c:val>
            <c:numRef>
              <c:f>'Gráficos DP GG'!$M$253:$M$270</c:f>
              <c:numCache>
                <c:formatCode>#\ ##0.00;[Red]#\ ##0.00</c:formatCode>
                <c:ptCount val="18"/>
                <c:pt idx="0">
                  <c:v>261.46298962209062</c:v>
                </c:pt>
                <c:pt idx="1">
                  <c:v>471.75120519530151</c:v>
                </c:pt>
                <c:pt idx="2">
                  <c:v>602.77190349100488</c:v>
                </c:pt>
                <c:pt idx="3">
                  <c:v>647.06878438328806</c:v>
                </c:pt>
                <c:pt idx="4">
                  <c:v>1036.691319284522</c:v>
                </c:pt>
                <c:pt idx="5">
                  <c:v>1035.823743794522</c:v>
                </c:pt>
                <c:pt idx="6">
                  <c:v>1033.2064335991492</c:v>
                </c:pt>
                <c:pt idx="7">
                  <c:v>1059.5347000909071</c:v>
                </c:pt>
                <c:pt idx="8">
                  <c:v>988.05884194400528</c:v>
                </c:pt>
                <c:pt idx="9">
                  <c:v>931.67217798752824</c:v>
                </c:pt>
                <c:pt idx="10">
                  <c:v>386.17419978704856</c:v>
                </c:pt>
                <c:pt idx="11">
                  <c:v>381.30727426394799</c:v>
                </c:pt>
                <c:pt idx="12">
                  <c:v>367.73022797734666</c:v>
                </c:pt>
                <c:pt idx="13">
                  <c:v>318.95007352718477</c:v>
                </c:pt>
                <c:pt idx="14">
                  <c:v>289.36369092359786</c:v>
                </c:pt>
                <c:pt idx="15">
                  <c:v>231.11746110072031</c:v>
                </c:pt>
                <c:pt idx="16">
                  <c:v>2008.584061910617</c:v>
                </c:pt>
                <c:pt idx="17">
                  <c:v>3020.5374026619329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F-45C9-96DF-F72F90539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009856"/>
        <c:axId val="122020224"/>
        <c:axId val="0"/>
      </c:bar3DChart>
      <c:catAx>
        <c:axId val="1220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2202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2022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22009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997809034554435"/>
          <c:h val="5.49731677241132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9116360454937"/>
          <c:y val="9.403602327487065E-2"/>
          <c:w val="0.84930883639546195"/>
          <c:h val="0.715881070421753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SNFP'!$F$114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SNFP'!$F$115:$F$126</c:f>
              <c:numCache>
                <c:formatCode>_(* #\ ##0.00_);_(* \(#\ ##0.00\);_(* "-"??_);_(@_)</c:formatCode>
                <c:ptCount val="12"/>
                <c:pt idx="0">
                  <c:v>7232.9950016399998</c:v>
                </c:pt>
                <c:pt idx="1">
                  <c:v>6741.4403484012</c:v>
                </c:pt>
                <c:pt idx="2">
                  <c:v>11793.464679922923</c:v>
                </c:pt>
                <c:pt idx="3">
                  <c:v>38553.3026510212</c:v>
                </c:pt>
                <c:pt idx="4">
                  <c:v>35816.975558369595</c:v>
                </c:pt>
                <c:pt idx="5">
                  <c:v>11338.552969988559</c:v>
                </c:pt>
                <c:pt idx="6">
                  <c:v>6866.5917051483993</c:v>
                </c:pt>
                <c:pt idx="7">
                  <c:v>20404.476110755208</c:v>
                </c:pt>
                <c:pt idx="8">
                  <c:v>10979.235733386922</c:v>
                </c:pt>
                <c:pt idx="9">
                  <c:v>12415.073704485199</c:v>
                </c:pt>
                <c:pt idx="10">
                  <c:v>34986.023901152003</c:v>
                </c:pt>
                <c:pt idx="11">
                  <c:v>11948.370546270158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9-4304-85F3-585ACFE9A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3338240"/>
        <c:axId val="153339776"/>
      </c:barChart>
      <c:catAx>
        <c:axId val="15333824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3339776"/>
        <c:crosses val="autoZero"/>
        <c:auto val="1"/>
        <c:lblAlgn val="ctr"/>
        <c:lblOffset val="100"/>
        <c:noMultiLvlLbl val="0"/>
      </c:catAx>
      <c:valAx>
        <c:axId val="1533397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1533382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404912348921"/>
          <c:y val="0.1219355867809357"/>
          <c:w val="0.7924604244621043"/>
          <c:h val="0.583598592729100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SNFP'!$F$156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SNFP'!$F$157:$F$168</c:f>
              <c:numCache>
                <c:formatCode>0.0%</c:formatCode>
                <c:ptCount val="12"/>
                <c:pt idx="0">
                  <c:v>3.0705797118902663E-3</c:v>
                </c:pt>
                <c:pt idx="1">
                  <c:v>2.861902981825047E-3</c:v>
                </c:pt>
                <c:pt idx="2">
                  <c:v>5.0066083788050351E-3</c:v>
                </c:pt>
                <c:pt idx="3">
                  <c:v>1.636680087843962E-2</c:v>
                </c:pt>
                <c:pt idx="4">
                  <c:v>1.5205164453433572E-2</c:v>
                </c:pt>
                <c:pt idx="5">
                  <c:v>4.8134874562951969E-3</c:v>
                </c:pt>
                <c:pt idx="6">
                  <c:v>2.9150327319294447E-3</c:v>
                </c:pt>
                <c:pt idx="7">
                  <c:v>8.6621890880926311E-3</c:v>
                </c:pt>
                <c:pt idx="8">
                  <c:v>4.6609486785701608E-3</c:v>
                </c:pt>
                <c:pt idx="9">
                  <c:v>5.2704963061596163E-3</c:v>
                </c:pt>
                <c:pt idx="10">
                  <c:v>1.4852405561766233E-2</c:v>
                </c:pt>
                <c:pt idx="11">
                  <c:v>5.0723696312807744E-3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B-4982-AD86-148BD38D9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22592"/>
        <c:axId val="154624384"/>
      </c:barChart>
      <c:catAx>
        <c:axId val="1546225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4624384"/>
        <c:crosses val="autoZero"/>
        <c:auto val="1"/>
        <c:lblAlgn val="ctr"/>
        <c:lblOffset val="100"/>
        <c:noMultiLvlLbl val="0"/>
      </c:catAx>
      <c:valAx>
        <c:axId val="154624384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46225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7912226783641"/>
          <c:y val="7.6160772703860277E-2"/>
          <c:w val="0.81003417307880021"/>
          <c:h val="0.71722783441530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SNFP'!$F$135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SNFP'!$F$136:$F$147</c:f>
              <c:numCache>
                <c:formatCode>_(* #\ ##0.00_);_(* \(#\ ##0.00\);_(* "-"??_);_(@_)</c:formatCode>
                <c:ptCount val="12"/>
                <c:pt idx="0">
                  <c:v>14.280909417232664</c:v>
                </c:pt>
                <c:pt idx="1">
                  <c:v>13.310378195390143</c:v>
                </c:pt>
                <c:pt idx="2">
                  <c:v>23.2851537670252</c:v>
                </c:pt>
                <c:pt idx="3">
                  <c:v>76.120088949259994</c:v>
                </c:pt>
                <c:pt idx="4">
                  <c:v>70.717452926807752</c:v>
                </c:pt>
                <c:pt idx="5">
                  <c:v>22.38697079842947</c:v>
                </c:pt>
                <c:pt idx="6">
                  <c:v>13.557478489078344</c:v>
                </c:pt>
                <c:pt idx="7">
                  <c:v>40.28683484195863</c:v>
                </c:pt>
                <c:pt idx="8">
                  <c:v>21.677530669299721</c:v>
                </c:pt>
                <c:pt idx="9">
                  <c:v>24.512465851534511</c:v>
                </c:pt>
                <c:pt idx="10">
                  <c:v>69.076812314705421</c:v>
                </c:pt>
                <c:pt idx="11">
                  <c:v>23.59100171037387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5-4157-965C-26BE3FBC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649728"/>
        <c:axId val="154651264"/>
      </c:barChart>
      <c:catAx>
        <c:axId val="15464972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4651264"/>
        <c:crosses val="autoZero"/>
        <c:auto val="1"/>
        <c:lblAlgn val="ctr"/>
        <c:lblOffset val="100"/>
        <c:noMultiLvlLbl val="0"/>
      </c:catAx>
      <c:valAx>
        <c:axId val="1546512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464972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5006279659191"/>
          <c:y val="0.11977037629654592"/>
          <c:w val="0.8140006670437"/>
          <c:h val="0.690932109422147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SNFP'!$G$114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SNFP'!$G$115:$G$126</c:f>
              <c:numCache>
                <c:formatCode>_(* #\ ##0.00_);_(* \(#\ ##0.00\);_(* "-"??_);_(@_)</c:formatCode>
                <c:ptCount val="12"/>
                <c:pt idx="0">
                  <c:v>6389.6819742539992</c:v>
                </c:pt>
                <c:pt idx="1">
                  <c:v>5831.9018030152001</c:v>
                </c:pt>
                <c:pt idx="2">
                  <c:v>10883.926134536923</c:v>
                </c:pt>
                <c:pt idx="3">
                  <c:v>12319.7641056352</c:v>
                </c:pt>
                <c:pt idx="4">
                  <c:v>31952.970348005201</c:v>
                </c:pt>
                <c:pt idx="5">
                  <c:v>10614.923663150159</c:v>
                </c:pt>
                <c:pt idx="6">
                  <c:v>26582.656456254001</c:v>
                </c:pt>
                <c:pt idx="7">
                  <c:v>5831.9018030152001</c:v>
                </c:pt>
                <c:pt idx="8">
                  <c:v>10883.926134536923</c:v>
                </c:pt>
                <c:pt idx="9">
                  <c:v>42319.7641056352</c:v>
                </c:pt>
                <c:pt idx="10">
                  <c:v>31952.970348005201</c:v>
                </c:pt>
                <c:pt idx="11">
                  <c:v>11882.144987751759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A-4CF8-8E2B-081D04A23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655552"/>
        <c:axId val="155669632"/>
      </c:barChart>
      <c:catAx>
        <c:axId val="15565555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5669632"/>
        <c:crosses val="autoZero"/>
        <c:auto val="1"/>
        <c:lblAlgn val="ctr"/>
        <c:lblOffset val="100"/>
        <c:noMultiLvlLbl val="0"/>
      </c:catAx>
      <c:valAx>
        <c:axId val="1556696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56555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445840337374"/>
          <c:y val="0.10481844445703289"/>
          <c:w val="0.85015541596626254"/>
          <c:h val="0.700819690704129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SNFP'!$G$135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chemeClr val="tx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SNFP'!$G$136:$G$147</c:f>
              <c:numCache>
                <c:formatCode>_(* #\ ##0.00_);_(* \(#\ ##0.00\);_(* "-"??_);_(@_)</c:formatCode>
                <c:ptCount val="12"/>
                <c:pt idx="0">
                  <c:v>12.615862372164743</c:v>
                </c:pt>
                <c:pt idx="1">
                  <c:v>11.514574717689149</c:v>
                </c:pt>
                <c:pt idx="2">
                  <c:v>21.489350289324204</c:v>
                </c:pt>
                <c:pt idx="3">
                  <c:v>24.324285471558994</c:v>
                </c:pt>
                <c:pt idx="4">
                  <c:v>63.088316119106779</c:v>
                </c:pt>
                <c:pt idx="5">
                  <c:v>20.958228682574155</c:v>
                </c:pt>
                <c:pt idx="6">
                  <c:v>52.485105939531671</c:v>
                </c:pt>
                <c:pt idx="7">
                  <c:v>11.514574717689149</c:v>
                </c:pt>
                <c:pt idx="8">
                  <c:v>21.489350289324204</c:v>
                </c:pt>
                <c:pt idx="9">
                  <c:v>83.556634231628493</c:v>
                </c:pt>
                <c:pt idx="10">
                  <c:v>63.088316119106779</c:v>
                </c:pt>
                <c:pt idx="11">
                  <c:v>23.460245197740797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1-4F4F-A0FA-AE118DDD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448640"/>
        <c:axId val="156450176"/>
      </c:barChart>
      <c:catAx>
        <c:axId val="15644864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6450176"/>
        <c:crosses val="autoZero"/>
        <c:auto val="1"/>
        <c:lblAlgn val="ctr"/>
        <c:lblOffset val="100"/>
        <c:noMultiLvlLbl val="0"/>
      </c:catAx>
      <c:valAx>
        <c:axId val="1564501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64486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6921725717462"/>
          <c:y val="8.1997815966435045E-2"/>
          <c:w val="0.85223078274282749"/>
          <c:h val="0.729479280418424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SNFP'!$G$156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SNFP'!$G$157:$G$168</c:f>
              <c:numCache>
                <c:formatCode>0.0%</c:formatCode>
                <c:ptCount val="12"/>
                <c:pt idx="0">
                  <c:v>2.7125731223547997E-3</c:v>
                </c:pt>
                <c:pt idx="1">
                  <c:v>2.4757820728501067E-3</c:v>
                </c:pt>
                <c:pt idx="2">
                  <c:v>4.6204874698300953E-3</c:v>
                </c:pt>
                <c:pt idx="3">
                  <c:v>5.2300350974195508E-3</c:v>
                </c:pt>
                <c:pt idx="4">
                  <c:v>1.3564801643436746E-2</c:v>
                </c:pt>
                <c:pt idx="5">
                  <c:v>4.5062894742692993E-3</c:v>
                </c:pt>
                <c:pt idx="6">
                  <c:v>1.1284974700551429E-2</c:v>
                </c:pt>
                <c:pt idx="7">
                  <c:v>2.4757820728501067E-3</c:v>
                </c:pt>
                <c:pt idx="8">
                  <c:v>4.6204874698300953E-3</c:v>
                </c:pt>
                <c:pt idx="9">
                  <c:v>1.7965754026552146E-2</c:v>
                </c:pt>
                <c:pt idx="10">
                  <c:v>1.3564801643436746E-2</c:v>
                </c:pt>
                <c:pt idx="11">
                  <c:v>5.0442552946402689E-3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A-4EC9-BC55-730AAE2FE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6488064"/>
        <c:axId val="156489600"/>
      </c:barChart>
      <c:catAx>
        <c:axId val="15648806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6489600"/>
        <c:crosses val="autoZero"/>
        <c:auto val="1"/>
        <c:lblAlgn val="ctr"/>
        <c:lblOffset val="100"/>
        <c:noMultiLvlLbl val="0"/>
      </c:catAx>
      <c:valAx>
        <c:axId val="15648960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64880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9256831474544"/>
          <c:y val="0.13551036889619919"/>
          <c:w val="0.84010258869925458"/>
          <c:h val="0.677896801361368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SNFP'!$C$156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SNFP'!$C$157:$C$168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6.5203121850913107E-3</c:v>
                </c:pt>
                <c:pt idx="7">
                  <c:v>6.2452396363886255E-3</c:v>
                </c:pt>
                <c:pt idx="8">
                  <c:v>8.1161510391178499E-3</c:v>
                </c:pt>
                <c:pt idx="9">
                  <c:v>9.4846691900543276E-3</c:v>
                </c:pt>
                <c:pt idx="10">
                  <c:v>2.1618280970508726E-2</c:v>
                </c:pt>
                <c:pt idx="11">
                  <c:v>1.4819313967350962E-2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D-4E89-BC17-F50CE8B2F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5998848"/>
        <c:axId val="156000640"/>
      </c:barChart>
      <c:catAx>
        <c:axId val="1559988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6000640"/>
        <c:crosses val="autoZero"/>
        <c:auto val="1"/>
        <c:lblAlgn val="ctr"/>
        <c:lblOffset val="100"/>
        <c:noMultiLvlLbl val="0"/>
      </c:catAx>
      <c:valAx>
        <c:axId val="1560006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59988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33968240003722"/>
          <c:y val="9.9229753143602745E-2"/>
          <c:w val="0.80564201821141923"/>
          <c:h val="0.707394712915797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 SNFP'!$C$135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SNFP'!$C$136:$C$147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30.325214267127638</c:v>
                </c:pt>
                <c:pt idx="7">
                  <c:v>29.045883808459269</c:v>
                </c:pt>
                <c:pt idx="8">
                  <c:v>37.747275329604896</c:v>
                </c:pt>
                <c:pt idx="9">
                  <c:v>44.112094218260744</c:v>
                </c:pt>
                <c:pt idx="10">
                  <c:v>100.5441125988762</c:v>
                </c:pt>
                <c:pt idx="11">
                  <c:v>68.922907154553968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0-4A95-BB34-9DB1A9E79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21888"/>
        <c:axId val="156023424"/>
      </c:barChart>
      <c:catAx>
        <c:axId val="1560218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6023424"/>
        <c:crosses val="autoZero"/>
        <c:auto val="1"/>
        <c:lblAlgn val="ctr"/>
        <c:lblOffset val="100"/>
        <c:noMultiLvlLbl val="0"/>
      </c:catAx>
      <c:valAx>
        <c:axId val="1560234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60218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79076579779"/>
          <c:y val="7.3042743671645219E-2"/>
          <c:w val="0.78466147532663388"/>
          <c:h val="0.7361895036382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 SNFP'!$C$114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 SNFP'!$B$115:$B$126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 SNFP'!$C$115:$C$126</c:f>
              <c:numCache>
                <c:formatCode>_(* #\ ##0.00_);_(*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15359.114522014806</c:v>
                </c:pt>
                <c:pt idx="7">
                  <c:v>14711.159231308451</c:v>
                </c:pt>
                <c:pt idx="8">
                  <c:v>19118.24000893829</c:v>
                </c:pt>
                <c:pt idx="9">
                  <c:v>22341.893479664701</c:v>
                </c:pt>
                <c:pt idx="10">
                  <c:v>50923.582149078815</c:v>
                </c:pt>
                <c:pt idx="11">
                  <c:v>34908.074015638493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FD2-9E29-CADF019AE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7355392"/>
        <c:axId val="157369472"/>
      </c:barChart>
      <c:catAx>
        <c:axId val="1573553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57369472"/>
        <c:crosses val="autoZero"/>
        <c:auto val="1"/>
        <c:lblAlgn val="ctr"/>
        <c:lblOffset val="100"/>
        <c:noMultiLvlLbl val="0"/>
      </c:catAx>
      <c:valAx>
        <c:axId val="1573694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5735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chemeClr val="tx1">
                <a:alpha val="45000"/>
              </a:schemeClr>
            </a:solidFill>
            <a:prstDash val="solid"/>
          </a:ln>
        </c:spPr>
        <c:txPr>
          <a:bodyPr/>
          <a:lstStyle/>
          <a:p>
            <a:pPr rtl="0">
              <a:defRPr lang="es-ES" sz="7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19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'DPT colones '!$A$8</c:f>
              <c:strCache>
                <c:ptCount val="1"/>
                <c:pt idx="0">
                  <c:v>MONEDA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79E-49AF-A410-18AE61DBC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79E-49AF-A410-18AE61DBC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79E-49AF-A410-18AE61DBC76D}"/>
              </c:ext>
            </c:extLst>
          </c:dPt>
          <c:dLbls>
            <c:dLbl>
              <c:idx val="0"/>
              <c:layout>
                <c:manualLayout>
                  <c:x val="0.21290271741436476"/>
                  <c:y val="8.0589827846322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649536590836"/>
                      <c:h val="0.17985564304461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79E-49AF-A410-18AE61DBC76D}"/>
                </c:ext>
              </c:extLst>
            </c:dLbl>
            <c:dLbl>
              <c:idx val="1"/>
              <c:layout>
                <c:manualLayout>
                  <c:x val="-0.13548871633540033"/>
                  <c:y val="-0.182493748320829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32794457274824"/>
                      <c:h val="0.26082677165354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9E-49AF-A410-18AE61DBC76D}"/>
                </c:ext>
              </c:extLst>
            </c:dLbl>
            <c:dLbl>
              <c:idx val="2"/>
              <c:layout>
                <c:manualLayout>
                  <c:x val="-8.966061113030617E-2"/>
                  <c:y val="-5.15066030132060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E-49AF-A410-18AE61DBC76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¢</c:v>
              </c:pt>
              <c:pt idx="1">
                <c:v>   Deuda US$</c:v>
              </c:pt>
              <c:pt idx="2">
                <c:v>   Deuda otras monedas</c:v>
              </c:pt>
            </c:strLit>
          </c:cat>
          <c:val>
            <c:numRef>
              <c:f>('DPT colones '!$AP$9,'DPT colones '!$AR$11,'DPT colones '!$AR$13)</c:f>
              <c:numCache>
                <c:formatCode>_(* #\ ##0.00_);_(* \(#\ ##0.00\);_(* "-"??_);_(@_)</c:formatCode>
                <c:ptCount val="3"/>
                <c:pt idx="0">
                  <c:v>23475732.106479481</c:v>
                </c:pt>
                <c:pt idx="1">
                  <c:v>9528158.577719558</c:v>
                </c:pt>
                <c:pt idx="2">
                  <c:v>2556374.5793548971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E-49AF-A410-18AE61DBC76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GG'!$L$207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 GG'!$K$208:$K$225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2045-2056</c:v>
                </c:pt>
              </c:strCache>
            </c:strRef>
          </c:cat>
          <c:val>
            <c:numRef>
              <c:f>'Gráficos DP GG'!$L$208:$L$225</c:f>
              <c:numCache>
                <c:formatCode>#\ ##0.00;[Red]#\ ##0.00</c:formatCode>
                <c:ptCount val="18"/>
                <c:pt idx="0">
                  <c:v>822681.95166020514</c:v>
                </c:pt>
                <c:pt idx="1">
                  <c:v>1960739.6022785534</c:v>
                </c:pt>
                <c:pt idx="2">
                  <c:v>1610840.8413759531</c:v>
                </c:pt>
                <c:pt idx="3">
                  <c:v>2555887.0828642272</c:v>
                </c:pt>
                <c:pt idx="4">
                  <c:v>2429085.85043767</c:v>
                </c:pt>
                <c:pt idx="5">
                  <c:v>1660547.3914580324</c:v>
                </c:pt>
                <c:pt idx="6">
                  <c:v>2007032.9652606384</c:v>
                </c:pt>
                <c:pt idx="7">
                  <c:v>1154380.4499998845</c:v>
                </c:pt>
                <c:pt idx="8">
                  <c:v>1174843.6650308145</c:v>
                </c:pt>
                <c:pt idx="9">
                  <c:v>1066873.9389239536</c:v>
                </c:pt>
                <c:pt idx="10">
                  <c:v>1188133.1486286453</c:v>
                </c:pt>
                <c:pt idx="11">
                  <c:v>865779.57123749144</c:v>
                </c:pt>
                <c:pt idx="12">
                  <c:v>129614.99448322075</c:v>
                </c:pt>
                <c:pt idx="13">
                  <c:v>403074.02165417949</c:v>
                </c:pt>
                <c:pt idx="14">
                  <c:v>137325.68554296566</c:v>
                </c:pt>
                <c:pt idx="15">
                  <c:v>812391.90831084806</c:v>
                </c:pt>
                <c:pt idx="16">
                  <c:v>944509.09074392985</c:v>
                </c:pt>
                <c:pt idx="17">
                  <c:v>1299273.9755565003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5-4710-A7E6-AFFFE1F90326}"/>
            </c:ext>
          </c:extLst>
        </c:ser>
        <c:ser>
          <c:idx val="2"/>
          <c:order val="1"/>
          <c:tx>
            <c:strRef>
              <c:f>'Gráficos DP GG'!$M$207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 GG'!$K$208:$K$225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2045-2056</c:v>
                </c:pt>
              </c:strCache>
            </c:strRef>
          </c:cat>
          <c:val>
            <c:numRef>
              <c:f>'Gráficos DP GG'!$M$208:$M$225</c:f>
              <c:numCache>
                <c:formatCode>#\ ##0.00;[Red]#\ ##0.00</c:formatCode>
                <c:ptCount val="18"/>
                <c:pt idx="0">
                  <c:v>132425.77498379647</c:v>
                </c:pt>
                <c:pt idx="1">
                  <c:v>238932.5504073163</c:v>
                </c:pt>
                <c:pt idx="2">
                  <c:v>305291.91368012415</c:v>
                </c:pt>
                <c:pt idx="3">
                  <c:v>327727.39791444776</c:v>
                </c:pt>
                <c:pt idx="4">
                  <c:v>525063.41939122474</c:v>
                </c:pt>
                <c:pt idx="5">
                  <c:v>524624.0097570495</c:v>
                </c:pt>
                <c:pt idx="6">
                  <c:v>523298.39448929712</c:v>
                </c:pt>
                <c:pt idx="7">
                  <c:v>536633.13490204269</c:v>
                </c:pt>
                <c:pt idx="8">
                  <c:v>500432.04226779978</c:v>
                </c:pt>
                <c:pt idx="9">
                  <c:v>471873.32470712333</c:v>
                </c:pt>
                <c:pt idx="10">
                  <c:v>195589.50870814436</c:v>
                </c:pt>
                <c:pt idx="11">
                  <c:v>193124.50826920438</c:v>
                </c:pt>
                <c:pt idx="12">
                  <c:v>186248.00586596655</c:v>
                </c:pt>
                <c:pt idx="13">
                  <c:v>161541.83324004855</c:v>
                </c:pt>
                <c:pt idx="14">
                  <c:v>146556.92217898383</c:v>
                </c:pt>
                <c:pt idx="15">
                  <c:v>117056.37169829283</c:v>
                </c:pt>
                <c:pt idx="16">
                  <c:v>1017307.6556764893</c:v>
                </c:pt>
                <c:pt idx="17">
                  <c:v>1529841.7837002156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5-4710-A7E6-AFFFE1F9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154432"/>
        <c:axId val="123156352"/>
        <c:axId val="0"/>
      </c:bar3DChart>
      <c:catAx>
        <c:axId val="12315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2315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5635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23154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'DPT colones '!$A$16</c:f>
              <c:strCache>
                <c:ptCount val="1"/>
                <c:pt idx="0">
                  <c:v>TIPO DE INSTRUMENTO</c:v>
                </c:pt>
              </c:strCache>
            </c:strRef>
          </c:tx>
          <c:explosion val="2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13A-4FE7-9979-F75445095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13A-4FE7-9979-F75445095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13A-4FE7-9979-F7544509525C}"/>
              </c:ext>
            </c:extLst>
          </c:dPt>
          <c:dLbls>
            <c:dLbl>
              <c:idx val="0"/>
              <c:layout>
                <c:manualLayout>
                  <c:x val="-0.14857597915901438"/>
                  <c:y val="8.2748586715122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29724126506924"/>
                      <c:h val="0.263836426041150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3A-4FE7-9979-F7544509525C}"/>
                </c:ext>
              </c:extLst>
            </c:dLbl>
            <c:dLbl>
              <c:idx val="1"/>
              <c:layout>
                <c:manualLayout>
                  <c:x val="0.1708555442721757"/>
                  <c:y val="-0.280331112457096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A-4FE7-9979-F7544509525C}"/>
                </c:ext>
              </c:extLst>
            </c:dLbl>
            <c:dLbl>
              <c:idx val="2"/>
              <c:layout>
                <c:manualLayout>
                  <c:x val="2.8176897331189148E-2"/>
                  <c:y val="4.99500499500499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8208545668364"/>
                      <c:h val="0.18481518481518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3A-4FE7-9979-F75445095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rgbClr val="00007A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Ajustable</c:v>
              </c:pt>
              <c:pt idx="1">
                <c:v>   Deuda Fija</c:v>
              </c:pt>
              <c:pt idx="2">
                <c:v>   Deuda Indexada</c:v>
              </c:pt>
            </c:strLit>
          </c:cat>
          <c:val>
            <c:numRef>
              <c:f>('DPT colones '!$AR$17,'DPT colones '!$AR$19,'DPT colones '!$AR$21)</c:f>
              <c:numCache>
                <c:formatCode>_(* #\ ##0.00_);_(* \(#\ ##0.00\);_(* "-"??_);_(@_)</c:formatCode>
                <c:ptCount val="3"/>
                <c:pt idx="0">
                  <c:v>8004485.7921588086</c:v>
                </c:pt>
                <c:pt idx="1">
                  <c:v>24945471.100888241</c:v>
                </c:pt>
                <c:pt idx="2">
                  <c:v>2752661.9623498996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A-4FE7-9979-F754450952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'DPT colones '!$A$25</c:f>
              <c:strCache>
                <c:ptCount val="1"/>
                <c:pt idx="0">
                  <c:v>VENCIMIENTO</c:v>
                </c:pt>
              </c:strCache>
            </c:strRef>
          </c:tx>
          <c:explosion val="3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66-488B-8F08-7862B63C0D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366-488B-8F08-7862B63C0D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66-488B-8F08-7862B63C0D23}"/>
              </c:ext>
            </c:extLst>
          </c:dPt>
          <c:dLbls>
            <c:dLbl>
              <c:idx val="1"/>
              <c:layout>
                <c:manualLayout>
                  <c:x val="-0.15448072013972861"/>
                  <c:y val="-0.218519039286755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23270186752652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366-488B-8F08-7862B63C0D23}"/>
                </c:ext>
              </c:extLst>
            </c:dLbl>
            <c:dLbl>
              <c:idx val="2"/>
              <c:layout>
                <c:manualLayout>
                  <c:x val="0.16958892834888989"/>
                  <c:y val="5.7463650377036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736559532235"/>
                      <c:h val="0.262004228638086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66-488B-8F08-7862B63C0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   Deuda &lt; 1 año</c:v>
              </c:pt>
              <c:pt idx="1">
                <c:v>   Deuda &gt; 1 y &lt; 5 años</c:v>
              </c:pt>
              <c:pt idx="2">
                <c:v>   Deuda &gt; 5 años</c:v>
              </c:pt>
            </c:strLit>
          </c:cat>
          <c:val>
            <c:numRef>
              <c:f>('DPT colones '!$AR$26,'DPT colones '!$AR$28,'DPT colones '!$AR$30)</c:f>
              <c:numCache>
                <c:formatCode>_(* #\ ##0.00_);_(* \(#\ ##0.00\);_(* "-"??_);_(@_)</c:formatCode>
                <c:ptCount val="3"/>
                <c:pt idx="0">
                  <c:v>3810244.8244664688</c:v>
                </c:pt>
                <c:pt idx="1">
                  <c:v>12492340.444018831</c:v>
                </c:pt>
                <c:pt idx="2">
                  <c:v>19400033.586911641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6-488B-8F08-7862B63C0D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POR TIPO</c:v>
          </c:tx>
          <c:explosion val="26"/>
          <c:dPt>
            <c:idx val="0"/>
            <c:bubble3D val="0"/>
            <c:explosion val="28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C48-42DB-82BB-D53A296F04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C48-42DB-82BB-D53A296F0432}"/>
              </c:ext>
            </c:extLst>
          </c:dPt>
          <c:dLbls>
            <c:dLbl>
              <c:idx val="0"/>
              <c:layout>
                <c:manualLayout>
                  <c:x val="-0.19580419580419581"/>
                  <c:y val="-0.25709213702996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8-42DB-82BB-D53A296F0432}"/>
                </c:ext>
              </c:extLst>
            </c:dLbl>
            <c:dLbl>
              <c:idx val="1"/>
              <c:layout>
                <c:manualLayout>
                  <c:x val="0.15730276722402706"/>
                  <c:y val="6.5908194341438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72183372183367"/>
                      <c:h val="0.224549361189570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C48-42DB-82BB-D53A296F0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Deuda Interna</c:v>
              </c:pt>
              <c:pt idx="1">
                <c:v>Deuda Externa</c:v>
              </c:pt>
            </c:strLit>
          </c:cat>
          <c:val>
            <c:numRef>
              <c:f>('DPT colones '!$AR$49,'DPT colones '!$AR$55)</c:f>
              <c:numCache>
                <c:formatCode>_(* #\ ##0.00_);_(* \(#\ ##0.00\);_(* "-"??_);_(@_)</c:formatCode>
                <c:ptCount val="2"/>
                <c:pt idx="0">
                  <c:v>26802561.841584623</c:v>
                </c:pt>
                <c:pt idx="1">
                  <c:v>8900057.0138123259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48-42DB-82BB-D53A296F04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0270000802229"/>
          <c:y val="6.1787725778642319E-2"/>
          <c:w val="0.84341997695008264"/>
          <c:h val="0.72003668098619988"/>
        </c:manualLayout>
      </c:layout>
      <c:lineChart>
        <c:grouping val="standard"/>
        <c:varyColors val="0"/>
        <c:ser>
          <c:idx val="0"/>
          <c:order val="0"/>
          <c:tx>
            <c:strRef>
              <c:f>'Gráficos DPT'!$B$185</c:f>
              <c:strCache>
                <c:ptCount val="1"/>
                <c:pt idx="0">
                  <c:v>   %PIB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diamond"/>
            <c:size val="8"/>
            <c:spPr>
              <a:solidFill>
                <a:srgbClr val="00B0F0"/>
              </a:solidFill>
              <a:ln w="12700"/>
            </c:spPr>
          </c:marker>
          <c:cat>
            <c:numRef>
              <c:f>'Gráficos DPT'!$C$184:$L$184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DPT'!$C$185:$L$185</c:f>
              <c:numCache>
                <c:formatCode>0.00%</c:formatCode>
                <c:ptCount val="10"/>
                <c:pt idx="0">
                  <c:v>3.9956951382860338E-2</c:v>
                </c:pt>
                <c:pt idx="1">
                  <c:v>4.0305693198815364E-2</c:v>
                </c:pt>
                <c:pt idx="2">
                  <c:v>4.2521819683051451E-2</c:v>
                </c:pt>
                <c:pt idx="3">
                  <c:v>4.7556768805765814E-2</c:v>
                </c:pt>
                <c:pt idx="4">
                  <c:v>5.3441952845624495E-2</c:v>
                </c:pt>
                <c:pt idx="5">
                  <c:v>5.5622935210272235E-2</c:v>
                </c:pt>
                <c:pt idx="6">
                  <c:v>5.6563719486355461E-2</c:v>
                </c:pt>
                <c:pt idx="7">
                  <c:v>5.3905558944394985E-2</c:v>
                </c:pt>
                <c:pt idx="8">
                  <c:v>5.5703292081028546E-2</c:v>
                </c:pt>
                <c:pt idx="9">
                  <c:v>5.7531939349935036E-2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4-4315-8661-2EBEFBA94A6D}"/>
            </c:ext>
          </c:extLst>
        </c:ser>
        <c:ser>
          <c:idx val="1"/>
          <c:order val="1"/>
          <c:tx>
            <c:strRef>
              <c:f>'Gráficos DPT'!$B$186</c:f>
              <c:strCache>
                <c:ptCount val="1"/>
                <c:pt idx="0">
                  <c:v>   %Ingresos Corrientes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/>
            </c:spPr>
          </c:marker>
          <c:cat>
            <c:numRef>
              <c:f>'Gráficos DPT'!$C$184:$L$184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DPT'!$C$186:$L$186</c:f>
              <c:numCache>
                <c:formatCode>0.00%</c:formatCode>
                <c:ptCount val="10"/>
                <c:pt idx="0">
                  <c:v>0.27857228625165026</c:v>
                </c:pt>
                <c:pt idx="1">
                  <c:v>0.27513817558261111</c:v>
                </c:pt>
                <c:pt idx="2">
                  <c:v>0.29644460528042393</c:v>
                </c:pt>
                <c:pt idx="3">
                  <c:v>0.33496692139795464</c:v>
                </c:pt>
                <c:pt idx="4">
                  <c:v>0.36890053417190133</c:v>
                </c:pt>
                <c:pt idx="5">
                  <c:v>0.42753457663793237</c:v>
                </c:pt>
                <c:pt idx="6">
                  <c:v>0.3579549150644335</c:v>
                </c:pt>
                <c:pt idx="7">
                  <c:v>0.32527320585585673</c:v>
                </c:pt>
                <c:pt idx="8">
                  <c:v>0.41030302550406339</c:v>
                </c:pt>
                <c:pt idx="9">
                  <c:v>0.42962198969099835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4-4315-8661-2EBEFBA94A6D}"/>
            </c:ext>
          </c:extLst>
        </c:ser>
        <c:ser>
          <c:idx val="2"/>
          <c:order val="2"/>
          <c:tx>
            <c:strRef>
              <c:f>'Gráficos DPT'!$B$187</c:f>
              <c:strCache>
                <c:ptCount val="1"/>
                <c:pt idx="0">
                  <c:v>   %Gastos Totales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pPr>
              <a:solidFill>
                <a:schemeClr val="accent3"/>
              </a:solidFill>
              <a:ln w="12700"/>
            </c:spPr>
          </c:marker>
          <c:cat>
            <c:numRef>
              <c:f>'Gráficos DPT'!$C$184:$L$184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DPT'!$C$187:$L$187</c:f>
              <c:numCache>
                <c:formatCode>0.00%</c:formatCode>
                <c:ptCount val="10"/>
                <c:pt idx="0">
                  <c:v>0.18884096784719381</c:v>
                </c:pt>
                <c:pt idx="1">
                  <c:v>0.20238060113394973</c:v>
                </c:pt>
                <c:pt idx="2">
                  <c:v>0.20754671034771327</c:v>
                </c:pt>
                <c:pt idx="3">
                  <c:v>0.23584777736492574</c:v>
                </c:pt>
                <c:pt idx="4">
                  <c:v>0.2460340402734644</c:v>
                </c:pt>
                <c:pt idx="5">
                  <c:v>0.26125654676662474</c:v>
                </c:pt>
                <c:pt idx="6">
                  <c:v>0.27140388907870694</c:v>
                </c:pt>
                <c:pt idx="7">
                  <c:v>0.28203273568466475</c:v>
                </c:pt>
                <c:pt idx="8">
                  <c:v>0.34519959551773199</c:v>
                </c:pt>
                <c:pt idx="9">
                  <c:v>0.34609496720326793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4-4315-8661-2EBEFBA9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77536"/>
        <c:axId val="150984192"/>
      </c:lineChart>
      <c:catAx>
        <c:axId val="15097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PERÍODO</a:t>
                </a:r>
              </a:p>
            </c:rich>
          </c:tx>
          <c:layout>
            <c:manualLayout>
              <c:xMode val="edge"/>
              <c:yMode val="edge"/>
              <c:x val="0.44342050847388226"/>
              <c:y val="0.871033787443236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 rot="0" vert="horz"/>
          <a:lstStyle/>
          <a:p>
            <a:pPr>
              <a:defRPr lang="es-ES" sz="900">
                <a:solidFill>
                  <a:sysClr val="windowText" lastClr="000000"/>
                </a:solidFill>
              </a:defRPr>
            </a:pPr>
            <a:endParaRPr lang="es-CR"/>
          </a:p>
        </c:txPr>
        <c:crossAx val="15098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84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>
                    <a:solidFill>
                      <a:sysClr val="windowText" lastClr="000000"/>
                    </a:solidFill>
                  </a:defRPr>
                </a:pPr>
                <a:r>
                  <a:rPr lang="es-ES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layout>
            <c:manualLayout>
              <c:xMode val="edge"/>
              <c:yMode val="edge"/>
              <c:x val="1.0729462249356116E-2"/>
              <c:y val="0.4121618131066950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>
                <a:solidFill>
                  <a:sysClr val="windowText" lastClr="000000"/>
                </a:solidFill>
              </a:defRPr>
            </a:pPr>
            <a:endParaRPr lang="es-CR"/>
          </a:p>
        </c:txPr>
        <c:crossAx val="150977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70559042834154"/>
          <c:y val="0.93500912385951762"/>
          <c:w val="0.78768181278432237"/>
          <c:h val="5.518076907053282E-2"/>
        </c:manualLayout>
      </c:layout>
      <c:overlay val="0"/>
      <c:txPr>
        <a:bodyPr/>
        <a:lstStyle/>
        <a:p>
          <a:pPr>
            <a:defRPr lang="es-ES" sz="900">
              <a:solidFill>
                <a:sysClr val="windowText" lastClr="000000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noFill/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DPT'!$B$194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DPT'!$C$193:$L$193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DPT'!$C$194:$L$194</c:f>
              <c:numCache>
                <c:formatCode>0.00%</c:formatCode>
                <c:ptCount val="10"/>
                <c:pt idx="0">
                  <c:v>0.57864377376854226</c:v>
                </c:pt>
                <c:pt idx="1">
                  <c:v>0.62954053749205374</c:v>
                </c:pt>
                <c:pt idx="2">
                  <c:v>0.64470163224588251</c:v>
                </c:pt>
                <c:pt idx="3">
                  <c:v>0.7058145537859285</c:v>
                </c:pt>
                <c:pt idx="4">
                  <c:v>0.73924235320542286</c:v>
                </c:pt>
                <c:pt idx="5">
                  <c:v>0.82560991210604018</c:v>
                </c:pt>
                <c:pt idx="6">
                  <c:v>0.81849404977775264</c:v>
                </c:pt>
                <c:pt idx="7">
                  <c:v>0.76711002470774181</c:v>
                </c:pt>
                <c:pt idx="8">
                  <c:v>0.73679688297136248</c:v>
                </c:pt>
                <c:pt idx="9">
                  <c:v>0.71992121718708701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B-4F56-BD18-437D370DC5DB}"/>
            </c:ext>
          </c:extLst>
        </c:ser>
        <c:ser>
          <c:idx val="1"/>
          <c:order val="1"/>
          <c:tx>
            <c:strRef>
              <c:f>'Gráficos DPT'!$B$195</c:f>
              <c:strCache>
                <c:ptCount val="1"/>
                <c:pt idx="0">
                  <c:v>Deuda Interna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C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DPT'!$C$193:$L$193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DPT'!$C$195:$L$195</c:f>
              <c:numCache>
                <c:formatCode>0.00%</c:formatCode>
                <c:ptCount val="10"/>
                <c:pt idx="0">
                  <c:v>0.42925309681588114</c:v>
                </c:pt>
                <c:pt idx="1">
                  <c:v>0.47719488865207821</c:v>
                </c:pt>
                <c:pt idx="2">
                  <c:v>0.49543891732119588</c:v>
                </c:pt>
                <c:pt idx="3">
                  <c:v>0.5340099830602798</c:v>
                </c:pt>
                <c:pt idx="4">
                  <c:v>0.55726320729854528</c:v>
                </c:pt>
                <c:pt idx="5">
                  <c:v>0.61510915227981489</c:v>
                </c:pt>
                <c:pt idx="6">
                  <c:v>0.6019493103812471</c:v>
                </c:pt>
                <c:pt idx="7">
                  <c:v>0.55195191881753869</c:v>
                </c:pt>
                <c:pt idx="8">
                  <c:v>0.53535361478503973</c:v>
                </c:pt>
                <c:pt idx="9">
                  <c:v>0.53281977140578607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B-4F56-BD18-437D370DC5DB}"/>
            </c:ext>
          </c:extLst>
        </c:ser>
        <c:ser>
          <c:idx val="2"/>
          <c:order val="2"/>
          <c:tx>
            <c:strRef>
              <c:f>'Gráficos DPT'!$B$196</c:f>
              <c:strCache>
                <c:ptCount val="1"/>
                <c:pt idx="0">
                  <c:v>Deuda Externa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'Gráficos DPT'!$C$193:$L$193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'Gráficos DPT'!$C$196:$L$196</c:f>
              <c:numCache>
                <c:formatCode>0.00%</c:formatCode>
                <c:ptCount val="10"/>
                <c:pt idx="0">
                  <c:v>0.14939067695266103</c:v>
                </c:pt>
                <c:pt idx="1">
                  <c:v>0.15234564883997559</c:v>
                </c:pt>
                <c:pt idx="2">
                  <c:v>0.14926271492468654</c:v>
                </c:pt>
                <c:pt idx="3">
                  <c:v>0.1718045707256487</c:v>
                </c:pt>
                <c:pt idx="4">
                  <c:v>0.18197914590687755</c:v>
                </c:pt>
                <c:pt idx="5">
                  <c:v>0.21050075982622526</c:v>
                </c:pt>
                <c:pt idx="6">
                  <c:v>0.21654473939650548</c:v>
                </c:pt>
                <c:pt idx="7">
                  <c:v>0.21515810589020309</c:v>
                </c:pt>
                <c:pt idx="8">
                  <c:v>0.20144326818632269</c:v>
                </c:pt>
                <c:pt idx="9">
                  <c:v>0.18710144578130092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7B-4F56-BD18-437D370DC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0272"/>
        <c:axId val="160081024"/>
      </c:lineChart>
      <c:catAx>
        <c:axId val="16007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/>
                </a:pPr>
                <a:r>
                  <a:rPr lang="es-CR" sz="900" b="1"/>
                  <a:t>Años</a:t>
                </a:r>
              </a:p>
            </c:rich>
          </c:tx>
          <c:layout>
            <c:manualLayout>
              <c:xMode val="edge"/>
              <c:yMode val="edge"/>
              <c:x val="0.50184741400078614"/>
              <c:y val="0.832454611812576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008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81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 sz="1000" b="1"/>
                </a:pPr>
                <a:r>
                  <a:rPr lang="es-CR" sz="1000" b="1"/>
                  <a:t>Porcentaje</a:t>
                </a:r>
              </a:p>
            </c:rich>
          </c:tx>
          <c:layout>
            <c:manualLayout>
              <c:xMode val="edge"/>
              <c:yMode val="edge"/>
              <c:x val="1.0735373054213635E-2"/>
              <c:y val="0.14752084983459907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1">
                <a:latin typeface="+mn-lt"/>
              </a:defRPr>
            </a:pPr>
            <a:endParaRPr lang="es-CR"/>
          </a:p>
        </c:txPr>
        <c:crossAx val="160070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DPT'!$L$257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DPT'!$K$258:$K$276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DPT'!$L$258:$L$276</c:f>
              <c:numCache>
                <c:formatCode>#\ ##0.00;[Red]#\ ##0.00</c:formatCode>
                <c:ptCount val="19"/>
                <c:pt idx="0">
                  <c:v>3164.7654081691248</c:v>
                </c:pt>
                <c:pt idx="1">
                  <c:v>5669.2056096650394</c:v>
                </c:pt>
                <c:pt idx="2">
                  <c:v>4301.9238069367702</c:v>
                </c:pt>
                <c:pt idx="3">
                  <c:v>6203.7351876124822</c:v>
                </c:pt>
                <c:pt idx="4">
                  <c:v>5889.7765514130078</c:v>
                </c:pt>
                <c:pt idx="5">
                  <c:v>4292.5915184753248</c:v>
                </c:pt>
                <c:pt idx="6">
                  <c:v>4412.456381427316</c:v>
                </c:pt>
                <c:pt idx="7">
                  <c:v>2469.6178642049467</c:v>
                </c:pt>
                <c:pt idx="8">
                  <c:v>2460.8733623792159</c:v>
                </c:pt>
                <c:pt idx="9">
                  <c:v>2277.4412731854786</c:v>
                </c:pt>
                <c:pt idx="10">
                  <c:v>2408.0218269755428</c:v>
                </c:pt>
                <c:pt idx="11">
                  <c:v>1746.860062607801</c:v>
                </c:pt>
                <c:pt idx="12">
                  <c:v>289.89245209360377</c:v>
                </c:pt>
                <c:pt idx="13">
                  <c:v>823.46695400459475</c:v>
                </c:pt>
                <c:pt idx="14">
                  <c:v>296.95302489862064</c:v>
                </c:pt>
                <c:pt idx="15">
                  <c:v>1629.8116230029532</c:v>
                </c:pt>
                <c:pt idx="16">
                  <c:v>1963.1661106262452</c:v>
                </c:pt>
                <c:pt idx="17">
                  <c:v>2618.7306711242677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7-46AE-8A9A-5B5D1FDEB1ED}"/>
            </c:ext>
          </c:extLst>
        </c:ser>
        <c:ser>
          <c:idx val="2"/>
          <c:order val="1"/>
          <c:tx>
            <c:strRef>
              <c:f>'Gráficos DPT'!$M$257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DPT'!$K$258:$K$276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DPT'!$M$258:$M$276</c:f>
              <c:numCache>
                <c:formatCode>#\ ##0.00;[Red]#\ ##0.00</c:formatCode>
                <c:ptCount val="19"/>
                <c:pt idx="0">
                  <c:v>312.78678409202115</c:v>
                </c:pt>
                <c:pt idx="1">
                  <c:v>572.23377853222985</c:v>
                </c:pt>
                <c:pt idx="2">
                  <c:v>698.95972031853773</c:v>
                </c:pt>
                <c:pt idx="3">
                  <c:v>742.46680198082095</c:v>
                </c:pt>
                <c:pt idx="4">
                  <c:v>1120.422670062055</c:v>
                </c:pt>
                <c:pt idx="5">
                  <c:v>1104.7652214720549</c:v>
                </c:pt>
                <c:pt idx="6">
                  <c:v>1402.2077409094009</c:v>
                </c:pt>
                <c:pt idx="7">
                  <c:v>1123.7530903738775</c:v>
                </c:pt>
                <c:pt idx="8">
                  <c:v>1050.9974985869756</c:v>
                </c:pt>
                <c:pt idx="9">
                  <c:v>978.19010831040305</c:v>
                </c:pt>
                <c:pt idx="10">
                  <c:v>425.03726535433577</c:v>
                </c:pt>
                <c:pt idx="11">
                  <c:v>420.17033984295222</c:v>
                </c:pt>
                <c:pt idx="12">
                  <c:v>406.2545633039735</c:v>
                </c:pt>
                <c:pt idx="13">
                  <c:v>337.52146824701572</c:v>
                </c:pt>
                <c:pt idx="14">
                  <c:v>306.50873707342879</c:v>
                </c:pt>
                <c:pt idx="15">
                  <c:v>950.52640759596932</c:v>
                </c:pt>
                <c:pt idx="16">
                  <c:v>2550.7669195497151</c:v>
                </c:pt>
                <c:pt idx="17">
                  <c:v>3065.245771695867</c:v>
                </c:pt>
                <c:pt idx="18">
                  <c:v>3.5611469194654108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7-46AE-8A9A-5B5D1FDEB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24256"/>
        <c:axId val="161034624"/>
        <c:axId val="0"/>
      </c:bar3DChart>
      <c:catAx>
        <c:axId val="16102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7013915995543293"/>
              <c:y val="0.8606507257458959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103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3462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6.3243974845024711E-2"/>
              <c:y val="0.2960751165946776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1024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00163266995"/>
          <c:w val="0.30997809034554435"/>
          <c:h val="5.497316772411320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view3D>
      <c:rotX val="15"/>
      <c:hPercent val="56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12113870381585E-2"/>
          <c:y val="3.8884604941623685E-2"/>
          <c:w val="0.92175667272360184"/>
          <c:h val="0.7260679651885619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DPT'!$L$207</c:f>
              <c:strCache>
                <c:ptCount val="1"/>
                <c:pt idx="0">
                  <c:v>Deuda Interna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'Gráficos DPT'!$K$208:$K$226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DPT'!$L$208:$L$226</c:f>
              <c:numCache>
                <c:formatCode>#\ ##0.00;[Red]#\ ##0.00</c:formatCode>
                <c:ptCount val="19"/>
                <c:pt idx="0">
                  <c:v>1602890.3839294985</c:v>
                </c:pt>
                <c:pt idx="1">
                  <c:v>2871339.2571831495</c:v>
                </c:pt>
                <c:pt idx="2">
                  <c:v>2178838.3697373355</c:v>
                </c:pt>
                <c:pt idx="3">
                  <c:v>3142067.7978219702</c:v>
                </c:pt>
                <c:pt idx="4">
                  <c:v>2983054.02775966</c:v>
                </c:pt>
                <c:pt idx="5">
                  <c:v>2174111.7522773826</c:v>
                </c:pt>
                <c:pt idx="6">
                  <c:v>2234820.9080653074</c:v>
                </c:pt>
                <c:pt idx="7">
                  <c:v>1250812.0558625213</c:v>
                </c:pt>
                <c:pt idx="8">
                  <c:v>1246383.1405778253</c:v>
                </c:pt>
                <c:pt idx="9">
                  <c:v>1153478.4560429812</c:v>
                </c:pt>
                <c:pt idx="10">
                  <c:v>1219614.8949265731</c:v>
                </c:pt>
                <c:pt idx="11">
                  <c:v>884749.68450959912</c:v>
                </c:pt>
                <c:pt idx="12">
                  <c:v>146824.72913636846</c:v>
                </c:pt>
                <c:pt idx="13">
                  <c:v>417069.54286424723</c:v>
                </c:pt>
                <c:pt idx="14">
                  <c:v>150400.76805065337</c:v>
                </c:pt>
                <c:pt idx="15">
                  <c:v>825466.99081853579</c:v>
                </c:pt>
                <c:pt idx="16">
                  <c:v>1346854.0738125984</c:v>
                </c:pt>
                <c:pt idx="17">
                  <c:v>973785.00820840138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F-4B63-B5AF-B094CBA3FF81}"/>
            </c:ext>
          </c:extLst>
        </c:ser>
        <c:ser>
          <c:idx val="2"/>
          <c:order val="1"/>
          <c:tx>
            <c:strRef>
              <c:f>'Gráficos DPT'!$M$207</c:f>
              <c:strCache>
                <c:ptCount val="1"/>
                <c:pt idx="0">
                  <c:v>Deuda Externa</c:v>
                </c:pt>
              </c:strCache>
            </c:strRef>
          </c:tx>
          <c:invertIfNegative val="0"/>
          <c:cat>
            <c:strRef>
              <c:f>'Gráficos DPT'!$K$208:$K$226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DPT'!$M$208:$M$226</c:f>
              <c:numCache>
                <c:formatCode>#\ ##0.00;[Red]#\ ##0.00</c:formatCode>
                <c:ptCount val="19"/>
                <c:pt idx="0">
                  <c:v>158420.25040692688</c:v>
                </c:pt>
                <c:pt idx="1">
                  <c:v>289824.96415100375</c:v>
                </c:pt>
                <c:pt idx="2">
                  <c:v>354009.11914693302</c:v>
                </c:pt>
                <c:pt idx="3">
                  <c:v>376044.58586724621</c:v>
                </c:pt>
                <c:pt idx="4">
                  <c:v>567471.67393302964</c:v>
                </c:pt>
                <c:pt idx="5">
                  <c:v>559541.48937116633</c:v>
                </c:pt>
                <c:pt idx="6">
                  <c:v>710190.17661579337</c:v>
                </c:pt>
                <c:pt idx="7">
                  <c:v>569158.46521256154</c:v>
                </c:pt>
                <c:pt idx="8">
                  <c:v>532309.21308433136</c:v>
                </c:pt>
                <c:pt idx="9">
                  <c:v>495433.72605705296</c:v>
                </c:pt>
                <c:pt idx="10">
                  <c:v>215272.87415666401</c:v>
                </c:pt>
                <c:pt idx="11">
                  <c:v>212807.87372365844</c:v>
                </c:pt>
                <c:pt idx="12">
                  <c:v>205759.81122219653</c:v>
                </c:pt>
                <c:pt idx="13">
                  <c:v>170947.87323774851</c:v>
                </c:pt>
                <c:pt idx="14">
                  <c:v>155240.54515295022</c:v>
                </c:pt>
                <c:pt idx="15">
                  <c:v>481422.61491920659</c:v>
                </c:pt>
                <c:pt idx="16">
                  <c:v>1969900.3927089402</c:v>
                </c:pt>
                <c:pt idx="17">
                  <c:v>875219.17502970435</c:v>
                </c:pt>
                <c:pt idx="18">
                  <c:v>1082.1898151887654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F-4B63-B5AF-B094CBA3F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068544"/>
        <c:axId val="161070464"/>
        <c:axId val="0"/>
      </c:bar3DChart>
      <c:catAx>
        <c:axId val="16106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48530258504009"/>
              <c:y val="0.860650680629656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b="1"/>
            </a:pPr>
            <a:endParaRPr lang="es-CR"/>
          </a:p>
        </c:txPr>
        <c:crossAx val="16107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07046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Monto</a:t>
                </a:r>
              </a:p>
            </c:rich>
          </c:tx>
          <c:layout>
            <c:manualLayout>
              <c:xMode val="edge"/>
              <c:yMode val="edge"/>
              <c:x val="3.6691118738362831E-2"/>
              <c:y val="0.2960751568522448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CR"/>
          </a:p>
        </c:txPr>
        <c:crossAx val="161068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0962379702538"/>
          <c:y val="0.92748315780426693"/>
          <c:w val="0.30997809034554435"/>
          <c:h val="5.497319132337674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DPT'!$N$207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DPT'!$P$208:$P$226</c:f>
              <c:strCache>
                <c:ptCount val="19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2045-2054</c:v>
                </c:pt>
                <c:pt idx="18">
                  <c:v>2055-2061</c:v>
                </c:pt>
              </c:strCache>
            </c:strRef>
          </c:cat>
          <c:val>
            <c:numRef>
              <c:f>'Gráficos DPT'!$Q$208:$Q$226</c:f>
              <c:numCache>
                <c:formatCode>0.00%</c:formatCode>
                <c:ptCount val="19"/>
                <c:pt idx="0">
                  <c:v>4.9332813412654768E-2</c:v>
                </c:pt>
                <c:pt idx="1">
                  <c:v>8.8541522237837275E-2</c:v>
                </c:pt>
                <c:pt idx="2">
                  <c:v>7.094290475280908E-2</c:v>
                </c:pt>
                <c:pt idx="3">
                  <c:v>9.8539336790343296E-2</c:v>
                </c:pt>
                <c:pt idx="4">
                  <c:v>9.9447206270023597E-2</c:v>
                </c:pt>
                <c:pt idx="5">
                  <c:v>7.6567303163961681E-2</c:v>
                </c:pt>
                <c:pt idx="6">
                  <c:v>8.2487256652208435E-2</c:v>
                </c:pt>
                <c:pt idx="7">
                  <c:v>5.0975826967941631E-2</c:v>
                </c:pt>
                <c:pt idx="8">
                  <c:v>4.9819660593141184E-2</c:v>
                </c:pt>
                <c:pt idx="9">
                  <c:v>4.6184628325963276E-2</c:v>
                </c:pt>
                <c:pt idx="10">
                  <c:v>4.0189986479558647E-2</c:v>
                </c:pt>
                <c:pt idx="11">
                  <c:v>3.0741654069652312E-2</c:v>
                </c:pt>
                <c:pt idx="12">
                  <c:v>9.8755932103078026E-3</c:v>
                </c:pt>
                <c:pt idx="13">
                  <c:v>1.6469867896346472E-2</c:v>
                </c:pt>
                <c:pt idx="14">
                  <c:v>8.5607533285307451E-3</c:v>
                </c:pt>
                <c:pt idx="15">
                  <c:v>3.6604866747476414E-2</c:v>
                </c:pt>
                <c:pt idx="16">
                  <c:v>6.4034988872473969E-2</c:v>
                </c:pt>
                <c:pt idx="17">
                  <c:v>8.0633311534354615E-2</c:v>
                </c:pt>
                <c:pt idx="18">
                  <c:v>5.0518694414995185E-5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3-475C-99EA-4323272AA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3147776"/>
        <c:axId val="163149696"/>
        <c:axId val="0"/>
      </c:bar3DChart>
      <c:catAx>
        <c:axId val="16314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631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149696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6314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7964421114027"/>
          <c:y val="0.11256071864256405"/>
          <c:w val="0.80631753948462159"/>
          <c:h val="0.600412265539978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Vencim DPT'!$D$114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DPT'!$D$115:$D$126</c:f>
              <c:numCache>
                <c:formatCode>_(* #\ ##0.00_);_(* \(#\ ##0.00\);_(* "-"??_);_(@_)</c:formatCode>
                <c:ptCount val="12"/>
                <c:pt idx="0">
                  <c:v>384962.93034455652</c:v>
                </c:pt>
                <c:pt idx="1">
                  <c:v>448429.97042693238</c:v>
                </c:pt>
                <c:pt idx="2">
                  <c:v>206896.66739917311</c:v>
                </c:pt>
                <c:pt idx="3">
                  <c:v>459327.28607464937</c:v>
                </c:pt>
                <c:pt idx="4">
                  <c:v>335149.60256933956</c:v>
                </c:pt>
                <c:pt idx="5">
                  <c:v>214167.73163387904</c:v>
                </c:pt>
                <c:pt idx="6">
                  <c:v>196065.66539085458</c:v>
                </c:pt>
                <c:pt idx="7">
                  <c:v>267687.23417220137</c:v>
                </c:pt>
                <c:pt idx="8">
                  <c:v>301931.28525482869</c:v>
                </c:pt>
                <c:pt idx="9">
                  <c:v>262785.62889531825</c:v>
                </c:pt>
                <c:pt idx="10">
                  <c:v>49331.615508207862</c:v>
                </c:pt>
                <c:pt idx="11">
                  <c:v>34428.603664212729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0-4ECA-A422-7D8994A7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3354880"/>
        <c:axId val="163377152"/>
      </c:barChart>
      <c:catAx>
        <c:axId val="1633548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3377152"/>
        <c:crosses val="autoZero"/>
        <c:auto val="1"/>
        <c:lblAlgn val="ctr"/>
        <c:lblOffset val="100"/>
        <c:noMultiLvlLbl val="0"/>
      </c:catAx>
      <c:valAx>
        <c:axId val="1633771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5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33548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82447312429401"/>
          <c:y val="0.13440358790102694"/>
          <c:w val="0.84217552687570862"/>
          <c:h val="0.67551359478122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DPT'!$D$156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DPT'!$D$157:$D$168</c:f>
              <c:numCache>
                <c:formatCode>0.0%</c:formatCode>
                <c:ptCount val="12"/>
                <c:pt idx="0">
                  <c:v>1.0782484385914018E-2</c:v>
                </c:pt>
                <c:pt idx="1">
                  <c:v>1.2560142219347209E-2</c:v>
                </c:pt>
                <c:pt idx="2">
                  <c:v>5.7949997516190061E-3</c:v>
                </c:pt>
                <c:pt idx="3">
                  <c:v>1.2865366765811249E-2</c:v>
                </c:pt>
                <c:pt idx="4">
                  <c:v>9.3872554259049109E-3</c:v>
                </c:pt>
                <c:pt idx="5">
                  <c:v>5.998656079020513E-3</c:v>
                </c:pt>
                <c:pt idx="6">
                  <c:v>5.4916325938150828E-3</c:v>
                </c:pt>
                <c:pt idx="7">
                  <c:v>7.4976918431779701E-3</c:v>
                </c:pt>
                <c:pt idx="8">
                  <c:v>8.4568385999277459E-3</c:v>
                </c:pt>
                <c:pt idx="9">
                  <c:v>7.3604020466861318E-3</c:v>
                </c:pt>
                <c:pt idx="10">
                  <c:v>1.3817366089588904E-3</c:v>
                </c:pt>
                <c:pt idx="11">
                  <c:v>9.6431591765455064E-4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B-4B09-9BB7-69A6B99C3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689792"/>
        <c:axId val="162691328"/>
      </c:barChart>
      <c:catAx>
        <c:axId val="1626897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2691328"/>
        <c:crosses val="autoZero"/>
        <c:auto val="1"/>
        <c:lblAlgn val="ctr"/>
        <c:lblOffset val="100"/>
        <c:noMultiLvlLbl val="0"/>
      </c:catAx>
      <c:valAx>
        <c:axId val="162691328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26897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view3D>
      <c:rotX val="15"/>
      <c:hPercent val="5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964840697441873E-2"/>
          <c:y val="3.534039726515667E-2"/>
          <c:w val="0.94379956778906915"/>
          <c:h val="0.84694327249208468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'Gráficos DP GG'!$N$207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'Gráficos DP GG'!$P$208:$P$225</c:f>
              <c:strCache>
                <c:ptCount val="18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2041-2044</c:v>
                </c:pt>
                <c:pt idx="17">
                  <c:v>2045-2056</c:v>
                </c:pt>
              </c:strCache>
            </c:strRef>
          </c:cat>
          <c:val>
            <c:numRef>
              <c:f>'Gráficos DP GG'!$Q$208:$Q$225</c:f>
              <c:numCache>
                <c:formatCode>0.00%</c:formatCode>
                <c:ptCount val="18"/>
                <c:pt idx="0">
                  <c:v>3.1989852042613023E-2</c:v>
                </c:pt>
                <c:pt idx="1">
                  <c:v>7.3674607317782789E-2</c:v>
                </c:pt>
                <c:pt idx="2">
                  <c:v>6.4177894930898816E-2</c:v>
                </c:pt>
                <c:pt idx="3">
                  <c:v>9.6582194882011765E-2</c:v>
                </c:pt>
                <c:pt idx="4">
                  <c:v>9.8944648249970416E-2</c:v>
                </c:pt>
                <c:pt idx="5">
                  <c:v>7.318892713625276E-2</c:v>
                </c:pt>
                <c:pt idx="6">
                  <c:v>8.4749524644307433E-2</c:v>
                </c:pt>
                <c:pt idx="7">
                  <c:v>5.66378774603132E-2</c:v>
                </c:pt>
                <c:pt idx="8">
                  <c:v>5.6110761657613403E-2</c:v>
                </c:pt>
                <c:pt idx="9">
                  <c:v>5.1537953176753262E-2</c:v>
                </c:pt>
                <c:pt idx="10">
                  <c:v>4.6345644414113499E-2</c:v>
                </c:pt>
                <c:pt idx="11">
                  <c:v>3.5466349905642104E-2</c:v>
                </c:pt>
                <c:pt idx="12">
                  <c:v>1.0579341329810595E-2</c:v>
                </c:pt>
                <c:pt idx="13">
                  <c:v>1.8910932405965218E-2</c:v>
                </c:pt>
                <c:pt idx="14">
                  <c:v>9.5082076766417178E-3</c:v>
                </c:pt>
                <c:pt idx="15">
                  <c:v>3.1130428672404571E-2</c:v>
                </c:pt>
                <c:pt idx="16">
                  <c:v>6.5708009371074461E-2</c:v>
                </c:pt>
                <c:pt idx="17">
                  <c:v>9.4756844725831027E-2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7-49BE-816F-05A51B48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197696"/>
        <c:axId val="123199872"/>
        <c:axId val="0"/>
      </c:bar3DChart>
      <c:catAx>
        <c:axId val="12319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Años</a:t>
                </a:r>
              </a:p>
            </c:rich>
          </c:tx>
          <c:layout>
            <c:manualLayout>
              <c:xMode val="edge"/>
              <c:yMode val="edge"/>
              <c:x val="0.47656572340222181"/>
              <c:y val="0.9441646090534979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CR"/>
          </a:p>
        </c:txPr>
        <c:crossAx val="12319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19987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 sz="1050"/>
                </a:pPr>
                <a:r>
                  <a:rPr lang="es-ES" sz="1050"/>
                  <a:t>Porcentaje</a:t>
                </a:r>
              </a:p>
            </c:rich>
          </c:tx>
          <c:layout>
            <c:manualLayout>
              <c:xMode val="edge"/>
              <c:yMode val="edge"/>
              <c:x val="1.2569899350816441E-2"/>
              <c:y val="0.22628871391076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12319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/>
      </a:pPr>
      <a:endParaRPr lang="es-CR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4736339775976"/>
          <c:y val="0.24089724078608132"/>
          <c:w val="0.8484526366022429"/>
          <c:h val="0.5490204900858067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DPT'!$D$135</c:f>
              <c:strCache>
                <c:ptCount val="1"/>
                <c:pt idx="0">
                  <c:v>2026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rgbClr val="000000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DPT'!$D$136:$D$147</c:f>
              <c:numCache>
                <c:formatCode>_(* #\ ##0.00_);_(* \(#\ ##0.00\);_(* "-"??_);_(@_)</c:formatCode>
                <c:ptCount val="12"/>
                <c:pt idx="0">
                  <c:v>760.07528499557031</c:v>
                </c:pt>
                <c:pt idx="1">
                  <c:v>885.38534675985704</c:v>
                </c:pt>
                <c:pt idx="2">
                  <c:v>408.49918535613074</c:v>
                </c:pt>
                <c:pt idx="3">
                  <c:v>906.90113345966154</c:v>
                </c:pt>
                <c:pt idx="4">
                  <c:v>661.72327153952676</c:v>
                </c:pt>
                <c:pt idx="5">
                  <c:v>422.85525910969636</c:v>
                </c:pt>
                <c:pt idx="6">
                  <c:v>387.11432907687288</c:v>
                </c:pt>
                <c:pt idx="7">
                  <c:v>528.5247871035408</c:v>
                </c:pt>
                <c:pt idx="8">
                  <c:v>596.13663965966805</c:v>
                </c:pt>
                <c:pt idx="9">
                  <c:v>518.8470006620563</c:v>
                </c:pt>
                <c:pt idx="10">
                  <c:v>97.400915155994028</c:v>
                </c:pt>
                <c:pt idx="11">
                  <c:v>67.97623531869516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3-40E2-9C12-D8A1B768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2716672"/>
        <c:axId val="162718464"/>
      </c:barChart>
      <c:catAx>
        <c:axId val="1627166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2718464"/>
        <c:crosses val="autoZero"/>
        <c:auto val="1"/>
        <c:lblAlgn val="ctr"/>
        <c:lblOffset val="100"/>
        <c:noMultiLvlLbl val="0"/>
      </c:catAx>
      <c:valAx>
        <c:axId val="162718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27166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
Datos al 30 de Septiembre del 2007
- En millones de colones-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Deuda Interna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CC"/>
                </a:gs>
              </a:gsLst>
              <a:path path="rect">
                <a:fillToRect r="100000" b="10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276610.44230673759</c:v>
              </c:pt>
              <c:pt idx="1">
                <c:v>607819.60380162543</c:v>
              </c:pt>
              <c:pt idx="2">
                <c:v>365834.87417318602</c:v>
              </c:pt>
              <c:pt idx="3">
                <c:v>315140.90774585499</c:v>
              </c:pt>
              <c:pt idx="4">
                <c:v>356519.31541266822</c:v>
              </c:pt>
              <c:pt idx="5">
                <c:v>177623.8500642358</c:v>
              </c:pt>
              <c:pt idx="6">
                <c:v>53407.972886433199</c:v>
              </c:pt>
              <c:pt idx="7">
                <c:v>91045.690173931987</c:v>
              </c:pt>
              <c:pt idx="8">
                <c:v>273607.6669798232</c:v>
              </c:pt>
              <c:pt idx="9">
                <c:v>162471.33090178511</c:v>
              </c:pt>
              <c:pt idx="10">
                <c:v>4805.8409894705464</c:v>
              </c:pt>
              <c:pt idx="11">
                <c:v>2360.4345289922512</c:v>
              </c:pt>
              <c:pt idx="12">
                <c:v>2267.14291498475</c:v>
              </c:pt>
              <c:pt idx="13">
                <c:v>1865.6589907709999</c:v>
              </c:pt>
              <c:pt idx="14">
                <c:v>216.51707237775</c:v>
              </c:pt>
            </c:numLit>
          </c:val>
          <c:extLst>
            <c:ext xmlns:c16="http://schemas.microsoft.com/office/drawing/2014/chart" uri="{C3380CC4-5D6E-409C-BE32-E72D297353CC}">
              <c16:uniqueId val="{00000000-79A5-403E-91D5-983404352780}"/>
            </c:ext>
          </c:extLst>
        </c:ser>
        <c:ser>
          <c:idx val="1"/>
          <c:order val="1"/>
          <c:tx>
            <c:v>Deuda Externa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</c:numLit>
          </c:cat>
          <c:val>
            <c:numLit>
              <c:formatCode>General</c:formatCode>
              <c:ptCount val="15"/>
              <c:pt idx="0">
                <c:v>7373.1362790622661</c:v>
              </c:pt>
              <c:pt idx="1">
                <c:v>139418.000560566</c:v>
              </c:pt>
              <c:pt idx="2">
                <c:v>190322.08704482499</c:v>
              </c:pt>
              <c:pt idx="3">
                <c:v>33030.115724032476</c:v>
              </c:pt>
              <c:pt idx="4">
                <c:v>160103.11417900817</c:v>
              </c:pt>
              <c:pt idx="5">
                <c:v>157294.28352282598</c:v>
              </c:pt>
              <c:pt idx="6">
                <c:v>152304.83877143901</c:v>
              </c:pt>
              <c:pt idx="7">
                <c:v>146520.05012365201</c:v>
              </c:pt>
              <c:pt idx="8">
                <c:v>13604.537319320189</c:v>
              </c:pt>
              <c:pt idx="9">
                <c:v>13060.7668595346</c:v>
              </c:pt>
              <c:pt idx="10">
                <c:v>10232.73879893939</c:v>
              </c:pt>
              <c:pt idx="11">
                <c:v>5881.6793350992502</c:v>
              </c:pt>
              <c:pt idx="12">
                <c:v>4091.5481086497498</c:v>
              </c:pt>
              <c:pt idx="13">
                <c:v>133533.04715604399</c:v>
              </c:pt>
              <c:pt idx="14">
                <c:v>3031.0572263198701</c:v>
              </c:pt>
            </c:numLit>
          </c:val>
          <c:extLst>
            <c:ext xmlns:c16="http://schemas.microsoft.com/office/drawing/2014/chart" uri="{C3380CC4-5D6E-409C-BE32-E72D297353CC}">
              <c16:uniqueId val="{00000001-79A5-403E-91D5-983404352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6290944"/>
        <c:axId val="146309120"/>
      </c:barChart>
      <c:catAx>
        <c:axId val="1462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46309120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46309120"/>
        <c:scaling>
          <c:orientation val="minMax"/>
          <c:max val="10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R"/>
          </a:p>
        </c:txPr>
        <c:crossAx val="146290944"/>
        <c:crosses val="autoZero"/>
        <c:crossBetween val="between"/>
        <c:minorUnit val="5000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lang="es-ES" sz="46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Estructura de Vencimientos Anuales (Amortización) de la Deuda Pública del Gobierno Central. 
Datos al 31 de Septiembre del 2007. Datos porcentuales.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379,8536612</c:v>
          </c:tx>
          <c:spPr>
            <a:gradFill rotWithShape="0">
              <a:gsLst>
                <a:gs pos="0">
                  <a:srgbClr val="FFFFCC"/>
                </a:gs>
                <a:gs pos="100000">
                  <a:srgbClr val="FFFF9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5-437D-9F80-CD109CA39656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5-437D-9F80-CD109CA39656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5-437D-9F80-CD109CA39656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5-437D-9F80-CD109CA39656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5-437D-9F80-CD109CA39656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5-437D-9F80-CD109CA39656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A5-437D-9F80-CD109CA39656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A5-437D-9F80-CD109CA39656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A5-437D-9F80-CD109CA39656}"/>
                </c:ext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A5-437D-9F80-CD109CA39656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A5-437D-9F80-CD109CA39656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A5-437D-9F80-CD109CA39656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A5-437D-9F80-CD109CA39656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A5-437D-9F80-CD109CA39656}"/>
                </c:ext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A5-437D-9F80-CD109CA39656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A5-437D-9F80-CD109CA39656}"/>
                </c:ext>
              </c:extLst>
            </c:dLbl>
            <c:dLbl>
              <c:idx val="1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A5-437D-9F80-CD109CA39656}"/>
                </c:ext>
              </c:extLst>
            </c:dLbl>
            <c:dLbl>
              <c:idx val="1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A5-437D-9F80-CD109CA3965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pt idx="18">
                <c:v>2025</c:v>
              </c:pt>
              <c:pt idx="19">
                <c:v>2026</c:v>
              </c:pt>
            </c:numLit>
          </c:cat>
          <c:val>
            <c:numLit>
              <c:formatCode>General</c:formatCode>
              <c:ptCount val="27"/>
              <c:pt idx="0">
                <c:v>144.36131855444634</c:v>
              </c:pt>
              <c:pt idx="1">
                <c:v>379.85366117943744</c:v>
              </c:pt>
              <c:pt idx="2">
                <c:v>282.71898613749403</c:v>
              </c:pt>
              <c:pt idx="3">
                <c:v>176.99060808712014</c:v>
              </c:pt>
              <c:pt idx="4">
                <c:v>262.62184903731298</c:v>
              </c:pt>
              <c:pt idx="5">
                <c:v>170.25358265663999</c:v>
              </c:pt>
              <c:pt idx="6">
                <c:v>104.57284831971714</c:v>
              </c:pt>
              <c:pt idx="7">
                <c:v>120.76508957263127</c:v>
              </c:pt>
              <c:pt idx="8">
                <c:v>146.00256558496486</c:v>
              </c:pt>
              <c:pt idx="9">
                <c:v>89.230667193275593</c:v>
              </c:pt>
              <c:pt idx="10">
                <c:v>7.6447699610117601</c:v>
              </c:pt>
              <c:pt idx="11">
                <c:v>4.1898281200732903</c:v>
              </c:pt>
              <c:pt idx="12">
                <c:v>3.2324016504736877</c:v>
              </c:pt>
              <c:pt idx="13">
                <c:v>68.829103284658103</c:v>
              </c:pt>
              <c:pt idx="14">
                <c:v>1.65088451131346</c:v>
              </c:pt>
              <c:pt idx="15">
                <c:v>5.4236824030592814</c:v>
              </c:pt>
              <c:pt idx="16">
                <c:v>1</c:v>
              </c:pt>
              <c:pt idx="17">
                <c:v>0.99174254215095659</c:v>
              </c:pt>
              <c:pt idx="18">
                <c:v>0.99174254215095659</c:v>
              </c:pt>
              <c:pt idx="19">
                <c:v>0.99174254215095659</c:v>
              </c:pt>
              <c:pt idx="20">
                <c:v>0.9234443752532</c:v>
              </c:pt>
              <c:pt idx="21">
                <c:v>0.84615951913208165</c:v>
              </c:pt>
              <c:pt idx="22">
                <c:v>0.45996719587925544</c:v>
              </c:pt>
              <c:pt idx="23">
                <c:v>8.2761530164502897E-2</c:v>
              </c:pt>
              <c:pt idx="24">
                <c:v>8.2761530164502897E-2</c:v>
              </c:pt>
              <c:pt idx="25">
                <c:v>8.2761530164502897E-2</c:v>
              </c:pt>
              <c:pt idx="2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2-4CA5-437D-9F80-CD109CA39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496704"/>
        <c:axId val="165498240"/>
      </c:barChart>
      <c:catAx>
        <c:axId val="1654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R"/>
          </a:p>
        </c:txPr>
        <c:crossAx val="165498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5498240"/>
        <c:scaling>
          <c:orientation val="minMax"/>
          <c:max val="0.30000000000000032"/>
          <c:min val="0"/>
        </c:scaling>
        <c:delete val="1"/>
        <c:axPos val="l"/>
        <c:numFmt formatCode="General" sourceLinked="1"/>
        <c:majorTickMark val="out"/>
        <c:minorTickMark val="none"/>
        <c:tickLblPos val="none"/>
        <c:crossAx val="165496704"/>
        <c:crosses val="autoZero"/>
        <c:crossBetween val="between"/>
        <c:majorUnit val="0.0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4980231901392"/>
          <c:y val="5.6431714151673112E-2"/>
          <c:w val="0.8076640419947505"/>
          <c:h val="0.717589359301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DPT'!$E$114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DPT'!$E$115:$E$126</c:f>
              <c:numCache>
                <c:formatCode>_(* #\ ##0.00_);_(* \(#\ ##0.00\);_(* "-"??_);_(@_)</c:formatCode>
                <c:ptCount val="12"/>
                <c:pt idx="0">
                  <c:v>34425.803742600328</c:v>
                </c:pt>
                <c:pt idx="1">
                  <c:v>458138.16683979461</c:v>
                </c:pt>
                <c:pt idx="2">
                  <c:v>412205.94110142492</c:v>
                </c:pt>
                <c:pt idx="3">
                  <c:v>364152.17709600163</c:v>
                </c:pt>
                <c:pt idx="4">
                  <c:v>220090.33319231102</c:v>
                </c:pt>
                <c:pt idx="5">
                  <c:v>83250.035400693479</c:v>
                </c:pt>
                <c:pt idx="6">
                  <c:v>138669.63289364756</c:v>
                </c:pt>
                <c:pt idx="7">
                  <c:v>290318.5307265562</c:v>
                </c:pt>
                <c:pt idx="8">
                  <c:v>153266.96053541949</c:v>
                </c:pt>
                <c:pt idx="9">
                  <c:v>90782.739194422305</c:v>
                </c:pt>
                <c:pt idx="10">
                  <c:v>243283.72568598346</c:v>
                </c:pt>
                <c:pt idx="11">
                  <c:v>44263.442475413423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2-4A19-9154-A014CB8FE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542912"/>
        <c:axId val="165413632"/>
      </c:barChart>
      <c:catAx>
        <c:axId val="1655429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5413632"/>
        <c:crossesAt val="0"/>
        <c:auto val="1"/>
        <c:lblAlgn val="ctr"/>
        <c:lblOffset val="100"/>
        <c:noMultiLvlLbl val="0"/>
      </c:catAx>
      <c:valAx>
        <c:axId val="1654136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55429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562161872658"/>
          <c:y val="8.8704006338832866E-2"/>
          <c:w val="0.81685959066438663"/>
          <c:h val="0.684933887980983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DPT'!$E$156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DPT'!$E$157:$E$168</c:f>
              <c:numCache>
                <c:formatCode>0.0%</c:formatCode>
                <c:ptCount val="12"/>
                <c:pt idx="0">
                  <c:v>9.6423749423066286E-4</c:v>
                </c:pt>
                <c:pt idx="1">
                  <c:v>1.2832060547024583E-2</c:v>
                </c:pt>
                <c:pt idx="2">
                  <c:v>1.1545537955379281E-2</c:v>
                </c:pt>
                <c:pt idx="3">
                  <c:v>1.0199592880592159E-2</c:v>
                </c:pt>
                <c:pt idx="4">
                  <c:v>6.1645431133139856E-3</c:v>
                </c:pt>
                <c:pt idx="5">
                  <c:v>2.3317627129223655E-3</c:v>
                </c:pt>
                <c:pt idx="6">
                  <c:v>3.8840185213104019E-3</c:v>
                </c:pt>
                <c:pt idx="7">
                  <c:v>8.1315752186809365E-3</c:v>
                </c:pt>
                <c:pt idx="8">
                  <c:v>4.2928772580012363E-3</c:v>
                </c:pt>
                <c:pt idx="9">
                  <c:v>2.5427473419278135E-3</c:v>
                </c:pt>
                <c:pt idx="10">
                  <c:v>6.8141703181868419E-3</c:v>
                </c:pt>
                <c:pt idx="11">
                  <c:v>1.2397813912388234E-3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B36-81B0-EF41E0B2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430784"/>
        <c:axId val="165432320"/>
      </c:barChart>
      <c:catAx>
        <c:axId val="1654307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5432320"/>
        <c:crosses val="autoZero"/>
        <c:auto val="1"/>
        <c:lblAlgn val="ctr"/>
        <c:lblOffset val="100"/>
        <c:noMultiLvlLbl val="0"/>
      </c:catAx>
      <c:valAx>
        <c:axId val="165432320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54307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4995582542706"/>
          <c:y val="9.4649891547104043E-2"/>
          <c:w val="0.80043380813353382"/>
          <c:h val="0.708663615049690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DPT'!$E$135</c:f>
              <c:strCache>
                <c:ptCount val="1"/>
                <c:pt idx="0">
                  <c:v>2027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DPT'!$E$136:$E$147</c:f>
              <c:numCache>
                <c:formatCode>_(* #\ ##0.00_);_(* \(#\ ##0.00\);_(* "-"??_);_(@_)</c:formatCode>
                <c:ptCount val="12"/>
                <c:pt idx="0">
                  <c:v>67.970707120913616</c:v>
                </c:pt>
                <c:pt idx="1">
                  <c:v>904.55332261845399</c:v>
                </c:pt>
                <c:pt idx="2">
                  <c:v>813.86420214307554</c:v>
                </c:pt>
                <c:pt idx="3">
                  <c:v>718.98629184963193</c:v>
                </c:pt>
                <c:pt idx="4">
                  <c:v>434.54891247889555</c:v>
                </c:pt>
                <c:pt idx="5">
                  <c:v>164.36983770473358</c:v>
                </c:pt>
                <c:pt idx="6">
                  <c:v>273.79093526624462</c:v>
                </c:pt>
                <c:pt idx="7">
                  <c:v>573.20828211687763</c:v>
                </c:pt>
                <c:pt idx="8">
                  <c:v>302.61206866099252</c:v>
                </c:pt>
                <c:pt idx="9">
                  <c:v>179.24249564528174</c:v>
                </c:pt>
                <c:pt idx="10">
                  <c:v>480.34221624937499</c:v>
                </c:pt>
                <c:pt idx="11">
                  <c:v>87.394255400832066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7-4591-B4E6-59FE7E33D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801408"/>
        <c:axId val="166802944"/>
      </c:barChart>
      <c:catAx>
        <c:axId val="16680140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6802944"/>
        <c:crosses val="autoZero"/>
        <c:auto val="1"/>
        <c:lblAlgn val="ctr"/>
        <c:lblOffset val="100"/>
        <c:noMultiLvlLbl val="0"/>
      </c:catAx>
      <c:valAx>
        <c:axId val="1668029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68014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9116360454937"/>
          <c:y val="9.403602327487065E-2"/>
          <c:w val="0.84930883639546195"/>
          <c:h val="0.715881070421753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DPT'!$F$114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DPT'!$F$115:$F$126</c:f>
              <c:numCache>
                <c:formatCode>_(* #\ ##0.00_);_(* \(#\ ##0.00\);_(* "-"??_);_(@_)</c:formatCode>
                <c:ptCount val="12"/>
                <c:pt idx="0">
                  <c:v>475061.10576505255</c:v>
                </c:pt>
                <c:pt idx="1">
                  <c:v>309653.23475212994</c:v>
                </c:pt>
                <c:pt idx="2">
                  <c:v>574465.50161604537</c:v>
                </c:pt>
                <c:pt idx="3">
                  <c:v>61428.276488742864</c:v>
                </c:pt>
                <c:pt idx="4">
                  <c:v>122546.06715008078</c:v>
                </c:pt>
                <c:pt idx="5">
                  <c:v>311443.5205163323</c:v>
                </c:pt>
                <c:pt idx="6">
                  <c:v>44079.576350906216</c:v>
                </c:pt>
                <c:pt idx="7">
                  <c:v>681790.43212818983</c:v>
                </c:pt>
                <c:pt idx="8">
                  <c:v>446874.31991142419</c:v>
                </c:pt>
                <c:pt idx="9">
                  <c:v>390094.38592158147</c:v>
                </c:pt>
                <c:pt idx="10">
                  <c:v>62738.205839212635</c:v>
                </c:pt>
                <c:pt idx="11">
                  <c:v>37937.757249519047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3-43D3-AF9D-ADEC9672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6832384"/>
        <c:axId val="166834176"/>
      </c:barChart>
      <c:catAx>
        <c:axId val="16683238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6834176"/>
        <c:crosses val="autoZero"/>
        <c:auto val="1"/>
        <c:lblAlgn val="ctr"/>
        <c:lblOffset val="100"/>
        <c:noMultiLvlLbl val="0"/>
      </c:catAx>
      <c:valAx>
        <c:axId val="1668341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  <c:crossAx val="16683238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chemeClr val="bg1"/>
          </a:solidFill>
          <a:latin typeface="+mn-lt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404912348921"/>
          <c:y val="0.1219355867809357"/>
          <c:w val="0.7924604244621043"/>
          <c:h val="0.5835985927291004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DPT'!$F$156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DPT'!$B$157:$B$168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DPT'!$F$157:$F$168</c:f>
              <c:numCache>
                <c:formatCode>0.0%</c:formatCode>
                <c:ptCount val="12"/>
                <c:pt idx="0">
                  <c:v>1.3306057678545926E-2</c:v>
                </c:pt>
                <c:pt idx="1">
                  <c:v>8.6731238401947623E-3</c:v>
                </c:pt>
                <c:pt idx="2">
                  <c:v>1.609029029334658E-2</c:v>
                </c:pt>
                <c:pt idx="3">
                  <c:v>1.7205537985193822E-3</c:v>
                </c:pt>
                <c:pt idx="4">
                  <c:v>3.4324111529862294E-3</c:v>
                </c:pt>
                <c:pt idx="5">
                  <c:v>8.7232682223604904E-3</c:v>
                </c:pt>
                <c:pt idx="6">
                  <c:v>1.2346314574131871E-3</c:v>
                </c:pt>
                <c:pt idx="7">
                  <c:v>1.9096370350017853E-2</c:v>
                </c:pt>
                <c:pt idx="8">
                  <c:v>1.2516569771012008E-2</c:v>
                </c:pt>
                <c:pt idx="9">
                  <c:v>1.0926212093895564E-2</c:v>
                </c:pt>
                <c:pt idx="10">
                  <c:v>1.7572438059324312E-3</c:v>
                </c:pt>
                <c:pt idx="11">
                  <c:v>1.0626043261189025E-3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D-4738-A220-1A1E02690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650048"/>
        <c:axId val="167651584"/>
      </c:barChart>
      <c:catAx>
        <c:axId val="1676500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7651584"/>
        <c:crosses val="autoZero"/>
        <c:auto val="1"/>
        <c:lblAlgn val="ctr"/>
        <c:lblOffset val="100"/>
        <c:noMultiLvlLbl val="0"/>
      </c:catAx>
      <c:valAx>
        <c:axId val="167651584"/>
        <c:scaling>
          <c:orientation val="minMax"/>
        </c:scaling>
        <c:delete val="0"/>
        <c:axPos val="l"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76500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7912226783641"/>
          <c:y val="7.6160772703860277E-2"/>
          <c:w val="0.81003417307880021"/>
          <c:h val="0.7172278344153074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DPT'!$F$135</c:f>
              <c:strCache>
                <c:ptCount val="1"/>
                <c:pt idx="0">
                  <c:v>2028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DPT'!$B$136:$B$147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DPT'!$F$136:$F$147</c:f>
              <c:numCache>
                <c:formatCode>_(* #\ ##0.00_);_(* \(#\ ##0.00\);_(* "-"??_);_(@_)</c:formatCode>
                <c:ptCount val="12"/>
                <c:pt idx="0">
                  <c:v>937.96616996732848</c:v>
                </c:pt>
                <c:pt idx="1">
                  <c:v>611.38294651739443</c:v>
                </c:pt>
                <c:pt idx="2">
                  <c:v>1134.2313647449953</c:v>
                </c:pt>
                <c:pt idx="3">
                  <c:v>121.28470322370649</c:v>
                </c:pt>
                <c:pt idx="4">
                  <c:v>241.95637962028269</c:v>
                </c:pt>
                <c:pt idx="5">
                  <c:v>614.91770754290849</c:v>
                </c:pt>
                <c:pt idx="6">
                  <c:v>87.031227987099626</c:v>
                </c:pt>
                <c:pt idx="7">
                  <c:v>1346.1349552365143</c:v>
                </c:pt>
                <c:pt idx="8">
                  <c:v>882.31385229707814</c:v>
                </c:pt>
                <c:pt idx="9">
                  <c:v>770.20689054174204</c:v>
                </c:pt>
                <c:pt idx="10">
                  <c:v>123.87104296164239</c:v>
                </c:pt>
                <c:pt idx="11">
                  <c:v>74.904748952612238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9-4DF0-B83F-50161155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672832"/>
        <c:axId val="167691008"/>
      </c:barChart>
      <c:catAx>
        <c:axId val="16767283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7691008"/>
        <c:crosses val="autoZero"/>
        <c:auto val="1"/>
        <c:lblAlgn val="ctr"/>
        <c:lblOffset val="100"/>
        <c:noMultiLvlLbl val="0"/>
      </c:catAx>
      <c:valAx>
        <c:axId val="1676910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7672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5006279659191"/>
          <c:y val="0.11977037629654592"/>
          <c:w val="0.8140006670437"/>
          <c:h val="0.690932109422147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'P. Vencim DPT'!$G$114</c:f>
              <c:strCache>
                <c:ptCount val="1"/>
                <c:pt idx="0">
                  <c:v>2029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'P. Vencim DPT'!$B$115:$B$126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'P. Vencim DPT'!$G$115:$G$126</c:f>
              <c:numCache>
                <c:formatCode>_(* #\ ##0.00_);_(* \(#\ ##0.00\);_(* "-"??_);_(@_)</c:formatCode>
                <c:ptCount val="12"/>
                <c:pt idx="0">
                  <c:v>219886.6367261759</c:v>
                </c:pt>
                <c:pt idx="1">
                  <c:v>971130.46064701886</c:v>
                </c:pt>
                <c:pt idx="2">
                  <c:v>53681.313936998959</c:v>
                </c:pt>
                <c:pt idx="3">
                  <c:v>580097.43720055313</c:v>
                </c:pt>
                <c:pt idx="4">
                  <c:v>189359.18417359187</c:v>
                </c:pt>
                <c:pt idx="5">
                  <c:v>516086.44247945043</c:v>
                </c:pt>
                <c:pt idx="6">
                  <c:v>63764.345516547568</c:v>
                </c:pt>
                <c:pt idx="7">
                  <c:v>17613.768312901921</c:v>
                </c:pt>
                <c:pt idx="8">
                  <c:v>510616.81619964581</c:v>
                </c:pt>
                <c:pt idx="9">
                  <c:v>259506.17464000121</c:v>
                </c:pt>
                <c:pt idx="10">
                  <c:v>130714.07207265223</c:v>
                </c:pt>
                <c:pt idx="11">
                  <c:v>38069.049787152369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C-4A1A-9AA9-0F043387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8101376"/>
        <c:axId val="168102912"/>
      </c:barChart>
      <c:catAx>
        <c:axId val="16810137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68102912"/>
        <c:crosses val="autoZero"/>
        <c:auto val="1"/>
        <c:lblAlgn val="ctr"/>
        <c:lblOffset val="100"/>
        <c:noMultiLvlLbl val="0"/>
      </c:catAx>
      <c:valAx>
        <c:axId val="1681029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  <c:crossAx val="1681013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800" b="1" i="0" u="none" strike="noStrike" baseline="0">
                <a:solidFill>
                  <a:sysClr val="windowText" lastClr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R"/>
    </a:p>
  </c:txPr>
  <c:printSettings>
    <c:headerFooter alignWithMargins="0"/>
    <c:pageMargins b="1" l="0.75000000000001454" r="0.75000000000001454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10" Type="http://schemas.openxmlformats.org/officeDocument/2006/relationships/image" Target="../media/image8.png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image" Target="../media/image9.png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3" Type="http://schemas.openxmlformats.org/officeDocument/2006/relationships/chart" Target="../charts/chart81.xml"/><Relationship Id="rId7" Type="http://schemas.openxmlformats.org/officeDocument/2006/relationships/chart" Target="../charts/chart85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10" Type="http://schemas.openxmlformats.org/officeDocument/2006/relationships/image" Target="../media/image10.png"/><Relationship Id="rId4" Type="http://schemas.openxmlformats.org/officeDocument/2006/relationships/chart" Target="../charts/chart82.xml"/><Relationship Id="rId9" Type="http://schemas.openxmlformats.org/officeDocument/2006/relationships/chart" Target="../charts/chart87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5.xml"/><Relationship Id="rId13" Type="http://schemas.openxmlformats.org/officeDocument/2006/relationships/chart" Target="../charts/chart100.xml"/><Relationship Id="rId18" Type="http://schemas.openxmlformats.org/officeDocument/2006/relationships/image" Target="../media/image11.png"/><Relationship Id="rId3" Type="http://schemas.openxmlformats.org/officeDocument/2006/relationships/chart" Target="../charts/chart90.xml"/><Relationship Id="rId7" Type="http://schemas.openxmlformats.org/officeDocument/2006/relationships/chart" Target="../charts/chart94.xml"/><Relationship Id="rId12" Type="http://schemas.openxmlformats.org/officeDocument/2006/relationships/chart" Target="../charts/chart99.xml"/><Relationship Id="rId17" Type="http://schemas.openxmlformats.org/officeDocument/2006/relationships/chart" Target="../charts/chart104.xml"/><Relationship Id="rId2" Type="http://schemas.openxmlformats.org/officeDocument/2006/relationships/chart" Target="../charts/chart89.xml"/><Relationship Id="rId16" Type="http://schemas.openxmlformats.org/officeDocument/2006/relationships/chart" Target="../charts/chart103.xml"/><Relationship Id="rId1" Type="http://schemas.openxmlformats.org/officeDocument/2006/relationships/chart" Target="../charts/chart88.xml"/><Relationship Id="rId6" Type="http://schemas.openxmlformats.org/officeDocument/2006/relationships/chart" Target="../charts/chart93.xml"/><Relationship Id="rId11" Type="http://schemas.openxmlformats.org/officeDocument/2006/relationships/chart" Target="../charts/chart98.xml"/><Relationship Id="rId5" Type="http://schemas.openxmlformats.org/officeDocument/2006/relationships/chart" Target="../charts/chart92.xml"/><Relationship Id="rId15" Type="http://schemas.openxmlformats.org/officeDocument/2006/relationships/chart" Target="../charts/chart102.xml"/><Relationship Id="rId10" Type="http://schemas.openxmlformats.org/officeDocument/2006/relationships/chart" Target="../charts/chart97.xml"/><Relationship Id="rId4" Type="http://schemas.openxmlformats.org/officeDocument/2006/relationships/chart" Target="../charts/chart91.xml"/><Relationship Id="rId9" Type="http://schemas.openxmlformats.org/officeDocument/2006/relationships/chart" Target="../charts/chart96.xml"/><Relationship Id="rId14" Type="http://schemas.openxmlformats.org/officeDocument/2006/relationships/chart" Target="../charts/chart10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13" Type="http://schemas.openxmlformats.org/officeDocument/2006/relationships/chart" Target="../charts/chart22.xml"/><Relationship Id="rId18" Type="http://schemas.openxmlformats.org/officeDocument/2006/relationships/image" Target="../media/image6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chart" Target="../charts/chart21.xml"/><Relationship Id="rId17" Type="http://schemas.openxmlformats.org/officeDocument/2006/relationships/chart" Target="../charts/chart26.xml"/><Relationship Id="rId2" Type="http://schemas.openxmlformats.org/officeDocument/2006/relationships/chart" Target="../charts/chart11.xml"/><Relationship Id="rId16" Type="http://schemas.openxmlformats.org/officeDocument/2006/relationships/chart" Target="../charts/chart25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5" Type="http://schemas.openxmlformats.org/officeDocument/2006/relationships/chart" Target="../charts/chart2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Relationship Id="rId14" Type="http://schemas.openxmlformats.org/officeDocument/2006/relationships/chart" Target="../charts/chart2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image" Target="../media/image6.png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13" Type="http://schemas.openxmlformats.org/officeDocument/2006/relationships/chart" Target="../charts/chart48.xml"/><Relationship Id="rId18" Type="http://schemas.openxmlformats.org/officeDocument/2006/relationships/image" Target="../media/image4.png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12" Type="http://schemas.openxmlformats.org/officeDocument/2006/relationships/chart" Target="../charts/chart47.xml"/><Relationship Id="rId17" Type="http://schemas.openxmlformats.org/officeDocument/2006/relationships/chart" Target="../charts/chart52.xml"/><Relationship Id="rId2" Type="http://schemas.openxmlformats.org/officeDocument/2006/relationships/chart" Target="../charts/chart37.xml"/><Relationship Id="rId16" Type="http://schemas.openxmlformats.org/officeDocument/2006/relationships/chart" Target="../charts/chart51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5" Type="http://schemas.openxmlformats.org/officeDocument/2006/relationships/chart" Target="../charts/chart5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Relationship Id="rId14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38100</xdr:rowOff>
    </xdr:from>
    <xdr:to>
      <xdr:col>5</xdr:col>
      <xdr:colOff>423900</xdr:colOff>
      <xdr:row>4</xdr:row>
      <xdr:rowOff>94542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3AB604-802B-45B5-AC5E-19192376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13360"/>
          <a:ext cx="2633700" cy="627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827760</xdr:colOff>
      <xdr:row>3</xdr:row>
      <xdr:rowOff>48822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19E81E-5F6D-ADEF-E606-4DA97A069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652500</xdr:colOff>
      <xdr:row>3</xdr:row>
      <xdr:rowOff>48822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B6AD0A-7551-00B5-5D11-7D9983227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104775</xdr:rowOff>
    </xdr:from>
    <xdr:to>
      <xdr:col>6</xdr:col>
      <xdr:colOff>628650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123825</xdr:rowOff>
    </xdr:from>
    <xdr:to>
      <xdr:col>6</xdr:col>
      <xdr:colOff>542925</xdr:colOff>
      <xdr:row>39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142875</xdr:rowOff>
    </xdr:from>
    <xdr:to>
      <xdr:col>12</xdr:col>
      <xdr:colOff>676275</xdr:colOff>
      <xdr:row>39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8" name="Chart 2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274320</xdr:colOff>
      <xdr:row>0</xdr:row>
      <xdr:rowOff>38100</xdr:rowOff>
    </xdr:from>
    <xdr:to>
      <xdr:col>2</xdr:col>
      <xdr:colOff>873480</xdr:colOff>
      <xdr:row>2</xdr:row>
      <xdr:rowOff>125022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176B02-2BF9-56AD-9CC1-ECF6B243D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4320" y="38100"/>
          <a:ext cx="2633700" cy="627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95248</xdr:rowOff>
    </xdr:from>
    <xdr:to>
      <xdr:col>6</xdr:col>
      <xdr:colOff>257175</xdr:colOff>
      <xdr:row>42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619124</xdr:colOff>
      <xdr:row>27</xdr:row>
      <xdr:rowOff>152400</xdr:rowOff>
    </xdr:from>
    <xdr:to>
      <xdr:col>17</xdr:col>
      <xdr:colOff>866774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514350</xdr:colOff>
      <xdr:row>28</xdr:row>
      <xdr:rowOff>9524</xdr:rowOff>
    </xdr:from>
    <xdr:to>
      <xdr:col>12</xdr:col>
      <xdr:colOff>38100</xdr:colOff>
      <xdr:row>42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129</xdr:row>
      <xdr:rowOff>57150</xdr:rowOff>
    </xdr:from>
    <xdr:to>
      <xdr:col>6</xdr:col>
      <xdr:colOff>0</xdr:colOff>
      <xdr:row>143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129</xdr:row>
      <xdr:rowOff>95250</xdr:rowOff>
    </xdr:from>
    <xdr:to>
      <xdr:col>6</xdr:col>
      <xdr:colOff>0</xdr:colOff>
      <xdr:row>143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114299</xdr:colOff>
      <xdr:row>49</xdr:row>
      <xdr:rowOff>76199</xdr:rowOff>
    </xdr:from>
    <xdr:to>
      <xdr:col>6</xdr:col>
      <xdr:colOff>114299</xdr:colOff>
      <xdr:row>63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9524</xdr:colOff>
      <xdr:row>49</xdr:row>
      <xdr:rowOff>95250</xdr:rowOff>
    </xdr:from>
    <xdr:to>
      <xdr:col>17</xdr:col>
      <xdr:colOff>895349</xdr:colOff>
      <xdr:row>63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85725</xdr:colOff>
      <xdr:row>49</xdr:row>
      <xdr:rowOff>66675</xdr:rowOff>
    </xdr:from>
    <xdr:to>
      <xdr:col>11</xdr:col>
      <xdr:colOff>885825</xdr:colOff>
      <xdr:row>63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28575</xdr:rowOff>
    </xdr:from>
    <xdr:to>
      <xdr:col>5</xdr:col>
      <xdr:colOff>752475</xdr:colOff>
      <xdr:row>87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619125</xdr:colOff>
      <xdr:row>74</xdr:row>
      <xdr:rowOff>104774</xdr:rowOff>
    </xdr:from>
    <xdr:to>
      <xdr:col>18</xdr:col>
      <xdr:colOff>47625</xdr:colOff>
      <xdr:row>87</xdr:row>
      <xdr:rowOff>57149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38099</xdr:colOff>
      <xdr:row>74</xdr:row>
      <xdr:rowOff>66675</xdr:rowOff>
    </xdr:from>
    <xdr:to>
      <xdr:col>11</xdr:col>
      <xdr:colOff>866774</xdr:colOff>
      <xdr:row>87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133349</xdr:colOff>
      <xdr:row>93</xdr:row>
      <xdr:rowOff>47625</xdr:rowOff>
    </xdr:from>
    <xdr:to>
      <xdr:col>6</xdr:col>
      <xdr:colOff>190499</xdr:colOff>
      <xdr:row>107</xdr:row>
      <xdr:rowOff>38100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104775</xdr:colOff>
      <xdr:row>93</xdr:row>
      <xdr:rowOff>85725</xdr:rowOff>
    </xdr:from>
    <xdr:to>
      <xdr:col>11</xdr:col>
      <xdr:colOff>847725</xdr:colOff>
      <xdr:row>106</xdr:row>
      <xdr:rowOff>114300</xdr:rowOff>
    </xdr:to>
    <xdr:graphicFrame macro="">
      <xdr:nvGraphicFramePr>
        <xdr:cNvPr id="14" name="Chart 22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93</xdr:row>
      <xdr:rowOff>47625</xdr:rowOff>
    </xdr:from>
    <xdr:to>
      <xdr:col>17</xdr:col>
      <xdr:colOff>828675</xdr:colOff>
      <xdr:row>106</xdr:row>
      <xdr:rowOff>76200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11</xdr:col>
      <xdr:colOff>375285</xdr:colOff>
      <xdr:row>10</xdr:row>
      <xdr:rowOff>27939</xdr:rowOff>
    </xdr:from>
    <xdr:to>
      <xdr:col>15</xdr:col>
      <xdr:colOff>352425</xdr:colOff>
      <xdr:row>21</xdr:row>
      <xdr:rowOff>131444</xdr:rowOff>
    </xdr:to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6</xdr:col>
      <xdr:colOff>1135380</xdr:colOff>
      <xdr:row>10</xdr:row>
      <xdr:rowOff>9524</xdr:rowOff>
    </xdr:from>
    <xdr:to>
      <xdr:col>9</xdr:col>
      <xdr:colOff>1070610</xdr:colOff>
      <xdr:row>21</xdr:row>
      <xdr:rowOff>144779</xdr:rowOff>
    </xdr:to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1</xdr:col>
      <xdr:colOff>57149</xdr:colOff>
      <xdr:row>10</xdr:row>
      <xdr:rowOff>100965</xdr:rowOff>
    </xdr:from>
    <xdr:to>
      <xdr:col>4</xdr:col>
      <xdr:colOff>624839</xdr:colOff>
      <xdr:row>21</xdr:row>
      <xdr:rowOff>140970</xdr:rowOff>
    </xdr:to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205740</xdr:colOff>
      <xdr:row>0</xdr:row>
      <xdr:rowOff>45720</xdr:rowOff>
    </xdr:from>
    <xdr:to>
      <xdr:col>3</xdr:col>
      <xdr:colOff>561060</xdr:colOff>
      <xdr:row>3</xdr:row>
      <xdr:rowOff>41202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FB762444-CC78-CDA7-1601-6D060897B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05740" y="45720"/>
          <a:ext cx="2633700" cy="627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23</xdr:col>
      <xdr:colOff>774420</xdr:colOff>
      <xdr:row>2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53D0ED-2C12-53E7-BB94-6B80BB66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2633700" cy="627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45720</xdr:rowOff>
    </xdr:from>
    <xdr:to>
      <xdr:col>23</xdr:col>
      <xdr:colOff>926820</xdr:colOff>
      <xdr:row>3</xdr:row>
      <xdr:rowOff>94542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1D5341-C193-8AE7-E143-F7575BA8B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45720"/>
          <a:ext cx="2633700" cy="627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30481</xdr:rowOff>
    </xdr:from>
    <xdr:to>
      <xdr:col>6</xdr:col>
      <xdr:colOff>628650</xdr:colOff>
      <xdr:row>21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123825</xdr:rowOff>
    </xdr:from>
    <xdr:to>
      <xdr:col>6</xdr:col>
      <xdr:colOff>542925</xdr:colOff>
      <xdr:row>39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142875</xdr:rowOff>
    </xdr:from>
    <xdr:to>
      <xdr:col>12</xdr:col>
      <xdr:colOff>676275</xdr:colOff>
      <xdr:row>39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8" name="Chart 2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228600</xdr:colOff>
      <xdr:row>1</xdr:row>
      <xdr:rowOff>22860</xdr:rowOff>
    </xdr:from>
    <xdr:to>
      <xdr:col>2</xdr:col>
      <xdr:colOff>827760</xdr:colOff>
      <xdr:row>3</xdr:row>
      <xdr:rowOff>109782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BF04B70-41CE-1B71-6381-5E4BDF974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8600" y="190500"/>
          <a:ext cx="2633700" cy="627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95248</xdr:rowOff>
    </xdr:from>
    <xdr:to>
      <xdr:col>6</xdr:col>
      <xdr:colOff>257175</xdr:colOff>
      <xdr:row>42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619124</xdr:colOff>
      <xdr:row>27</xdr:row>
      <xdr:rowOff>152400</xdr:rowOff>
    </xdr:from>
    <xdr:to>
      <xdr:col>17</xdr:col>
      <xdr:colOff>866774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542924</xdr:colOff>
      <xdr:row>28</xdr:row>
      <xdr:rowOff>47624</xdr:rowOff>
    </xdr:from>
    <xdr:to>
      <xdr:col>12</xdr:col>
      <xdr:colOff>38099</xdr:colOff>
      <xdr:row>42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129</xdr:row>
      <xdr:rowOff>57150</xdr:rowOff>
    </xdr:from>
    <xdr:to>
      <xdr:col>6</xdr:col>
      <xdr:colOff>0</xdr:colOff>
      <xdr:row>143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129</xdr:row>
      <xdr:rowOff>95250</xdr:rowOff>
    </xdr:from>
    <xdr:to>
      <xdr:col>6</xdr:col>
      <xdr:colOff>0</xdr:colOff>
      <xdr:row>143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114299</xdr:colOff>
      <xdr:row>49</xdr:row>
      <xdr:rowOff>76199</xdr:rowOff>
    </xdr:from>
    <xdr:to>
      <xdr:col>6</xdr:col>
      <xdr:colOff>114299</xdr:colOff>
      <xdr:row>63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9524</xdr:colOff>
      <xdr:row>49</xdr:row>
      <xdr:rowOff>95250</xdr:rowOff>
    </xdr:from>
    <xdr:to>
      <xdr:col>17</xdr:col>
      <xdr:colOff>895349</xdr:colOff>
      <xdr:row>63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85725</xdr:colOff>
      <xdr:row>49</xdr:row>
      <xdr:rowOff>66675</xdr:rowOff>
    </xdr:from>
    <xdr:to>
      <xdr:col>11</xdr:col>
      <xdr:colOff>885825</xdr:colOff>
      <xdr:row>63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28575</xdr:rowOff>
    </xdr:from>
    <xdr:to>
      <xdr:col>5</xdr:col>
      <xdr:colOff>752475</xdr:colOff>
      <xdr:row>87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619125</xdr:colOff>
      <xdr:row>74</xdr:row>
      <xdr:rowOff>104774</xdr:rowOff>
    </xdr:from>
    <xdr:to>
      <xdr:col>18</xdr:col>
      <xdr:colOff>47625</xdr:colOff>
      <xdr:row>87</xdr:row>
      <xdr:rowOff>57149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38099</xdr:colOff>
      <xdr:row>74</xdr:row>
      <xdr:rowOff>66675</xdr:rowOff>
    </xdr:from>
    <xdr:to>
      <xdr:col>11</xdr:col>
      <xdr:colOff>866774</xdr:colOff>
      <xdr:row>87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133349</xdr:colOff>
      <xdr:row>93</xdr:row>
      <xdr:rowOff>47625</xdr:rowOff>
    </xdr:from>
    <xdr:to>
      <xdr:col>6</xdr:col>
      <xdr:colOff>190499</xdr:colOff>
      <xdr:row>107</xdr:row>
      <xdr:rowOff>38100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104775</xdr:colOff>
      <xdr:row>93</xdr:row>
      <xdr:rowOff>85725</xdr:rowOff>
    </xdr:from>
    <xdr:to>
      <xdr:col>11</xdr:col>
      <xdr:colOff>847725</xdr:colOff>
      <xdr:row>106</xdr:row>
      <xdr:rowOff>114300</xdr:rowOff>
    </xdr:to>
    <xdr:graphicFrame macro="">
      <xdr:nvGraphicFramePr>
        <xdr:cNvPr id="14" name="Chart 22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93</xdr:row>
      <xdr:rowOff>47625</xdr:rowOff>
    </xdr:from>
    <xdr:to>
      <xdr:col>17</xdr:col>
      <xdr:colOff>828675</xdr:colOff>
      <xdr:row>106</xdr:row>
      <xdr:rowOff>76200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12</xdr:col>
      <xdr:colOff>621030</xdr:colOff>
      <xdr:row>10</xdr:row>
      <xdr:rowOff>20319</xdr:rowOff>
    </xdr:from>
    <xdr:to>
      <xdr:col>17</xdr:col>
      <xdr:colOff>198120</xdr:colOff>
      <xdr:row>21</xdr:row>
      <xdr:rowOff>123824</xdr:rowOff>
    </xdr:to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7</xdr:col>
      <xdr:colOff>662940</xdr:colOff>
      <xdr:row>10</xdr:row>
      <xdr:rowOff>70484</xdr:rowOff>
    </xdr:from>
    <xdr:to>
      <xdr:col>10</xdr:col>
      <xdr:colOff>659130</xdr:colOff>
      <xdr:row>22</xdr:row>
      <xdr:rowOff>53339</xdr:rowOff>
    </xdr:to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1</xdr:col>
      <xdr:colOff>57149</xdr:colOff>
      <xdr:row>10</xdr:row>
      <xdr:rowOff>93345</xdr:rowOff>
    </xdr:from>
    <xdr:to>
      <xdr:col>4</xdr:col>
      <xdr:colOff>266699</xdr:colOff>
      <xdr:row>21</xdr:row>
      <xdr:rowOff>133350</xdr:rowOff>
    </xdr:to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213360</xdr:colOff>
      <xdr:row>0</xdr:row>
      <xdr:rowOff>30480</xdr:rowOff>
    </xdr:from>
    <xdr:to>
      <xdr:col>3</xdr:col>
      <xdr:colOff>477240</xdr:colOff>
      <xdr:row>3</xdr:row>
      <xdr:rowOff>18342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1A722D59-3895-853B-1A69-CFC22DBAD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13360" y="30480"/>
          <a:ext cx="2633700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747750</xdr:colOff>
      <xdr:row>2</xdr:row>
      <xdr:rowOff>208842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0D7323-9264-B211-A1E1-1CFDFAED1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7510" cy="635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782040</xdr:colOff>
      <xdr:row>3</xdr:row>
      <xdr:rowOff>48822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D3CF77-269D-5D3A-9252-B4A48E39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104775</xdr:rowOff>
    </xdr:from>
    <xdr:to>
      <xdr:col>6</xdr:col>
      <xdr:colOff>628650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95250</xdr:rowOff>
    </xdr:from>
    <xdr:to>
      <xdr:col>6</xdr:col>
      <xdr:colOff>678180</xdr:colOff>
      <xdr:row>39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142875</xdr:rowOff>
    </xdr:from>
    <xdr:to>
      <xdr:col>12</xdr:col>
      <xdr:colOff>676275</xdr:colOff>
      <xdr:row>39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8" name="Chart 2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220980</xdr:colOff>
      <xdr:row>1</xdr:row>
      <xdr:rowOff>83820</xdr:rowOff>
    </xdr:from>
    <xdr:to>
      <xdr:col>2</xdr:col>
      <xdr:colOff>820140</xdr:colOff>
      <xdr:row>3</xdr:row>
      <xdr:rowOff>170742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0A4A9B3-0C6E-E4B2-BFBC-B2C342065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0980" y="251460"/>
          <a:ext cx="2633700" cy="627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95248</xdr:rowOff>
    </xdr:from>
    <xdr:to>
      <xdr:col>6</xdr:col>
      <xdr:colOff>257175</xdr:colOff>
      <xdr:row>42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619124</xdr:colOff>
      <xdr:row>27</xdr:row>
      <xdr:rowOff>152400</xdr:rowOff>
    </xdr:from>
    <xdr:to>
      <xdr:col>17</xdr:col>
      <xdr:colOff>866774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27</xdr:row>
      <xdr:rowOff>123825</xdr:rowOff>
    </xdr:from>
    <xdr:to>
      <xdr:col>12</xdr:col>
      <xdr:colOff>38100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129</xdr:row>
      <xdr:rowOff>57150</xdr:rowOff>
    </xdr:from>
    <xdr:to>
      <xdr:col>6</xdr:col>
      <xdr:colOff>0</xdr:colOff>
      <xdr:row>143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129</xdr:row>
      <xdr:rowOff>95250</xdr:rowOff>
    </xdr:from>
    <xdr:to>
      <xdr:col>6</xdr:col>
      <xdr:colOff>0</xdr:colOff>
      <xdr:row>143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114299</xdr:colOff>
      <xdr:row>49</xdr:row>
      <xdr:rowOff>76199</xdr:rowOff>
    </xdr:from>
    <xdr:to>
      <xdr:col>6</xdr:col>
      <xdr:colOff>114299</xdr:colOff>
      <xdr:row>63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9524</xdr:colOff>
      <xdr:row>49</xdr:row>
      <xdr:rowOff>95250</xdr:rowOff>
    </xdr:from>
    <xdr:to>
      <xdr:col>17</xdr:col>
      <xdr:colOff>895349</xdr:colOff>
      <xdr:row>63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85725</xdr:colOff>
      <xdr:row>49</xdr:row>
      <xdr:rowOff>66675</xdr:rowOff>
    </xdr:from>
    <xdr:to>
      <xdr:col>11</xdr:col>
      <xdr:colOff>885825</xdr:colOff>
      <xdr:row>63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28575</xdr:rowOff>
    </xdr:from>
    <xdr:to>
      <xdr:col>5</xdr:col>
      <xdr:colOff>752475</xdr:colOff>
      <xdr:row>87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619125</xdr:colOff>
      <xdr:row>74</xdr:row>
      <xdr:rowOff>104774</xdr:rowOff>
    </xdr:from>
    <xdr:to>
      <xdr:col>18</xdr:col>
      <xdr:colOff>47625</xdr:colOff>
      <xdr:row>87</xdr:row>
      <xdr:rowOff>57149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38099</xdr:colOff>
      <xdr:row>74</xdr:row>
      <xdr:rowOff>66675</xdr:rowOff>
    </xdr:from>
    <xdr:to>
      <xdr:col>11</xdr:col>
      <xdr:colOff>866774</xdr:colOff>
      <xdr:row>87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133349</xdr:colOff>
      <xdr:row>93</xdr:row>
      <xdr:rowOff>47625</xdr:rowOff>
    </xdr:from>
    <xdr:to>
      <xdr:col>6</xdr:col>
      <xdr:colOff>190499</xdr:colOff>
      <xdr:row>107</xdr:row>
      <xdr:rowOff>38100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104775</xdr:colOff>
      <xdr:row>93</xdr:row>
      <xdr:rowOff>85725</xdr:rowOff>
    </xdr:from>
    <xdr:to>
      <xdr:col>11</xdr:col>
      <xdr:colOff>847725</xdr:colOff>
      <xdr:row>106</xdr:row>
      <xdr:rowOff>114300</xdr:rowOff>
    </xdr:to>
    <xdr:graphicFrame macro="">
      <xdr:nvGraphicFramePr>
        <xdr:cNvPr id="14" name="Chart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93</xdr:row>
      <xdr:rowOff>47625</xdr:rowOff>
    </xdr:from>
    <xdr:to>
      <xdr:col>17</xdr:col>
      <xdr:colOff>828675</xdr:colOff>
      <xdr:row>106</xdr:row>
      <xdr:rowOff>76200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12</xdr:col>
      <xdr:colOff>231197</xdr:colOff>
      <xdr:row>9</xdr:row>
      <xdr:rowOff>180339</xdr:rowOff>
    </xdr:from>
    <xdr:to>
      <xdr:col>16</xdr:col>
      <xdr:colOff>362816</xdr:colOff>
      <xdr:row>21</xdr:row>
      <xdr:rowOff>108584</xdr:rowOff>
    </xdr:to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7</xdr:col>
      <xdr:colOff>518160</xdr:colOff>
      <xdr:row>10</xdr:row>
      <xdr:rowOff>40004</xdr:rowOff>
    </xdr:from>
    <xdr:to>
      <xdr:col>10</xdr:col>
      <xdr:colOff>163830</xdr:colOff>
      <xdr:row>22</xdr:row>
      <xdr:rowOff>30479</xdr:rowOff>
    </xdr:to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1</xdr:col>
      <xdr:colOff>57149</xdr:colOff>
      <xdr:row>10</xdr:row>
      <xdr:rowOff>100965</xdr:rowOff>
    </xdr:from>
    <xdr:to>
      <xdr:col>4</xdr:col>
      <xdr:colOff>198119</xdr:colOff>
      <xdr:row>21</xdr:row>
      <xdr:rowOff>140970</xdr:rowOff>
    </xdr:to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60960</xdr:rowOff>
    </xdr:from>
    <xdr:to>
      <xdr:col>3</xdr:col>
      <xdr:colOff>233400</xdr:colOff>
      <xdr:row>3</xdr:row>
      <xdr:rowOff>56442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CFE4843-9668-51F8-A60B-D4A500730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2400" y="60960"/>
          <a:ext cx="2633700" cy="627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812520</xdr:colOff>
      <xdr:row>2</xdr:row>
      <xdr:rowOff>147882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F1F84A-5B52-A5CB-42D7-DF8389ECA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1079220</xdr:colOff>
      <xdr:row>3</xdr:row>
      <xdr:rowOff>48822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DEC524-4814-1AD8-0782-3B7BA0380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33700" cy="627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9</xdr:row>
      <xdr:rowOff>114300</xdr:rowOff>
    </xdr:from>
    <xdr:to>
      <xdr:col>12</xdr:col>
      <xdr:colOff>638175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9</xdr:row>
      <xdr:rowOff>104775</xdr:rowOff>
    </xdr:from>
    <xdr:to>
      <xdr:col>6</xdr:col>
      <xdr:colOff>628650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27</xdr:row>
      <xdr:rowOff>123825</xdr:rowOff>
    </xdr:from>
    <xdr:to>
      <xdr:col>6</xdr:col>
      <xdr:colOff>542925</xdr:colOff>
      <xdr:row>39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285750</xdr:colOff>
      <xdr:row>27</xdr:row>
      <xdr:rowOff>142875</xdr:rowOff>
    </xdr:from>
    <xdr:to>
      <xdr:col>12</xdr:col>
      <xdr:colOff>676275</xdr:colOff>
      <xdr:row>39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447675</xdr:colOff>
      <xdr:row>157</xdr:row>
      <xdr:rowOff>95250</xdr:rowOff>
    </xdr:from>
    <xdr:to>
      <xdr:col>10</xdr:col>
      <xdr:colOff>323850</xdr:colOff>
      <xdr:row>176</xdr:row>
      <xdr:rowOff>19050</xdr:rowOff>
    </xdr:to>
    <xdr:graphicFrame macro="">
      <xdr:nvGraphicFramePr>
        <xdr:cNvPr id="6" name="Chart 1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46</xdr:row>
      <xdr:rowOff>123825</xdr:rowOff>
    </xdr:from>
    <xdr:to>
      <xdr:col>10</xdr:col>
      <xdr:colOff>200025</xdr:colOff>
      <xdr:row>65</xdr:row>
      <xdr:rowOff>95250</xdr:rowOff>
    </xdr:to>
    <xdr:graphicFrame macro="">
      <xdr:nvGraphicFramePr>
        <xdr:cNvPr id="8" name="Chart 2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323850</xdr:colOff>
      <xdr:row>71</xdr:row>
      <xdr:rowOff>9525</xdr:rowOff>
    </xdr:from>
    <xdr:to>
      <xdr:col>10</xdr:col>
      <xdr:colOff>790575</xdr:colOff>
      <xdr:row>92</xdr:row>
      <xdr:rowOff>9525</xdr:rowOff>
    </xdr:to>
    <xdr:graphicFrame macro="">
      <xdr:nvGraphicFramePr>
        <xdr:cNvPr id="9" name="Chart 17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114300</xdr:colOff>
      <xdr:row>98</xdr:row>
      <xdr:rowOff>38100</xdr:rowOff>
    </xdr:from>
    <xdr:to>
      <xdr:col>10</xdr:col>
      <xdr:colOff>581025</xdr:colOff>
      <xdr:row>121</xdr:row>
      <xdr:rowOff>66675</xdr:rowOff>
    </xdr:to>
    <xdr:graphicFrame macro="">
      <xdr:nvGraphicFramePr>
        <xdr:cNvPr id="10" name="Chart 17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57150</xdr:colOff>
      <xdr:row>127</xdr:row>
      <xdr:rowOff>57150</xdr:rowOff>
    </xdr:from>
    <xdr:to>
      <xdr:col>10</xdr:col>
      <xdr:colOff>638175</xdr:colOff>
      <xdr:row>151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243840</xdr:colOff>
      <xdr:row>1</xdr:row>
      <xdr:rowOff>0</xdr:rowOff>
    </xdr:from>
    <xdr:to>
      <xdr:col>2</xdr:col>
      <xdr:colOff>843000</xdr:colOff>
      <xdr:row>3</xdr:row>
      <xdr:rowOff>86922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B8629E6-DCD3-CAA5-AD75-D470B8016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3840" y="167640"/>
          <a:ext cx="2633700" cy="627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95248</xdr:rowOff>
    </xdr:from>
    <xdr:to>
      <xdr:col>6</xdr:col>
      <xdr:colOff>257175</xdr:colOff>
      <xdr:row>42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619124</xdr:colOff>
      <xdr:row>27</xdr:row>
      <xdr:rowOff>152400</xdr:rowOff>
    </xdr:from>
    <xdr:to>
      <xdr:col>17</xdr:col>
      <xdr:colOff>866774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27</xdr:row>
      <xdr:rowOff>123825</xdr:rowOff>
    </xdr:from>
    <xdr:to>
      <xdr:col>12</xdr:col>
      <xdr:colOff>38100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129</xdr:row>
      <xdr:rowOff>57150</xdr:rowOff>
    </xdr:from>
    <xdr:to>
      <xdr:col>6</xdr:col>
      <xdr:colOff>0</xdr:colOff>
      <xdr:row>143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129</xdr:row>
      <xdr:rowOff>95250</xdr:rowOff>
    </xdr:from>
    <xdr:to>
      <xdr:col>6</xdr:col>
      <xdr:colOff>0</xdr:colOff>
      <xdr:row>143</xdr:row>
      <xdr:rowOff>123825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114299</xdr:colOff>
      <xdr:row>49</xdr:row>
      <xdr:rowOff>76199</xdr:rowOff>
    </xdr:from>
    <xdr:to>
      <xdr:col>6</xdr:col>
      <xdr:colOff>114299</xdr:colOff>
      <xdr:row>63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9524</xdr:colOff>
      <xdr:row>49</xdr:row>
      <xdr:rowOff>95250</xdr:rowOff>
    </xdr:from>
    <xdr:to>
      <xdr:col>17</xdr:col>
      <xdr:colOff>895349</xdr:colOff>
      <xdr:row>63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85725</xdr:colOff>
      <xdr:row>49</xdr:row>
      <xdr:rowOff>66675</xdr:rowOff>
    </xdr:from>
    <xdr:to>
      <xdr:col>11</xdr:col>
      <xdr:colOff>885825</xdr:colOff>
      <xdr:row>63</xdr:row>
      <xdr:rowOff>47625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74</xdr:row>
      <xdr:rowOff>28575</xdr:rowOff>
    </xdr:from>
    <xdr:to>
      <xdr:col>5</xdr:col>
      <xdr:colOff>752475</xdr:colOff>
      <xdr:row>87</xdr:row>
      <xdr:rowOff>57150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619125</xdr:colOff>
      <xdr:row>74</xdr:row>
      <xdr:rowOff>104774</xdr:rowOff>
    </xdr:from>
    <xdr:to>
      <xdr:col>18</xdr:col>
      <xdr:colOff>47625</xdr:colOff>
      <xdr:row>87</xdr:row>
      <xdr:rowOff>57149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38099</xdr:colOff>
      <xdr:row>74</xdr:row>
      <xdr:rowOff>66675</xdr:rowOff>
    </xdr:from>
    <xdr:to>
      <xdr:col>11</xdr:col>
      <xdr:colOff>866774</xdr:colOff>
      <xdr:row>87</xdr:row>
      <xdr:rowOff>66675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133349</xdr:colOff>
      <xdr:row>93</xdr:row>
      <xdr:rowOff>47625</xdr:rowOff>
    </xdr:from>
    <xdr:to>
      <xdr:col>6</xdr:col>
      <xdr:colOff>190499</xdr:colOff>
      <xdr:row>107</xdr:row>
      <xdr:rowOff>38100</xdr:rowOff>
    </xdr:to>
    <xdr:graphicFrame macro="">
      <xdr:nvGraphicFramePr>
        <xdr:cNvPr id="13" name="Chart 2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104775</xdr:colOff>
      <xdr:row>93</xdr:row>
      <xdr:rowOff>85725</xdr:rowOff>
    </xdr:from>
    <xdr:to>
      <xdr:col>11</xdr:col>
      <xdr:colOff>847725</xdr:colOff>
      <xdr:row>106</xdr:row>
      <xdr:rowOff>114300</xdr:rowOff>
    </xdr:to>
    <xdr:graphicFrame macro="">
      <xdr:nvGraphicFramePr>
        <xdr:cNvPr id="14" name="Chart 2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38100</xdr:colOff>
      <xdr:row>93</xdr:row>
      <xdr:rowOff>47625</xdr:rowOff>
    </xdr:from>
    <xdr:to>
      <xdr:col>17</xdr:col>
      <xdr:colOff>828675</xdr:colOff>
      <xdr:row>106</xdr:row>
      <xdr:rowOff>76200</xdr:rowOff>
    </xdr:to>
    <xdr:graphicFrame macro="">
      <xdr:nvGraphicFramePr>
        <xdr:cNvPr id="15" name="Chart 23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11</xdr:col>
      <xdr:colOff>314325</xdr:colOff>
      <xdr:row>10</xdr:row>
      <xdr:rowOff>20319</xdr:rowOff>
    </xdr:from>
    <xdr:to>
      <xdr:col>15</xdr:col>
      <xdr:colOff>451485</xdr:colOff>
      <xdr:row>21</xdr:row>
      <xdr:rowOff>131444</xdr:rowOff>
    </xdr:to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6</xdr:col>
      <xdr:colOff>640080</xdr:colOff>
      <xdr:row>10</xdr:row>
      <xdr:rowOff>55244</xdr:rowOff>
    </xdr:from>
    <xdr:to>
      <xdr:col>10</xdr:col>
      <xdr:colOff>140970</xdr:colOff>
      <xdr:row>22</xdr:row>
      <xdr:rowOff>45719</xdr:rowOff>
    </xdr:to>
    <xdr:graphicFrame macro="">
      <xdr:nvGraphicFramePr>
        <xdr:cNvPr id="17" name="Chart 1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1</xdr:col>
      <xdr:colOff>57149</xdr:colOff>
      <xdr:row>10</xdr:row>
      <xdr:rowOff>100965</xdr:rowOff>
    </xdr:from>
    <xdr:to>
      <xdr:col>4</xdr:col>
      <xdr:colOff>129539</xdr:colOff>
      <xdr:row>21</xdr:row>
      <xdr:rowOff>140970</xdr:rowOff>
    </xdr:to>
    <xdr:graphicFrame macro="">
      <xdr:nvGraphicFramePr>
        <xdr:cNvPr id="18" name="Chart 16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1</xdr:col>
      <xdr:colOff>0</xdr:colOff>
      <xdr:row>0</xdr:row>
      <xdr:rowOff>76200</xdr:rowOff>
    </xdr:from>
    <xdr:to>
      <xdr:col>3</xdr:col>
      <xdr:colOff>370560</xdr:colOff>
      <xdr:row>3</xdr:row>
      <xdr:rowOff>71682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A42C118-84EC-02AC-5FD0-AD6DCA7F6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600" y="76200"/>
          <a:ext cx="2633700" cy="6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ARES\COMUNFP&amp;AF$\MERCAP\MARS\INV-SP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N/rev-oct99modi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is%20documentos\Datos%20TN\Asignaciones\Perfil%20DEUDA\Febrero%202005\Saldos%20Vigentes%20menos%20cancelaciones%20Febrero%2005-Hoja%20Trabaj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1-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io\users\MERCAP\MARIANO\BURSATIL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il%20Deuda/2005/Marzo%202005/Vigentes%20menos%20cancelaciones%20-%20Marzo%202005-Hoja%20Trabaj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PIBREAL"/>
      <sheetName val="Hoja1"/>
      <sheetName val="memoria"/>
      <sheetName val="PIBCONST"/>
      <sheetName val="pibconstprog"/>
      <sheetName val="IMPPIBprog"/>
      <sheetName val="PIBCONSTaportes"/>
      <sheetName val="PIBCONSTporc"/>
      <sheetName val="PIBCORR"/>
      <sheetName val="PIBCOrrporc "/>
      <sheetName val="IMPPIB"/>
      <sheetName val="aportes"/>
      <sheetName val="OYDCONST"/>
      <sheetName val="OYDCONSPORC)"/>
      <sheetName val="OYDCORR"/>
      <sheetName val="OYDCORPROP"/>
      <sheetName val="OYDIMP"/>
      <sheetName val="FBK"/>
      <sheetName val="CONSPRIV"/>
      <sheetName val="TRANS-EXT"/>
      <sheetName val="TRANS-EXT 97adel"/>
      <sheetName val="INGNAC"/>
      <sheetName val="C11"/>
      <sheetName val="CCF"/>
      <sheetName val="RELACIONES"/>
      <sheetName val="IMPORTAC"/>
      <sheetName val="PROPENS"/>
      <sheetName val="INTEGRAC96"/>
      <sheetName val="INTEGRAC95"/>
      <sheetName val="INTEGCREC"/>
      <sheetName val="DESG-IMP"/>
      <sheetName val="c29"/>
      <sheetName val="C42"/>
      <sheetName val="COMERC"/>
      <sheetName val="c24"/>
      <sheetName val="financ"/>
      <sheetName val="PM97981"/>
      <sheetName val="PM97982"/>
      <sheetName val="FUERZ-TRAB"/>
      <sheetName val="TIPO-CAMB"/>
      <sheetName val="IMPL-PREC"/>
      <sheetName val="pibconstbase91"/>
      <sheetName val="pibcorrbase91"/>
      <sheetName val="imppibbase91"/>
      <sheetName val="oydbase91const"/>
      <sheetName val="oydbase91corr"/>
      <sheetName val="OYDIMPBASE91"/>
      <sheetName val="oydimplbase91real"/>
      <sheetName val="conspbase91"/>
      <sheetName val="ingdipsbase91"/>
      <sheetName val="regress"/>
      <sheetName val="regress (2)"/>
      <sheetName val="inbconstantes"/>
      <sheetName val="ajustevarterminter"/>
      <sheetName val="REN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>
        <row r="1">
          <cell r="A1" t="str">
            <v>REVISION CON CIFRAS SEGÚN V MANUAL desde 1992</v>
          </cell>
        </row>
        <row r="2">
          <cell r="A2" t="str">
            <v>1° DE FEBRERO DE 1999</v>
          </cell>
        </row>
        <row r="6">
          <cell r="A6" t="str">
            <v>IMPORTACIONES</v>
          </cell>
        </row>
        <row r="7">
          <cell r="A7" t="str">
            <v xml:space="preserve">1.Mercancías y servicios no </v>
          </cell>
        </row>
        <row r="8">
          <cell r="A8" t="str">
            <v xml:space="preserve">  de factores</v>
          </cell>
        </row>
        <row r="10">
          <cell r="A10" t="str">
            <v xml:space="preserve"> 1.1.Mercancías FOB</v>
          </cell>
        </row>
        <row r="11">
          <cell r="A11" t="str">
            <v xml:space="preserve"> 1.2.Fletes y Seguros</v>
          </cell>
        </row>
        <row r="12">
          <cell r="A12" t="str">
            <v xml:space="preserve">      Fletes de Importación</v>
          </cell>
        </row>
        <row r="13">
          <cell r="A13" t="str">
            <v xml:space="preserve">      Primas netas de seguros 4/</v>
          </cell>
        </row>
        <row r="14">
          <cell r="A14" t="str">
            <v xml:space="preserve"> 1.3.Servicios Portuarios</v>
          </cell>
        </row>
        <row r="15">
          <cell r="A15" t="str">
            <v xml:space="preserve">      Servicios Portuarios</v>
          </cell>
        </row>
        <row r="16">
          <cell r="A16" t="str">
            <v xml:space="preserve">      Fletamentos</v>
          </cell>
        </row>
        <row r="17">
          <cell r="A17" t="str">
            <v xml:space="preserve">      Serv. Div. de Transp.</v>
          </cell>
        </row>
        <row r="18">
          <cell r="A18" t="str">
            <v xml:space="preserve"> 1.4.Gastos de Viaje y transp.</v>
          </cell>
        </row>
        <row r="19">
          <cell r="A19" t="str">
            <v xml:space="preserve">     de pasajeros</v>
          </cell>
        </row>
        <row r="20">
          <cell r="A20" t="str">
            <v xml:space="preserve">      Transporte de pasajeros</v>
          </cell>
        </row>
        <row r="21">
          <cell r="A21" t="str">
            <v xml:space="preserve">      Viajes</v>
          </cell>
        </row>
        <row r="22">
          <cell r="A22" t="str">
            <v xml:space="preserve"> 1.5.Otros</v>
          </cell>
        </row>
        <row r="23">
          <cell r="A23" t="str">
            <v xml:space="preserve">      Otros gastos de embaj.</v>
          </cell>
        </row>
        <row r="24">
          <cell r="A24" t="str">
            <v xml:space="preserve">      Primas netas s/seguros</v>
          </cell>
        </row>
        <row r="25">
          <cell r="A25" t="str">
            <v xml:space="preserve">      Reaseguros</v>
          </cell>
        </row>
        <row r="26">
          <cell r="A26" t="str">
            <v xml:space="preserve">      Comunicac.Pub.y otros</v>
          </cell>
        </row>
        <row r="28">
          <cell r="A28" t="str">
            <v>2.Renta de los factores</v>
          </cell>
        </row>
        <row r="29">
          <cell r="A29" t="str">
            <v xml:space="preserve"> 2.1.Sueldos y Salarios</v>
          </cell>
        </row>
        <row r="30">
          <cell r="A30" t="str">
            <v xml:space="preserve">      Gastos Part.Pers.Dipl.</v>
          </cell>
        </row>
        <row r="31">
          <cell r="A31" t="str">
            <v xml:space="preserve">      Trans.Priv.Sueldos y Sal.</v>
          </cell>
        </row>
        <row r="32">
          <cell r="A32" t="str">
            <v xml:space="preserve"> 2.2.Intereses</v>
          </cell>
        </row>
        <row r="33">
          <cell r="A33" t="str">
            <v xml:space="preserve">      Sector Oficial</v>
          </cell>
        </row>
        <row r="34">
          <cell r="A34" t="str">
            <v xml:space="preserve">      Sector Privado</v>
          </cell>
        </row>
        <row r="35">
          <cell r="A35" t="str">
            <v xml:space="preserve"> 2.3.Utilidades,Divid.y otros</v>
          </cell>
        </row>
        <row r="36">
          <cell r="A36" t="str">
            <v xml:space="preserve">      Renta de la Inversión</v>
          </cell>
        </row>
        <row r="37">
          <cell r="A37" t="str">
            <v xml:space="preserve">      Regalías y derech.de Lic.</v>
          </cell>
        </row>
        <row r="38">
          <cell r="A38" t="str">
            <v>3.Transferencias</v>
          </cell>
        </row>
        <row r="39">
          <cell r="A39" t="str">
            <v xml:space="preserve"> 3.1.Gobierno</v>
          </cell>
        </row>
        <row r="40">
          <cell r="A40" t="str">
            <v xml:space="preserve"> 3.2.Privadas</v>
          </cell>
        </row>
        <row r="42">
          <cell r="A42" t="str">
            <v>TOTAL</v>
          </cell>
        </row>
        <row r="44">
          <cell r="A44" t="str">
            <v>EXPORTACIONES</v>
          </cell>
        </row>
        <row r="46">
          <cell r="A46" t="str">
            <v>1.Mercancías y servicios no</v>
          </cell>
        </row>
        <row r="47">
          <cell r="A47" t="str">
            <v xml:space="preserve">  de factores</v>
          </cell>
        </row>
        <row r="48">
          <cell r="A48" t="str">
            <v xml:space="preserve"> 1.1.Mercancías FOB</v>
          </cell>
        </row>
        <row r="49">
          <cell r="A49" t="str">
            <v xml:space="preserve"> 1.2.Fletes y Seguros</v>
          </cell>
        </row>
        <row r="50">
          <cell r="A50" t="str">
            <v xml:space="preserve">      Fletes de Exportación</v>
          </cell>
        </row>
        <row r="51">
          <cell r="A51" t="str">
            <v xml:space="preserve">      Primas netas de seguros</v>
          </cell>
        </row>
        <row r="52">
          <cell r="A52" t="str">
            <v xml:space="preserve"> 1.3.Servicios Portuarios</v>
          </cell>
        </row>
        <row r="53">
          <cell r="A53" t="str">
            <v xml:space="preserve">      Servicios Portuarios </v>
          </cell>
        </row>
        <row r="54">
          <cell r="A54" t="str">
            <v xml:space="preserve">      Fletamentos</v>
          </cell>
        </row>
        <row r="55">
          <cell r="A55" t="str">
            <v xml:space="preserve">      Serv. Div. de Transp.</v>
          </cell>
        </row>
        <row r="56">
          <cell r="A56" t="str">
            <v xml:space="preserve"> 1.4.Gastos de Viaje y transp.</v>
          </cell>
        </row>
        <row r="57">
          <cell r="A57" t="str">
            <v xml:space="preserve">     de pasajeros</v>
          </cell>
        </row>
        <row r="58">
          <cell r="A58" t="str">
            <v xml:space="preserve">      Transporte de pasajeros</v>
          </cell>
        </row>
        <row r="59">
          <cell r="A59" t="str">
            <v xml:space="preserve">      Viajes </v>
          </cell>
        </row>
        <row r="60">
          <cell r="A60" t="str">
            <v xml:space="preserve"> 1.5.Otros</v>
          </cell>
        </row>
        <row r="61">
          <cell r="A61" t="str">
            <v xml:space="preserve">      Otros gastos de embaj.</v>
          </cell>
        </row>
        <row r="62">
          <cell r="A62" t="str">
            <v xml:space="preserve">      Primas netas s/seguros</v>
          </cell>
        </row>
        <row r="63">
          <cell r="A63" t="str">
            <v xml:space="preserve">      Reaseguros</v>
          </cell>
        </row>
        <row r="64">
          <cell r="A64" t="str">
            <v xml:space="preserve">      Comunicac. Pub. y otros</v>
          </cell>
        </row>
        <row r="66">
          <cell r="A66" t="str">
            <v>2.Renta de los factores</v>
          </cell>
        </row>
        <row r="67">
          <cell r="A67" t="str">
            <v xml:space="preserve"> 2.1.Sueldos y Salarios</v>
          </cell>
        </row>
        <row r="68">
          <cell r="A68" t="str">
            <v xml:space="preserve">      Gastos Part.Personal Diplomat.</v>
          </cell>
        </row>
        <row r="69">
          <cell r="A69" t="str">
            <v xml:space="preserve">      Transac.Priv.Suel.y Salar.</v>
          </cell>
        </row>
        <row r="70">
          <cell r="A70" t="str">
            <v xml:space="preserve">      Renta Gastada en el País</v>
          </cell>
        </row>
        <row r="71">
          <cell r="A71" t="str">
            <v xml:space="preserve">      Salarios Pag. a Personal Nal</v>
          </cell>
        </row>
        <row r="72">
          <cell r="A72" t="str">
            <v xml:space="preserve"> 2.2.Intereses</v>
          </cell>
        </row>
        <row r="73">
          <cell r="A73" t="str">
            <v xml:space="preserve">      Sector Oficial</v>
          </cell>
        </row>
        <row r="74">
          <cell r="A74" t="str">
            <v xml:space="preserve">      Sector Privado</v>
          </cell>
        </row>
        <row r="75">
          <cell r="A75" t="str">
            <v xml:space="preserve"> 2.3.Utilidades, Dividendos y otros</v>
          </cell>
        </row>
        <row r="76">
          <cell r="A76" t="str">
            <v xml:space="preserve">      Renta de la Inversión</v>
          </cell>
        </row>
        <row r="77">
          <cell r="A77" t="str">
            <v xml:space="preserve">      Regalías y derech.de Lic.</v>
          </cell>
        </row>
        <row r="79">
          <cell r="A79" t="str">
            <v>3.Transferencias</v>
          </cell>
        </row>
        <row r="80">
          <cell r="A80" t="str">
            <v xml:space="preserve"> 3.1.Gobierno (2)</v>
          </cell>
        </row>
        <row r="81">
          <cell r="A81" t="str">
            <v xml:space="preserve"> 3.2.Privadas</v>
          </cell>
        </row>
        <row r="83">
          <cell r="A83" t="str">
            <v>TOTAL</v>
          </cell>
        </row>
        <row r="84">
          <cell r="A84" t="str">
            <v>EXCEDENTE DE LA NACION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LARES"/>
      <sheetName val="COLONES"/>
      <sheetName val="AÑO"/>
      <sheetName val="TABLA PARA RESUMEN"/>
      <sheetName val="RESUMEN "/>
      <sheetName val="DEUDA POR PLAZO"/>
      <sheetName val="DEUDA RANGOS"/>
      <sheetName val="Saldos Vigentes febrero 05"/>
      <sheetName val="TCambio"/>
      <sheetName val="D. Terceros y Externa"/>
    </sheetNames>
    <sheetDataSet>
      <sheetData sheetId="0"/>
      <sheetData sheetId="1"/>
      <sheetData sheetId="2">
        <row r="3">
          <cell r="H3" t="str">
            <v>COLONES</v>
          </cell>
          <cell r="I3" t="str">
            <v>TIPO DEUDA</v>
          </cell>
        </row>
        <row r="4">
          <cell r="H4" t="str">
            <v>Año</v>
          </cell>
          <cell r="I4" t="str">
            <v>Externa</v>
          </cell>
          <cell r="J4" t="str">
            <v>Interna</v>
          </cell>
          <cell r="K4" t="str">
            <v>Total general</v>
          </cell>
        </row>
        <row r="5">
          <cell r="H5">
            <v>2005</v>
          </cell>
          <cell r="I5">
            <v>45604</v>
          </cell>
          <cell r="J5">
            <v>591321</v>
          </cell>
          <cell r="K5">
            <v>636925</v>
          </cell>
        </row>
        <row r="6">
          <cell r="H6">
            <v>2006</v>
          </cell>
          <cell r="I6">
            <v>46666</v>
          </cell>
          <cell r="J6">
            <v>461337</v>
          </cell>
          <cell r="K6">
            <v>508003</v>
          </cell>
        </row>
        <row r="7">
          <cell r="H7">
            <v>2007</v>
          </cell>
          <cell r="I7">
            <v>30731</v>
          </cell>
          <cell r="J7">
            <v>189913</v>
          </cell>
          <cell r="K7">
            <v>220644</v>
          </cell>
        </row>
        <row r="8">
          <cell r="H8">
            <v>2008</v>
          </cell>
          <cell r="I8">
            <v>121547</v>
          </cell>
          <cell r="J8">
            <v>105115</v>
          </cell>
          <cell r="K8">
            <v>226663</v>
          </cell>
        </row>
        <row r="9">
          <cell r="H9">
            <v>2009</v>
          </cell>
          <cell r="I9">
            <v>165150</v>
          </cell>
          <cell r="J9">
            <v>82478</v>
          </cell>
          <cell r="K9">
            <v>247629</v>
          </cell>
        </row>
        <row r="10">
          <cell r="H10">
            <v>2010</v>
          </cell>
          <cell r="I10">
            <v>23833</v>
          </cell>
          <cell r="J10">
            <v>66937</v>
          </cell>
          <cell r="K10">
            <v>90771</v>
          </cell>
        </row>
        <row r="11">
          <cell r="H11">
            <v>2011</v>
          </cell>
          <cell r="I11">
            <v>137526</v>
          </cell>
          <cell r="J11">
            <v>244278</v>
          </cell>
          <cell r="K11">
            <v>381805</v>
          </cell>
        </row>
        <row r="12">
          <cell r="H12">
            <v>2012</v>
          </cell>
          <cell r="I12">
            <v>135470</v>
          </cell>
          <cell r="J12">
            <v>80307</v>
          </cell>
          <cell r="K12">
            <v>215777</v>
          </cell>
        </row>
        <row r="13">
          <cell r="H13">
            <v>2013</v>
          </cell>
          <cell r="I13">
            <v>130803</v>
          </cell>
          <cell r="J13">
            <v>48242</v>
          </cell>
          <cell r="K13">
            <v>179045</v>
          </cell>
        </row>
        <row r="14">
          <cell r="H14">
            <v>2014</v>
          </cell>
          <cell r="I14">
            <v>125730</v>
          </cell>
          <cell r="J14">
            <v>83130</v>
          </cell>
          <cell r="K14">
            <v>208861</v>
          </cell>
        </row>
        <row r="15">
          <cell r="H15">
            <v>2015</v>
          </cell>
          <cell r="I15">
            <v>6237</v>
          </cell>
          <cell r="J15">
            <v>264816</v>
          </cell>
          <cell r="K15">
            <v>271053</v>
          </cell>
        </row>
        <row r="16">
          <cell r="H16">
            <v>2016</v>
          </cell>
          <cell r="I16">
            <v>5846</v>
          </cell>
          <cell r="J16">
            <v>16130</v>
          </cell>
          <cell r="K16">
            <v>21976</v>
          </cell>
        </row>
        <row r="17">
          <cell r="H17">
            <v>2017</v>
          </cell>
          <cell r="I17">
            <v>5323</v>
          </cell>
          <cell r="J17">
            <v>3754</v>
          </cell>
          <cell r="K17">
            <v>9078</v>
          </cell>
        </row>
        <row r="18">
          <cell r="H18">
            <v>2018</v>
          </cell>
          <cell r="I18">
            <v>2519</v>
          </cell>
          <cell r="J18">
            <v>1805</v>
          </cell>
          <cell r="K18">
            <v>4324</v>
          </cell>
        </row>
        <row r="19">
          <cell r="H19">
            <v>2019</v>
          </cell>
          <cell r="I19">
            <v>1582</v>
          </cell>
          <cell r="J19">
            <v>1732</v>
          </cell>
          <cell r="K19">
            <v>3314</v>
          </cell>
        </row>
        <row r="20">
          <cell r="H20">
            <v>2020</v>
          </cell>
          <cell r="I20">
            <v>124642</v>
          </cell>
          <cell r="J20">
            <v>1485</v>
          </cell>
          <cell r="K20">
            <v>126128</v>
          </cell>
        </row>
        <row r="21">
          <cell r="H21" t="str">
            <v>Total general</v>
          </cell>
          <cell r="I21">
            <v>1109216</v>
          </cell>
          <cell r="J21">
            <v>2242787</v>
          </cell>
          <cell r="K21">
            <v>3352003</v>
          </cell>
        </row>
        <row r="30">
          <cell r="H30" t="str">
            <v>DÓLARES</v>
          </cell>
          <cell r="I30" t="str">
            <v>TIPO DEUDA</v>
          </cell>
        </row>
        <row r="31">
          <cell r="H31" t="str">
            <v>Año</v>
          </cell>
          <cell r="I31" t="str">
            <v>Externa</v>
          </cell>
          <cell r="J31" t="str">
            <v>Interna</v>
          </cell>
          <cell r="K31" t="str">
            <v>Total general</v>
          </cell>
        </row>
        <row r="32">
          <cell r="H32">
            <v>2005</v>
          </cell>
          <cell r="I32">
            <v>97</v>
          </cell>
          <cell r="J32">
            <v>1269</v>
          </cell>
          <cell r="K32">
            <v>1367</v>
          </cell>
        </row>
        <row r="33">
          <cell r="H33">
            <v>2006</v>
          </cell>
          <cell r="I33">
            <v>100</v>
          </cell>
          <cell r="J33">
            <v>990</v>
          </cell>
          <cell r="K33">
            <v>1090</v>
          </cell>
        </row>
        <row r="34">
          <cell r="H34">
            <v>2007</v>
          </cell>
          <cell r="I34">
            <v>65</v>
          </cell>
          <cell r="J34">
            <v>407</v>
          </cell>
          <cell r="K34">
            <v>473</v>
          </cell>
        </row>
        <row r="35">
          <cell r="H35">
            <v>2008</v>
          </cell>
          <cell r="I35">
            <v>260</v>
          </cell>
          <cell r="J35">
            <v>225</v>
          </cell>
          <cell r="K35">
            <v>486</v>
          </cell>
        </row>
        <row r="36">
          <cell r="H36">
            <v>2009</v>
          </cell>
          <cell r="I36">
            <v>354</v>
          </cell>
          <cell r="J36">
            <v>177</v>
          </cell>
          <cell r="K36">
            <v>531</v>
          </cell>
        </row>
        <row r="37">
          <cell r="H37">
            <v>2010</v>
          </cell>
          <cell r="I37">
            <v>51</v>
          </cell>
          <cell r="J37">
            <v>143</v>
          </cell>
          <cell r="K37">
            <v>194</v>
          </cell>
        </row>
        <row r="38">
          <cell r="H38">
            <v>2011</v>
          </cell>
          <cell r="I38">
            <v>295</v>
          </cell>
          <cell r="J38">
            <v>524</v>
          </cell>
          <cell r="K38">
            <v>819</v>
          </cell>
        </row>
        <row r="39">
          <cell r="H39">
            <v>2012</v>
          </cell>
          <cell r="I39">
            <v>290</v>
          </cell>
          <cell r="J39">
            <v>172</v>
          </cell>
          <cell r="K39">
            <v>463</v>
          </cell>
        </row>
        <row r="40">
          <cell r="H40">
            <v>2013</v>
          </cell>
          <cell r="I40">
            <v>280</v>
          </cell>
          <cell r="J40">
            <v>103</v>
          </cell>
          <cell r="K40">
            <v>384</v>
          </cell>
        </row>
        <row r="41">
          <cell r="H41">
            <v>2014</v>
          </cell>
          <cell r="I41">
            <v>269</v>
          </cell>
          <cell r="J41">
            <v>178</v>
          </cell>
          <cell r="K41">
            <v>448</v>
          </cell>
        </row>
        <row r="42">
          <cell r="H42">
            <v>2015</v>
          </cell>
          <cell r="I42">
            <v>13</v>
          </cell>
          <cell r="J42">
            <v>568</v>
          </cell>
          <cell r="K42">
            <v>581</v>
          </cell>
        </row>
        <row r="43">
          <cell r="H43">
            <v>2016</v>
          </cell>
          <cell r="I43">
            <v>12</v>
          </cell>
          <cell r="J43">
            <v>34</v>
          </cell>
          <cell r="K43">
            <v>47</v>
          </cell>
        </row>
        <row r="44">
          <cell r="H44">
            <v>2017</v>
          </cell>
          <cell r="I44">
            <v>11</v>
          </cell>
          <cell r="J44">
            <v>8</v>
          </cell>
          <cell r="K44">
            <v>19</v>
          </cell>
        </row>
        <row r="45">
          <cell r="H45">
            <v>2018</v>
          </cell>
          <cell r="I45">
            <v>5</v>
          </cell>
          <cell r="J45">
            <v>3</v>
          </cell>
          <cell r="K45">
            <v>9</v>
          </cell>
        </row>
        <row r="46">
          <cell r="H46">
            <v>2019</v>
          </cell>
          <cell r="I46">
            <v>3</v>
          </cell>
          <cell r="J46">
            <v>3</v>
          </cell>
          <cell r="K46">
            <v>7</v>
          </cell>
        </row>
        <row r="47">
          <cell r="H47">
            <v>2020</v>
          </cell>
          <cell r="I47">
            <v>267</v>
          </cell>
          <cell r="J47">
            <v>3.19</v>
          </cell>
          <cell r="K47">
            <v>270</v>
          </cell>
        </row>
        <row r="48">
          <cell r="H48" t="str">
            <v>Total general</v>
          </cell>
          <cell r="I48">
            <v>2381</v>
          </cell>
          <cell r="J48">
            <v>4814</v>
          </cell>
          <cell r="K48">
            <v>7195</v>
          </cell>
        </row>
      </sheetData>
      <sheetData sheetId="3"/>
      <sheetData sheetId="4"/>
      <sheetData sheetId="5"/>
      <sheetData sheetId="6"/>
      <sheetData sheetId="7">
        <row r="1">
          <cell r="AY1" t="str">
            <v>Tipo de cambio</v>
          </cell>
          <cell r="BA1" t="str">
            <v>Fecha corte</v>
          </cell>
        </row>
        <row r="3">
          <cell r="AY3" t="str">
            <v>Dólar</v>
          </cell>
          <cell r="AZ3">
            <v>465.83</v>
          </cell>
          <cell r="BA3">
            <v>38411</v>
          </cell>
        </row>
        <row r="4">
          <cell r="AY4" t="str">
            <v>U.D.</v>
          </cell>
          <cell r="AZ4">
            <v>422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CIO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NES"/>
      <sheetName val="DOLARES"/>
      <sheetName val="POR INSTR."/>
      <sheetName val="RESUMEN ANUAL"/>
      <sheetName val="RESUMEN"/>
      <sheetName val="Vigentes menos cancelaciones - "/>
      <sheetName val="Deuda Terceros y Extern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Y1" t="str">
            <v>Tipo de Cambio</v>
          </cell>
          <cell r="BA1" t="str">
            <v>Fecha corte</v>
          </cell>
        </row>
        <row r="2">
          <cell r="AY2" t="str">
            <v>Dólar</v>
          </cell>
          <cell r="AZ2">
            <v>468.87</v>
          </cell>
          <cell r="BA2">
            <v>38442</v>
          </cell>
        </row>
        <row r="3">
          <cell r="AY3" t="str">
            <v>U.D.</v>
          </cell>
          <cell r="AZ3">
            <v>428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N78"/>
  <sheetViews>
    <sheetView showGridLines="0" topLeftCell="A31" workbookViewId="0">
      <selection activeCell="A53" sqref="A53"/>
    </sheetView>
  </sheetViews>
  <sheetFormatPr baseColWidth="10" defaultColWidth="11.44140625" defaultRowHeight="14.4" x14ac:dyDescent="0.35"/>
  <cols>
    <col min="1" max="1" width="8" style="14" customWidth="1"/>
    <col min="2" max="2" width="5.5546875" style="14" customWidth="1"/>
    <col min="3" max="3" width="3" style="14" customWidth="1"/>
    <col min="4" max="13" width="11.44140625" style="14"/>
    <col min="14" max="14" width="11.44140625" style="15"/>
    <col min="15" max="16384" width="11.44140625" style="14"/>
  </cols>
  <sheetData>
    <row r="1" spans="2:14" ht="15" x14ac:dyDescent="0.4"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2:14" ht="15" x14ac:dyDescent="0.4">
      <c r="C2" s="344" t="s">
        <v>0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2:14" ht="15" x14ac:dyDescent="0.4">
      <c r="C3" s="344" t="s">
        <v>1</v>
      </c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2:14" ht="15" x14ac:dyDescent="0.4">
      <c r="C4" s="344" t="s">
        <v>2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2:14" ht="15" x14ac:dyDescent="0.4"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2:14" ht="15" x14ac:dyDescent="0.4">
      <c r="C6" s="344" t="s">
        <v>3</v>
      </c>
      <c r="D6" s="344"/>
      <c r="E6" s="344"/>
      <c r="F6" s="344"/>
      <c r="G6" s="344"/>
      <c r="H6" s="344"/>
      <c r="I6" s="344"/>
      <c r="J6" s="344"/>
      <c r="K6" s="344"/>
      <c r="L6" s="344"/>
      <c r="M6" s="344"/>
      <c r="N6" s="19"/>
    </row>
    <row r="7" spans="2:14" ht="15" x14ac:dyDescent="0.4"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19"/>
    </row>
    <row r="8" spans="2:14" ht="15" x14ac:dyDescent="0.4">
      <c r="B8" s="15"/>
      <c r="C8" s="20" t="s">
        <v>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18"/>
    </row>
    <row r="9" spans="2:14" x14ac:dyDescent="0.35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4"/>
    </row>
    <row r="10" spans="2:14" x14ac:dyDescent="0.35">
      <c r="B10" s="17" t="s">
        <v>5</v>
      </c>
      <c r="D10" s="14" t="s">
        <v>6</v>
      </c>
      <c r="N10" s="14"/>
    </row>
    <row r="11" spans="2:14" x14ac:dyDescent="0.35">
      <c r="B11" s="17" t="s">
        <v>5</v>
      </c>
      <c r="D11" s="14" t="s">
        <v>7</v>
      </c>
      <c r="N11" s="14"/>
    </row>
    <row r="12" spans="2:14" x14ac:dyDescent="0.35">
      <c r="B12" s="17" t="s">
        <v>5</v>
      </c>
      <c r="D12" s="14" t="s">
        <v>8</v>
      </c>
      <c r="N12" s="14"/>
    </row>
    <row r="13" spans="2:14" x14ac:dyDescent="0.35">
      <c r="B13" s="17" t="s">
        <v>5</v>
      </c>
      <c r="D13" s="14" t="s">
        <v>9</v>
      </c>
      <c r="N13" s="14"/>
    </row>
    <row r="14" spans="2:14" x14ac:dyDescent="0.35">
      <c r="B14" s="17" t="s">
        <v>5</v>
      </c>
      <c r="D14" s="14" t="s">
        <v>10</v>
      </c>
      <c r="N14" s="14"/>
    </row>
    <row r="15" spans="2:14" x14ac:dyDescent="0.35">
      <c r="B15" s="17" t="s">
        <v>5</v>
      </c>
      <c r="D15" s="14" t="s">
        <v>11</v>
      </c>
      <c r="N15" s="14"/>
    </row>
    <row r="16" spans="2:14" x14ac:dyDescent="0.35">
      <c r="B16" s="17" t="s">
        <v>5</v>
      </c>
      <c r="D16" s="14" t="s">
        <v>12</v>
      </c>
      <c r="N16" s="14"/>
    </row>
    <row r="17" spans="2:12" x14ac:dyDescent="0.35">
      <c r="B17" s="17" t="s">
        <v>5</v>
      </c>
      <c r="D17" s="14" t="s">
        <v>13</v>
      </c>
    </row>
    <row r="18" spans="2:12" x14ac:dyDescent="0.35">
      <c r="B18" s="17" t="s">
        <v>5</v>
      </c>
      <c r="D18" s="14" t="s">
        <v>14</v>
      </c>
    </row>
    <row r="19" spans="2:12" x14ac:dyDescent="0.35">
      <c r="B19" s="17" t="s">
        <v>5</v>
      </c>
      <c r="D19" s="14" t="s">
        <v>15</v>
      </c>
    </row>
    <row r="20" spans="2:12" x14ac:dyDescent="0.35">
      <c r="B20" s="17" t="s">
        <v>5</v>
      </c>
      <c r="D20" s="14" t="s">
        <v>16</v>
      </c>
    </row>
    <row r="21" spans="2:12" x14ac:dyDescent="0.35">
      <c r="B21" s="17" t="s">
        <v>5</v>
      </c>
      <c r="D21" s="14" t="s">
        <v>17</v>
      </c>
      <c r="L21" s="16"/>
    </row>
    <row r="22" spans="2:12" x14ac:dyDescent="0.35">
      <c r="B22" s="17" t="s">
        <v>5</v>
      </c>
      <c r="D22" s="14" t="s">
        <v>18</v>
      </c>
    </row>
    <row r="23" spans="2:12" x14ac:dyDescent="0.35">
      <c r="B23" s="17" t="s">
        <v>5</v>
      </c>
      <c r="D23" s="14" t="s">
        <v>19</v>
      </c>
    </row>
    <row r="24" spans="2:12" x14ac:dyDescent="0.35">
      <c r="B24" s="17" t="s">
        <v>5</v>
      </c>
      <c r="D24" s="14" t="s">
        <v>20</v>
      </c>
    </row>
    <row r="26" spans="2:12" ht="15" x14ac:dyDescent="0.4">
      <c r="B26" s="15"/>
      <c r="C26" s="20" t="s">
        <v>21</v>
      </c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35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35">
      <c r="B28" s="17" t="s">
        <v>5</v>
      </c>
      <c r="D28" s="14" t="s">
        <v>6</v>
      </c>
    </row>
    <row r="29" spans="2:12" x14ac:dyDescent="0.35">
      <c r="B29" s="17" t="s">
        <v>5</v>
      </c>
      <c r="D29" s="14" t="s">
        <v>7</v>
      </c>
    </row>
    <row r="30" spans="2:12" x14ac:dyDescent="0.35">
      <c r="B30" s="17" t="s">
        <v>5</v>
      </c>
      <c r="D30" s="14" t="s">
        <v>8</v>
      </c>
    </row>
    <row r="31" spans="2:12" x14ac:dyDescent="0.35">
      <c r="B31" s="17" t="s">
        <v>5</v>
      </c>
      <c r="D31" s="14" t="s">
        <v>9</v>
      </c>
    </row>
    <row r="32" spans="2:12" x14ac:dyDescent="0.35">
      <c r="B32" s="17" t="s">
        <v>5</v>
      </c>
      <c r="D32" s="14" t="s">
        <v>10</v>
      </c>
    </row>
    <row r="33" spans="2:4" x14ac:dyDescent="0.35">
      <c r="B33" s="17" t="s">
        <v>5</v>
      </c>
      <c r="D33" s="14" t="s">
        <v>11</v>
      </c>
    </row>
    <row r="34" spans="2:4" x14ac:dyDescent="0.35">
      <c r="B34" s="17" t="s">
        <v>5</v>
      </c>
      <c r="D34" s="14" t="s">
        <v>22</v>
      </c>
    </row>
    <row r="35" spans="2:4" x14ac:dyDescent="0.35">
      <c r="B35" s="17" t="s">
        <v>5</v>
      </c>
      <c r="D35" s="14" t="s">
        <v>13</v>
      </c>
    </row>
    <row r="36" spans="2:4" x14ac:dyDescent="0.35">
      <c r="B36" s="17" t="s">
        <v>5</v>
      </c>
      <c r="D36" s="14" t="s">
        <v>14</v>
      </c>
    </row>
    <row r="37" spans="2:4" x14ac:dyDescent="0.35">
      <c r="B37" s="17" t="s">
        <v>5</v>
      </c>
      <c r="D37" s="14" t="s">
        <v>15</v>
      </c>
    </row>
    <row r="38" spans="2:4" x14ac:dyDescent="0.35">
      <c r="B38" s="17" t="s">
        <v>5</v>
      </c>
      <c r="D38" s="14" t="s">
        <v>23</v>
      </c>
    </row>
    <row r="39" spans="2:4" x14ac:dyDescent="0.35">
      <c r="B39" s="17" t="s">
        <v>5</v>
      </c>
      <c r="D39" s="14" t="s">
        <v>24</v>
      </c>
    </row>
    <row r="40" spans="2:4" x14ac:dyDescent="0.35">
      <c r="B40" s="17" t="s">
        <v>5</v>
      </c>
      <c r="D40" s="14" t="s">
        <v>25</v>
      </c>
    </row>
    <row r="41" spans="2:4" x14ac:dyDescent="0.35">
      <c r="B41" s="17" t="s">
        <v>5</v>
      </c>
      <c r="D41" s="14" t="s">
        <v>26</v>
      </c>
    </row>
    <row r="42" spans="2:4" x14ac:dyDescent="0.35">
      <c r="B42" s="17" t="s">
        <v>5</v>
      </c>
      <c r="D42" s="14" t="s">
        <v>27</v>
      </c>
    </row>
    <row r="44" spans="2:4" ht="15" x14ac:dyDescent="0.4">
      <c r="B44" s="15"/>
      <c r="C44" s="20" t="s">
        <v>28</v>
      </c>
      <c r="D44" s="16"/>
    </row>
    <row r="45" spans="2:4" x14ac:dyDescent="0.35">
      <c r="B45" s="15"/>
      <c r="C45" s="16"/>
      <c r="D45" s="16"/>
    </row>
    <row r="46" spans="2:4" x14ac:dyDescent="0.35">
      <c r="B46" s="17" t="s">
        <v>5</v>
      </c>
      <c r="D46" s="14" t="s">
        <v>6</v>
      </c>
    </row>
    <row r="47" spans="2:4" x14ac:dyDescent="0.35">
      <c r="B47" s="17" t="s">
        <v>5</v>
      </c>
      <c r="D47" s="14" t="s">
        <v>7</v>
      </c>
    </row>
    <row r="48" spans="2:4" x14ac:dyDescent="0.35">
      <c r="B48" s="17" t="s">
        <v>5</v>
      </c>
      <c r="D48" s="14" t="s">
        <v>8</v>
      </c>
    </row>
    <row r="49" spans="2:4" x14ac:dyDescent="0.35">
      <c r="B49" s="17" t="s">
        <v>5</v>
      </c>
      <c r="D49" s="14" t="s">
        <v>9</v>
      </c>
    </row>
    <row r="50" spans="2:4" x14ac:dyDescent="0.35">
      <c r="B50" s="17" t="s">
        <v>5</v>
      </c>
      <c r="D50" s="14" t="s">
        <v>10</v>
      </c>
    </row>
    <row r="51" spans="2:4" x14ac:dyDescent="0.35">
      <c r="B51" s="17" t="s">
        <v>5</v>
      </c>
      <c r="D51" s="14" t="s">
        <v>11</v>
      </c>
    </row>
    <row r="52" spans="2:4" x14ac:dyDescent="0.35">
      <c r="B52" s="17" t="s">
        <v>5</v>
      </c>
      <c r="D52" s="14" t="s">
        <v>29</v>
      </c>
    </row>
    <row r="53" spans="2:4" x14ac:dyDescent="0.35">
      <c r="B53" s="17" t="s">
        <v>5</v>
      </c>
      <c r="D53" s="14" t="s">
        <v>13</v>
      </c>
    </row>
    <row r="54" spans="2:4" x14ac:dyDescent="0.35">
      <c r="B54" s="17" t="s">
        <v>5</v>
      </c>
      <c r="D54" s="14" t="s">
        <v>14</v>
      </c>
    </row>
    <row r="55" spans="2:4" x14ac:dyDescent="0.35">
      <c r="B55" s="17" t="s">
        <v>5</v>
      </c>
      <c r="D55" s="14" t="s">
        <v>15</v>
      </c>
    </row>
    <row r="56" spans="2:4" x14ac:dyDescent="0.35">
      <c r="B56" s="17" t="s">
        <v>5</v>
      </c>
      <c r="D56" s="14" t="s">
        <v>30</v>
      </c>
    </row>
    <row r="57" spans="2:4" x14ac:dyDescent="0.35">
      <c r="B57" s="17" t="s">
        <v>5</v>
      </c>
      <c r="D57" s="14" t="s">
        <v>31</v>
      </c>
    </row>
    <row r="58" spans="2:4" x14ac:dyDescent="0.35">
      <c r="B58" s="17" t="s">
        <v>5</v>
      </c>
      <c r="D58" s="14" t="s">
        <v>32</v>
      </c>
    </row>
    <row r="59" spans="2:4" x14ac:dyDescent="0.35">
      <c r="B59" s="17" t="s">
        <v>5</v>
      </c>
      <c r="D59" s="14" t="s">
        <v>33</v>
      </c>
    </row>
    <row r="60" spans="2:4" x14ac:dyDescent="0.35">
      <c r="B60" s="17" t="s">
        <v>5</v>
      </c>
      <c r="D60" s="14" t="s">
        <v>34</v>
      </c>
    </row>
    <row r="62" spans="2:4" ht="15" x14ac:dyDescent="0.4">
      <c r="B62" s="15"/>
      <c r="C62" s="20" t="s">
        <v>35</v>
      </c>
      <c r="D62" s="16"/>
    </row>
    <row r="63" spans="2:4" x14ac:dyDescent="0.35">
      <c r="B63" s="15"/>
      <c r="C63" s="16"/>
      <c r="D63" s="16"/>
    </row>
    <row r="64" spans="2:4" x14ac:dyDescent="0.35">
      <c r="B64" s="17" t="s">
        <v>5</v>
      </c>
      <c r="D64" s="14" t="s">
        <v>6</v>
      </c>
    </row>
    <row r="65" spans="2:4" x14ac:dyDescent="0.35">
      <c r="B65" s="17" t="s">
        <v>5</v>
      </c>
      <c r="D65" s="14" t="s">
        <v>7</v>
      </c>
    </row>
    <row r="66" spans="2:4" x14ac:dyDescent="0.35">
      <c r="B66" s="17" t="s">
        <v>5</v>
      </c>
      <c r="D66" s="14" t="s">
        <v>8</v>
      </c>
    </row>
    <row r="67" spans="2:4" x14ac:dyDescent="0.35">
      <c r="B67" s="17" t="s">
        <v>5</v>
      </c>
      <c r="D67" s="14" t="s">
        <v>9</v>
      </c>
    </row>
    <row r="68" spans="2:4" x14ac:dyDescent="0.35">
      <c r="B68" s="17" t="s">
        <v>5</v>
      </c>
      <c r="D68" s="14" t="s">
        <v>10</v>
      </c>
    </row>
    <row r="69" spans="2:4" x14ac:dyDescent="0.35">
      <c r="B69" s="17" t="s">
        <v>5</v>
      </c>
      <c r="D69" s="14" t="s">
        <v>11</v>
      </c>
    </row>
    <row r="70" spans="2:4" x14ac:dyDescent="0.35">
      <c r="B70" s="17" t="s">
        <v>5</v>
      </c>
      <c r="D70" s="14" t="s">
        <v>36</v>
      </c>
    </row>
    <row r="71" spans="2:4" x14ac:dyDescent="0.35">
      <c r="B71" s="17" t="s">
        <v>5</v>
      </c>
      <c r="D71" s="14" t="s">
        <v>13</v>
      </c>
    </row>
    <row r="72" spans="2:4" x14ac:dyDescent="0.35">
      <c r="B72" s="17" t="s">
        <v>5</v>
      </c>
      <c r="D72" s="14" t="s">
        <v>14</v>
      </c>
    </row>
    <row r="73" spans="2:4" x14ac:dyDescent="0.35">
      <c r="B73" s="17" t="s">
        <v>5</v>
      </c>
      <c r="D73" s="14" t="s">
        <v>15</v>
      </c>
    </row>
    <row r="74" spans="2:4" x14ac:dyDescent="0.35">
      <c r="B74" s="17" t="s">
        <v>5</v>
      </c>
      <c r="D74" s="14" t="s">
        <v>37</v>
      </c>
    </row>
    <row r="75" spans="2:4" x14ac:dyDescent="0.35">
      <c r="B75" s="17" t="s">
        <v>5</v>
      </c>
      <c r="D75" s="14" t="s">
        <v>38</v>
      </c>
    </row>
    <row r="76" spans="2:4" x14ac:dyDescent="0.35">
      <c r="B76" s="17" t="s">
        <v>5</v>
      </c>
      <c r="D76" s="14" t="s">
        <v>39</v>
      </c>
    </row>
    <row r="77" spans="2:4" x14ac:dyDescent="0.35">
      <c r="B77" s="17" t="s">
        <v>5</v>
      </c>
      <c r="D77" s="14" t="s">
        <v>40</v>
      </c>
    </row>
    <row r="78" spans="2:4" x14ac:dyDescent="0.35">
      <c r="B78" s="17" t="s">
        <v>5</v>
      </c>
      <c r="D78" s="14" t="s">
        <v>41</v>
      </c>
    </row>
  </sheetData>
  <mergeCells count="6">
    <mergeCell ref="C3:N3"/>
    <mergeCell ref="C4:N4"/>
    <mergeCell ref="C6:M6"/>
    <mergeCell ref="C7:M7"/>
    <mergeCell ref="C1:N1"/>
    <mergeCell ref="C2:N2"/>
  </mergeCells>
  <hyperlinks>
    <hyperlink ref="B28" location="'DP BCCR colones'!A1" display="Æ" xr:uid="{00000000-0004-0000-0000-000000000000}"/>
    <hyperlink ref="B29" location="'DP BCCR dólares'!A1" display="Æ" xr:uid="{00000000-0004-0000-0000-000001000000}"/>
    <hyperlink ref="B41" location="'P. Vencim DP BCCR'!Q130" display="Æ" xr:uid="{00000000-0004-0000-0000-000002000000}"/>
    <hyperlink ref="B42" location="'P. Vencim DP BCCR'!Q151" display="Æ" xr:uid="{00000000-0004-0000-0000-000003000000}"/>
    <hyperlink ref="B39" location="'P. Vencim DP BCCR'!A1" display="Æ" xr:uid="{00000000-0004-0000-0000-000004000000}"/>
    <hyperlink ref="B30" location="'Gráficos DP BCCR'!E6" display="Æ" xr:uid="{00000000-0004-0000-0000-000005000000}"/>
    <hyperlink ref="B31:B38" location="'Gráficos Deuda Pública'!C8" display="Ir" xr:uid="{00000000-0004-0000-0000-000006000000}"/>
    <hyperlink ref="B31" location="'Gráficos DP BCCR'!K6" display="Æ" xr:uid="{00000000-0004-0000-0000-000007000000}"/>
    <hyperlink ref="B32" location="'Gráficos DP BCCR'!E24" display="Æ" xr:uid="{00000000-0004-0000-0000-000008000000}"/>
    <hyperlink ref="B33" location="'Gráficos DP BCCR'!K24" display="Æ" xr:uid="{00000000-0004-0000-0000-000009000000}"/>
    <hyperlink ref="B34" location="'Gráficos DP BCCR'!H43" display="Æ" xr:uid="{00000000-0004-0000-0000-00000A000000}"/>
    <hyperlink ref="B35" location="'Gráficos DP BCCR'!H67" display="Æ" xr:uid="{00000000-0004-0000-0000-00000B000000}"/>
    <hyperlink ref="B36" location="'Gráficos DP BCCR'!H94" display="Æ" xr:uid="{00000000-0004-0000-0000-00000C000000}"/>
    <hyperlink ref="B37" location="'Gráficos DP BCCR'!H123" display="Æ" xr:uid="{00000000-0004-0000-0000-00000D000000}"/>
    <hyperlink ref="B38" location="'Gráficos DP BCCR'!H153" display="Æ" xr:uid="{00000000-0004-0000-0000-00000E000000}"/>
    <hyperlink ref="B40" location="'P. Vencim DP BCCR'!Q109" display="Æ" xr:uid="{00000000-0004-0000-0000-00000F000000}"/>
    <hyperlink ref="B11" location="'DP dólares GG'!A1" display="Æ" xr:uid="{00000000-0004-0000-0000-000011000000}"/>
    <hyperlink ref="B23" location="'P. Vencim DP GG'!A1" display="Æ" xr:uid="{00000000-0004-0000-0000-000012000000}"/>
    <hyperlink ref="B24" location="'P. Vencim DP GG'!A1" display="Æ" xr:uid="{00000000-0004-0000-0000-000013000000}"/>
    <hyperlink ref="B21" location="'P. Vencim DP GG'!A1" display="Æ" xr:uid="{00000000-0004-0000-0000-000014000000}"/>
    <hyperlink ref="B12" location="'Gráficos DP GG'!A1" display="Æ" xr:uid="{00000000-0004-0000-0000-000015000000}"/>
    <hyperlink ref="B13:B20" location="'Gráficos Deuda Pública'!C8" display="Ir" xr:uid="{00000000-0004-0000-0000-000016000000}"/>
    <hyperlink ref="B13" location="'Gráficos DP GG'!A1" display="Æ" xr:uid="{00000000-0004-0000-0000-000017000000}"/>
    <hyperlink ref="B14" location="'Gráficos DP GG'!A1" display="Æ" xr:uid="{00000000-0004-0000-0000-000018000000}"/>
    <hyperlink ref="B15" location="'Gráficos DP GG'!A1" display="Æ" xr:uid="{00000000-0004-0000-0000-000019000000}"/>
    <hyperlink ref="B16" location="'Gráficos DP GG'!A1" display="Æ" xr:uid="{00000000-0004-0000-0000-00001A000000}"/>
    <hyperlink ref="B17" location="'Gráficos DP GG'!A1" display="Æ" xr:uid="{00000000-0004-0000-0000-00001B000000}"/>
    <hyperlink ref="B18" location="'Gráficos DP GG'!A1" display="Æ" xr:uid="{00000000-0004-0000-0000-00001C000000}"/>
    <hyperlink ref="B19" location="'Gráficos DP GG'!A1" display="Æ" xr:uid="{00000000-0004-0000-0000-00001D000000}"/>
    <hyperlink ref="B20" location="'Gráficos DP GG'!A1" display="Æ" xr:uid="{00000000-0004-0000-0000-00001E000000}"/>
    <hyperlink ref="B22" location="'P. Vencim DP GG'!A1" display="Æ" xr:uid="{00000000-0004-0000-0000-00001F000000}"/>
    <hyperlink ref="B46" location="'DP Resto del Sector colones'!A1" display="Æ" xr:uid="{00000000-0004-0000-0000-000020000000}"/>
    <hyperlink ref="B47" location="'DP Resto del Sector dólares'!A1" display="Æ" xr:uid="{00000000-0004-0000-0000-000021000000}"/>
    <hyperlink ref="B59" location="'P. Vencim DP Resto del Sector'!T130" display="Æ" xr:uid="{00000000-0004-0000-0000-000022000000}"/>
    <hyperlink ref="B60" location="'P. Vencim DP Resto del Sector'!T151" display="Æ" xr:uid="{00000000-0004-0000-0000-000023000000}"/>
    <hyperlink ref="B57" location="'P. Vencim DP Resto del Sector'!A1" display="Æ" xr:uid="{00000000-0004-0000-0000-000024000000}"/>
    <hyperlink ref="B48" location="'Gráficos DP Resto del Sector'!E6" display="Æ" xr:uid="{00000000-0004-0000-0000-000025000000}"/>
    <hyperlink ref="B49:B56" location="'Gráficos Deuda Pública'!C8" display="Ir" xr:uid="{00000000-0004-0000-0000-000026000000}"/>
    <hyperlink ref="B49" location="'Gráficos DP Resto del Sector'!K6" display="Æ" xr:uid="{00000000-0004-0000-0000-000027000000}"/>
    <hyperlink ref="B50" location="'Gráficos DP Resto del Sector'!E24" display="Æ" xr:uid="{00000000-0004-0000-0000-000028000000}"/>
    <hyperlink ref="B51" location="'Gráficos DP Resto del Sector'!K24" display="Æ" xr:uid="{00000000-0004-0000-0000-000029000000}"/>
    <hyperlink ref="B52" location="'Gráficos DP Resto del Sector'!H43" display="Æ" xr:uid="{00000000-0004-0000-0000-00002A000000}"/>
    <hyperlink ref="B53" location="'Gráficos DP Resto del Sector'!H67" display="Æ" xr:uid="{00000000-0004-0000-0000-00002B000000}"/>
    <hyperlink ref="B54" location="'Gráficos DP Resto del Sector'!H94" display="Æ" xr:uid="{00000000-0004-0000-0000-00002C000000}"/>
    <hyperlink ref="B55" location="'Gráficos DP Resto del Sector'!H123" display="Æ" xr:uid="{00000000-0004-0000-0000-00002D000000}"/>
    <hyperlink ref="B56" location="'Gráficos DP Resto del Sector'!H153" display="Æ" xr:uid="{00000000-0004-0000-0000-00002E000000}"/>
    <hyperlink ref="B58" location="'P. Vencim DP Resto del Sector'!T109" display="Æ" xr:uid="{00000000-0004-0000-0000-00002F000000}"/>
    <hyperlink ref="B64" location="'DPT colones '!A1" display="Æ" xr:uid="{00000000-0004-0000-0000-000030000000}"/>
    <hyperlink ref="B65" location="'DP Resto del Sector dólares'!A1" display="Æ" xr:uid="{00000000-0004-0000-0000-000031000000}"/>
    <hyperlink ref="B77" location="'P. Vencim DPT'!T130" display="Æ" xr:uid="{00000000-0004-0000-0000-000032000000}"/>
    <hyperlink ref="B78" location="'P. Vencim DPT'!T151" display="Æ" xr:uid="{00000000-0004-0000-0000-000033000000}"/>
    <hyperlink ref="B75" location="'P. Vencim DPT'!A1" display="Æ" xr:uid="{00000000-0004-0000-0000-000034000000}"/>
    <hyperlink ref="B66" location="'Gráficos DPT'!E6" display="Æ" xr:uid="{00000000-0004-0000-0000-000035000000}"/>
    <hyperlink ref="B67:B74" location="'Gráficos Deuda Pública'!C8" display="Ir" xr:uid="{00000000-0004-0000-0000-000036000000}"/>
    <hyperlink ref="B67" location="'Gráficos DPT'!K6" display="Æ" xr:uid="{00000000-0004-0000-0000-000037000000}"/>
    <hyperlink ref="B68" location="'Gráficos DPT'!E24" display="Æ" xr:uid="{00000000-0004-0000-0000-000038000000}"/>
    <hyperlink ref="B69" location="'Gráficos DPT'!K24" display="Æ" xr:uid="{00000000-0004-0000-0000-000039000000}"/>
    <hyperlink ref="B70" location="'Gráficos DPT'!H43" display="Æ" xr:uid="{00000000-0004-0000-0000-00003A000000}"/>
    <hyperlink ref="B71" location="'Gráficos DPT'!H64" display="Æ" xr:uid="{00000000-0004-0000-0000-00003B000000}"/>
    <hyperlink ref="B72" location="'Gráficos DPT'!H94" display="Æ" xr:uid="{00000000-0004-0000-0000-00003C000000}"/>
    <hyperlink ref="B73" location="'Gráficos DPT'!H123" display="Æ" xr:uid="{00000000-0004-0000-0000-00003D000000}"/>
    <hyperlink ref="B74" location="'Gráficos DPT'!H153" display="Æ" xr:uid="{00000000-0004-0000-0000-00003E000000}"/>
    <hyperlink ref="B76" location="'P. Vencim DPT'!T109" display="Æ" xr:uid="{00000000-0004-0000-0000-00003F000000}"/>
    <hyperlink ref="B10" location="'DP colones GG'!A1" display="Æ" xr:uid="{06742B52-652B-48A1-AA82-A99E36CD9043}"/>
  </hyperlinks>
  <pageMargins left="0.70866141732283472" right="0.70866141732283472" top="0.74803149606299213" bottom="0.74803149606299213" header="0.31496062992125984" footer="0.31496062992125984"/>
  <pageSetup scale="66" orientation="portrait" r:id="rId1"/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AT78"/>
  <sheetViews>
    <sheetView showGridLines="0" zoomScaleNormal="100" workbookViewId="0">
      <pane xSplit="1" ySplit="6" topLeftCell="AK28" activePane="bottomRight" state="frozen"/>
      <selection pane="topRight" activeCell="V27" sqref="V27"/>
      <selection pane="bottomLeft" activeCell="V27" sqref="V27"/>
      <selection pane="bottomRight" activeCell="AX35" sqref="AX35"/>
    </sheetView>
  </sheetViews>
  <sheetFormatPr baseColWidth="10" defaultColWidth="11.44140625" defaultRowHeight="14.4" outlineLevelCol="1" x14ac:dyDescent="0.35"/>
  <cols>
    <col min="1" max="1" width="26.33203125" style="21" customWidth="1"/>
    <col min="2" max="2" width="17.44140625" style="21" hidden="1" customWidth="1" outlineLevel="1"/>
    <col min="3" max="3" width="13.33203125" style="21" hidden="1" customWidth="1" outlineLevel="1"/>
    <col min="4" max="4" width="17.44140625" style="21" hidden="1" customWidth="1" outlineLevel="1"/>
    <col min="5" max="5" width="13.33203125" style="21" hidden="1" customWidth="1" outlineLevel="1"/>
    <col min="6" max="6" width="17.44140625" style="21" hidden="1" customWidth="1" outlineLevel="1"/>
    <col min="7" max="7" width="13.33203125" style="21" hidden="1" customWidth="1" outlineLevel="1"/>
    <col min="8" max="8" width="17.44140625" style="21" hidden="1" customWidth="1" outlineLevel="1"/>
    <col min="9" max="9" width="13.33203125" style="21" hidden="1" customWidth="1" outlineLevel="1"/>
    <col min="10" max="10" width="17.44140625" style="21" hidden="1" customWidth="1" outlineLevel="1"/>
    <col min="11" max="11" width="13.33203125" style="21" hidden="1" customWidth="1" outlineLevel="1"/>
    <col min="12" max="12" width="17.44140625" style="21" hidden="1" customWidth="1" outlineLevel="1"/>
    <col min="13" max="13" width="13.33203125" style="21" hidden="1" customWidth="1" outlineLevel="1"/>
    <col min="14" max="14" width="20.77734375" style="21" hidden="1" customWidth="1" outlineLevel="1"/>
    <col min="15" max="15" width="12.88671875" style="21" hidden="1" customWidth="1" outlineLevel="1"/>
    <col min="16" max="16" width="20.77734375" style="21" hidden="1" customWidth="1" outlineLevel="1"/>
    <col min="17" max="17" width="12.88671875" style="21" hidden="1" customWidth="1" outlineLevel="1"/>
    <col min="18" max="18" width="20.77734375" style="21" hidden="1" customWidth="1" outlineLevel="1"/>
    <col min="19" max="19" width="12.88671875" style="21" hidden="1" customWidth="1" outlineLevel="1"/>
    <col min="20" max="20" width="20.77734375" style="21" hidden="1" customWidth="1" outlineLevel="1"/>
    <col min="21" max="21" width="12.88671875" style="21" hidden="1" customWidth="1" outlineLevel="1"/>
    <col min="22" max="22" width="20.77734375" style="21" hidden="1" customWidth="1" outlineLevel="1"/>
    <col min="23" max="23" width="12.88671875" style="21" hidden="1" customWidth="1" outlineLevel="1"/>
    <col min="24" max="24" width="20.77734375" style="21" customWidth="1" collapsed="1"/>
    <col min="25" max="25" width="12.88671875" style="21" bestFit="1" customWidth="1"/>
    <col min="26" max="26" width="20.77734375" style="21" customWidth="1"/>
    <col min="27" max="27" width="12.88671875" style="21" bestFit="1" customWidth="1"/>
    <col min="28" max="28" width="20.77734375" style="21" customWidth="1"/>
    <col min="29" max="29" width="12.88671875" style="21" bestFit="1" customWidth="1"/>
    <col min="30" max="30" width="21.6640625" style="21" bestFit="1" customWidth="1"/>
    <col min="31" max="31" width="12.88671875" style="21" bestFit="1" customWidth="1"/>
    <col min="32" max="32" width="25.77734375" style="21" customWidth="1"/>
    <col min="33" max="33" width="11.5546875" style="21" customWidth="1"/>
    <col min="34" max="34" width="25.77734375" style="21" customWidth="1"/>
    <col min="35" max="35" width="12.88671875" style="21" bestFit="1" customWidth="1"/>
    <col min="36" max="36" width="25.77734375" style="21" customWidth="1"/>
    <col min="37" max="37" width="12.88671875" style="21" customWidth="1"/>
    <col min="38" max="38" width="25.77734375" style="21" customWidth="1"/>
    <col min="39" max="39" width="12.88671875" style="21" bestFit="1" customWidth="1"/>
    <col min="40" max="40" width="25.77734375" style="21" customWidth="1"/>
    <col min="41" max="41" width="12.88671875" style="21" bestFit="1" customWidth="1"/>
    <col min="42" max="42" width="25.77734375" style="21" customWidth="1"/>
    <col min="43" max="43" width="12.88671875" style="21" bestFit="1" customWidth="1"/>
    <col min="44" max="44" width="25.109375" style="21" customWidth="1"/>
    <col min="45" max="16384" width="11.44140625" style="21"/>
  </cols>
  <sheetData>
    <row r="1" spans="1:46" s="275" customFormat="1" ht="15" x14ac:dyDescent="0.4">
      <c r="A1" s="351" t="s">
        <v>161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9"/>
      <c r="AQ1" s="318"/>
      <c r="AR1" s="313" t="s">
        <v>186</v>
      </c>
    </row>
    <row r="2" spans="1:46" s="275" customFormat="1" ht="15" x14ac:dyDescent="0.4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L2" s="315"/>
      <c r="AP2" s="318"/>
      <c r="AQ2" s="318"/>
      <c r="AR2" s="305"/>
    </row>
    <row r="3" spans="1:46" s="275" customFormat="1" ht="15.6" thickBot="1" x14ac:dyDescent="0.45">
      <c r="A3" s="276"/>
      <c r="AP3" s="318"/>
      <c r="AQ3" s="318"/>
    </row>
    <row r="4" spans="1:46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49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199</v>
      </c>
      <c r="AK4" s="373"/>
      <c r="AL4" s="372" t="s">
        <v>201</v>
      </c>
      <c r="AM4" s="373"/>
      <c r="AN4" s="374" t="s">
        <v>203</v>
      </c>
      <c r="AO4" s="375"/>
      <c r="AP4" s="372" t="s">
        <v>212</v>
      </c>
      <c r="AQ4" s="373"/>
      <c r="AR4" s="376" t="s">
        <v>216</v>
      </c>
      <c r="AS4" s="377"/>
    </row>
    <row r="5" spans="1:46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6" s="37" customFormat="1" ht="15" thickBot="1" x14ac:dyDescent="0.4">
      <c r="A6" s="354"/>
      <c r="B6" s="202">
        <v>3008815.6861791601</v>
      </c>
      <c r="C6" s="203">
        <f>+C9+C11+C13</f>
        <v>1</v>
      </c>
      <c r="D6" s="202">
        <v>2983476.7298540259</v>
      </c>
      <c r="E6" s="203">
        <f>+E9+E11+E13</f>
        <v>1.0000000000000002</v>
      </c>
      <c r="F6" s="202">
        <v>3078112.8075207295</v>
      </c>
      <c r="G6" s="203">
        <f>+G9+G11+G13</f>
        <v>1</v>
      </c>
      <c r="H6" s="204">
        <v>3430667.8889418906</v>
      </c>
      <c r="I6" s="205">
        <f>+I9+I11+I13</f>
        <v>1</v>
      </c>
      <c r="J6" s="204">
        <v>3395837.2149920315</v>
      </c>
      <c r="K6" s="205">
        <f>+K9+K11+K13</f>
        <v>1</v>
      </c>
      <c r="L6" s="202">
        <v>3448374.6106073391</v>
      </c>
      <c r="M6" s="203">
        <f>+M9+M11+M13</f>
        <v>1</v>
      </c>
      <c r="N6" s="202">
        <v>3457869.9248117255</v>
      </c>
      <c r="O6" s="203">
        <f>+O9+O11+O13</f>
        <v>0.99999999999999967</v>
      </c>
      <c r="P6" s="202">
        <v>3387254.9557794328</v>
      </c>
      <c r="Q6" s="203">
        <f>+Q9+Q11+Q13</f>
        <v>1.0000000000000022</v>
      </c>
      <c r="R6" s="204">
        <v>3456162.3765548896</v>
      </c>
      <c r="S6" s="205">
        <f>+S9+S11+S13</f>
        <v>0.99999999999999989</v>
      </c>
      <c r="T6" s="204">
        <v>3442972.5563811404</v>
      </c>
      <c r="U6" s="205">
        <f>+U9+U11+U13</f>
        <v>0.99999999999999911</v>
      </c>
      <c r="V6" s="204">
        <v>3213714.8848218285</v>
      </c>
      <c r="W6" s="205">
        <f>+W9+W11+W13</f>
        <v>0.99999999999999967</v>
      </c>
      <c r="X6" s="204">
        <v>3042732.209291175</v>
      </c>
      <c r="Y6" s="205">
        <f>+Y9+Y11+Y13</f>
        <v>1</v>
      </c>
      <c r="Z6" s="204">
        <v>2850184.3769903467</v>
      </c>
      <c r="AA6" s="205">
        <f>+AA9+AA11+AA13</f>
        <v>0.99999999999999989</v>
      </c>
      <c r="AB6" s="204">
        <v>2798242.307989757</v>
      </c>
      <c r="AC6" s="205">
        <f>+AC9+AC11+AC13</f>
        <v>0.99999999999999989</v>
      </c>
      <c r="AD6" s="202">
        <v>2740206.0939038345</v>
      </c>
      <c r="AE6" s="203">
        <f>+AE9+AE11+AE13</f>
        <v>1.0000000000000002</v>
      </c>
      <c r="AF6" s="204">
        <v>2604931.5556733338</v>
      </c>
      <c r="AG6" s="205">
        <f>+AG9+AG11+AG13</f>
        <v>1.0000000000000002</v>
      </c>
      <c r="AH6" s="202">
        <v>2524409.6240982302</v>
      </c>
      <c r="AI6" s="203">
        <f>+AI9+AI11+AI13</f>
        <v>1.0000000000000011</v>
      </c>
      <c r="AJ6" s="202">
        <v>2607228.8273598989</v>
      </c>
      <c r="AK6" s="203">
        <f>+AK9+AK11+AK13</f>
        <v>1.0000000000000016</v>
      </c>
      <c r="AL6" s="202">
        <v>2611779.2377339704</v>
      </c>
      <c r="AM6" s="203">
        <f>+AM9+AM11+AM13</f>
        <v>0.99999999999427147</v>
      </c>
      <c r="AN6" s="204">
        <v>2478572.0350129521</v>
      </c>
      <c r="AO6" s="205">
        <f>+AO9+AO11+AO13</f>
        <v>0.99999999999999978</v>
      </c>
      <c r="AP6" s="202">
        <f>+AP9+AP11+AP13</f>
        <v>2416401.6501801279</v>
      </c>
      <c r="AQ6" s="203">
        <f>+AQ9+AQ11+AQ13</f>
        <v>1</v>
      </c>
      <c r="AR6" s="206">
        <f>+AR9+AR11+AR13</f>
        <v>2355579.6234931038</v>
      </c>
      <c r="AS6" s="207">
        <f>+AS9+AS11+AS13</f>
        <v>1</v>
      </c>
      <c r="AT6" s="36"/>
    </row>
    <row r="7" spans="1:46" s="37" customFormat="1" x14ac:dyDescent="0.35">
      <c r="A7" s="38"/>
      <c r="B7" s="208"/>
      <c r="C7" s="209"/>
      <c r="D7" s="208"/>
      <c r="E7" s="209"/>
      <c r="F7" s="208"/>
      <c r="G7" s="209"/>
      <c r="H7" s="210"/>
      <c r="I7" s="211"/>
      <c r="J7" s="210"/>
      <c r="K7" s="211"/>
      <c r="L7" s="208"/>
      <c r="M7" s="209"/>
      <c r="N7" s="208"/>
      <c r="O7" s="209"/>
      <c r="P7" s="208"/>
      <c r="Q7" s="209"/>
      <c r="R7" s="210"/>
      <c r="S7" s="211"/>
      <c r="T7" s="210"/>
      <c r="U7" s="211"/>
      <c r="V7" s="210"/>
      <c r="W7" s="211"/>
      <c r="X7" s="210"/>
      <c r="Y7" s="211"/>
      <c r="Z7" s="210"/>
      <c r="AA7" s="211"/>
      <c r="AB7" s="210"/>
      <c r="AC7" s="211"/>
      <c r="AD7" s="208"/>
      <c r="AE7" s="209"/>
      <c r="AF7" s="210"/>
      <c r="AG7" s="211"/>
      <c r="AH7" s="208"/>
      <c r="AI7" s="209"/>
      <c r="AJ7" s="208"/>
      <c r="AK7" s="209"/>
      <c r="AL7" s="208"/>
      <c r="AM7" s="209"/>
      <c r="AN7" s="329"/>
      <c r="AO7" s="211"/>
      <c r="AP7" s="340"/>
      <c r="AQ7" s="209"/>
      <c r="AR7" s="323"/>
      <c r="AS7" s="212"/>
    </row>
    <row r="8" spans="1:46" s="37" customFormat="1" x14ac:dyDescent="0.35">
      <c r="A8" s="44" t="s">
        <v>54</v>
      </c>
      <c r="B8" s="213"/>
      <c r="C8" s="203"/>
      <c r="D8" s="213"/>
      <c r="E8" s="203"/>
      <c r="F8" s="213"/>
      <c r="G8" s="203"/>
      <c r="H8" s="214"/>
      <c r="I8" s="205"/>
      <c r="J8" s="214"/>
      <c r="K8" s="205"/>
      <c r="L8" s="213"/>
      <c r="M8" s="203"/>
      <c r="N8" s="213"/>
      <c r="O8" s="203"/>
      <c r="P8" s="213"/>
      <c r="Q8" s="203"/>
      <c r="R8" s="214"/>
      <c r="S8" s="205"/>
      <c r="T8" s="214"/>
      <c r="U8" s="205"/>
      <c r="V8" s="214"/>
      <c r="W8" s="205"/>
      <c r="X8" s="214"/>
      <c r="Y8" s="205"/>
      <c r="Z8" s="214"/>
      <c r="AA8" s="205"/>
      <c r="AB8" s="214"/>
      <c r="AC8" s="205"/>
      <c r="AD8" s="213"/>
      <c r="AE8" s="203"/>
      <c r="AF8" s="214"/>
      <c r="AG8" s="205"/>
      <c r="AH8" s="213"/>
      <c r="AI8" s="203"/>
      <c r="AJ8" s="213"/>
      <c r="AK8" s="203"/>
      <c r="AL8" s="213"/>
      <c r="AM8" s="203"/>
      <c r="AN8" s="204"/>
      <c r="AO8" s="205"/>
      <c r="AP8" s="202"/>
      <c r="AQ8" s="203"/>
      <c r="AR8" s="206"/>
      <c r="AS8" s="207"/>
      <c r="AT8" s="213"/>
    </row>
    <row r="9" spans="1:46" ht="15" customHeight="1" x14ac:dyDescent="0.35">
      <c r="A9" s="48" t="s">
        <v>55</v>
      </c>
      <c r="B9" s="215">
        <v>875353.91664625169</v>
      </c>
      <c r="C9" s="203">
        <f>+B9/B6</f>
        <v>0.29092972383358168</v>
      </c>
      <c r="D9" s="215">
        <v>861807.90808481257</v>
      </c>
      <c r="E9" s="203">
        <f>+D9/D6</f>
        <v>0.28886027481333121</v>
      </c>
      <c r="F9" s="215">
        <v>883658.44233454659</v>
      </c>
      <c r="G9" s="203">
        <f>+F9/F6</f>
        <v>0.287077991480855</v>
      </c>
      <c r="H9" s="216">
        <v>993518.73765996308</v>
      </c>
      <c r="I9" s="205">
        <f>+H9/H6</f>
        <v>0.2895992179430667</v>
      </c>
      <c r="J9" s="216">
        <v>1002324.3105585736</v>
      </c>
      <c r="K9" s="205">
        <f>+J9/J6</f>
        <v>0.29516264976821793</v>
      </c>
      <c r="L9" s="215">
        <v>1006047.0626912373</v>
      </c>
      <c r="M9" s="203">
        <f>+L9/L6</f>
        <v>0.29174529344828026</v>
      </c>
      <c r="N9" s="215">
        <v>1011079.6410438346</v>
      </c>
      <c r="O9" s="203">
        <f>+N9/N6</f>
        <v>0.29239955898540226</v>
      </c>
      <c r="P9" s="215">
        <v>1151089.9209521143</v>
      </c>
      <c r="Q9" s="203">
        <f>+P9/P6</f>
        <v>0.33982972524347221</v>
      </c>
      <c r="R9" s="216">
        <v>1172191.19133608</v>
      </c>
      <c r="S9" s="205">
        <f>+R9/R6</f>
        <v>0.33915975687013955</v>
      </c>
      <c r="T9" s="216">
        <v>1177674.9777645904</v>
      </c>
      <c r="U9" s="205">
        <f>+T9/T6</f>
        <v>0.34205180508392663</v>
      </c>
      <c r="V9" s="216">
        <v>1211881.1124149323</v>
      </c>
      <c r="W9" s="205">
        <f>+V9/V6</f>
        <v>0.3770966485354908</v>
      </c>
      <c r="X9" s="216">
        <v>1197880.6942370986</v>
      </c>
      <c r="Y9" s="205">
        <f>+X9/X6</f>
        <v>0.39368587566769569</v>
      </c>
      <c r="Z9" s="216">
        <v>1206187.6157616586</v>
      </c>
      <c r="AA9" s="205">
        <f>+Z9/Z6</f>
        <v>0.42319634669927314</v>
      </c>
      <c r="AB9" s="216">
        <v>1168612.3786195598</v>
      </c>
      <c r="AC9" s="205">
        <f>+AB9/AB6</f>
        <v>0.41762372589494762</v>
      </c>
      <c r="AD9" s="215">
        <v>1139208.0829822458</v>
      </c>
      <c r="AE9" s="203">
        <f>+AD9/AD6</f>
        <v>0.4157381028808943</v>
      </c>
      <c r="AF9" s="216">
        <v>1109576.3688247483</v>
      </c>
      <c r="AG9" s="205">
        <f>+AF9/AF6</f>
        <v>0.42595221606041017</v>
      </c>
      <c r="AH9" s="215">
        <v>1104652.7977727801</v>
      </c>
      <c r="AI9" s="203">
        <f>+AH9/AH6</f>
        <v>0.4375885701067172</v>
      </c>
      <c r="AJ9" s="215">
        <v>1092815.2302611298</v>
      </c>
      <c r="AK9" s="203">
        <f>+AJ9/AJ6</f>
        <v>0.41914818476739663</v>
      </c>
      <c r="AL9" s="215">
        <v>1091198.9580542406</v>
      </c>
      <c r="AM9" s="203">
        <f>+AL9/AL6</f>
        <v>0.41779907822568713</v>
      </c>
      <c r="AN9" s="284">
        <v>1060445.7492706454</v>
      </c>
      <c r="AO9" s="205">
        <f>+AN9/AN6</f>
        <v>0.42784544257359214</v>
      </c>
      <c r="AP9" s="112">
        <v>1027465.5481372653</v>
      </c>
      <c r="AQ9" s="203">
        <f>+AP9/AP6</f>
        <v>0.42520478665484857</v>
      </c>
      <c r="AR9" s="114">
        <v>977021.56618867093</v>
      </c>
      <c r="AS9" s="207">
        <f>+AR9/AR6</f>
        <v>0.4147690684893256</v>
      </c>
      <c r="AT9" s="308"/>
    </row>
    <row r="10" spans="1:46" x14ac:dyDescent="0.35">
      <c r="A10" s="53" t="s">
        <v>56</v>
      </c>
      <c r="B10" s="54">
        <v>0</v>
      </c>
      <c r="C10" s="217"/>
      <c r="D10" s="54">
        <v>0</v>
      </c>
      <c r="E10" s="217"/>
      <c r="F10" s="54">
        <v>0</v>
      </c>
      <c r="G10" s="217"/>
      <c r="H10" s="56">
        <f>+H9/H62</f>
        <v>2.7534332444519836E-2</v>
      </c>
      <c r="I10" s="218"/>
      <c r="J10" s="56">
        <v>0</v>
      </c>
      <c r="K10" s="218"/>
      <c r="L10" s="54">
        <v>0</v>
      </c>
      <c r="M10" s="217"/>
      <c r="N10" s="54">
        <v>0</v>
      </c>
      <c r="O10" s="217"/>
      <c r="P10" s="54">
        <f>+P9/P62</f>
        <v>2.8782206008467551E-2</v>
      </c>
      <c r="Q10" s="217"/>
      <c r="R10" s="56"/>
      <c r="S10" s="218"/>
      <c r="T10" s="56"/>
      <c r="U10" s="218"/>
      <c r="V10" s="56"/>
      <c r="W10" s="218"/>
      <c r="X10" s="56"/>
      <c r="Y10" s="218"/>
      <c r="Z10" s="56"/>
      <c r="AA10" s="218"/>
      <c r="AB10" s="56"/>
      <c r="AC10" s="218"/>
      <c r="AD10" s="54"/>
      <c r="AE10" s="217"/>
      <c r="AF10" s="56">
        <f>+AF9/AF62</f>
        <v>2.3578273055275139E-2</v>
      </c>
      <c r="AG10" s="218"/>
      <c r="AH10" s="54">
        <v>0</v>
      </c>
      <c r="AI10" s="217"/>
      <c r="AJ10" s="54">
        <v>0</v>
      </c>
      <c r="AK10" s="217"/>
      <c r="AL10" s="54">
        <v>0</v>
      </c>
      <c r="AM10" s="217"/>
      <c r="AN10" s="116">
        <f>+AN9/AN62</f>
        <v>2.1590666141799587E-2</v>
      </c>
      <c r="AO10" s="218"/>
      <c r="AP10" s="115">
        <v>0</v>
      </c>
      <c r="AQ10" s="217"/>
      <c r="AR10" s="117">
        <v>0</v>
      </c>
      <c r="AS10" s="219"/>
    </row>
    <row r="11" spans="1:46" x14ac:dyDescent="0.35">
      <c r="A11" s="48" t="s">
        <v>57</v>
      </c>
      <c r="B11" s="215">
        <v>2013655.5555191212</v>
      </c>
      <c r="C11" s="59">
        <f>+B11/B6</f>
        <v>0.66925188032246186</v>
      </c>
      <c r="D11" s="215">
        <v>2002787.3101005685</v>
      </c>
      <c r="E11" s="59">
        <f>+D11/D6</f>
        <v>0.67129308905270391</v>
      </c>
      <c r="F11" s="215">
        <v>2068316.5063950168</v>
      </c>
      <c r="G11" s="59">
        <f>+F11/F6</f>
        <v>0.67194304943649719</v>
      </c>
      <c r="H11" s="216">
        <v>2304815.0723710554</v>
      </c>
      <c r="I11" s="60">
        <f>+H11/H6</f>
        <v>0.67182692903623553</v>
      </c>
      <c r="J11" s="216">
        <v>2266205.6483576791</v>
      </c>
      <c r="K11" s="60">
        <f>+J11/J6</f>
        <v>0.6673481397614629</v>
      </c>
      <c r="L11" s="215">
        <v>2316178.6113590519</v>
      </c>
      <c r="M11" s="59">
        <f>+L11/L6</f>
        <v>0.67167256255581786</v>
      </c>
      <c r="N11" s="215">
        <v>2324476.5514072035</v>
      </c>
      <c r="O11" s="59">
        <f>+N11/N6</f>
        <v>0.67222787494927727</v>
      </c>
      <c r="P11" s="215">
        <v>2114207.3065472147</v>
      </c>
      <c r="Q11" s="59">
        <f>+P11/P6</f>
        <v>0.62416538883200767</v>
      </c>
      <c r="R11" s="216">
        <v>2163117.7445412283</v>
      </c>
      <c r="S11" s="60">
        <f>+R11/R6</f>
        <v>0.62587271917977094</v>
      </c>
      <c r="T11" s="216">
        <v>2155516.138497768</v>
      </c>
      <c r="U11" s="60">
        <f>+T11/T6</f>
        <v>0.62606253846048676</v>
      </c>
      <c r="V11" s="216">
        <v>1905827.7897895102</v>
      </c>
      <c r="W11" s="60">
        <f>+V11/V6</f>
        <v>0.59302951820356375</v>
      </c>
      <c r="X11" s="216">
        <v>1747166.1718512098</v>
      </c>
      <c r="Y11" s="60">
        <f>+X11/X6</f>
        <v>0.57420964175425215</v>
      </c>
      <c r="Z11" s="216">
        <v>1555841.1455233744</v>
      </c>
      <c r="AA11" s="60">
        <f>+Z11/Z6</f>
        <v>0.54587385927862864</v>
      </c>
      <c r="AB11" s="216">
        <v>1549386.0530586643</v>
      </c>
      <c r="AC11" s="60">
        <f>+AB11/AB6</f>
        <v>0.55369974524176757</v>
      </c>
      <c r="AD11" s="215">
        <v>1520542.1787596056</v>
      </c>
      <c r="AE11" s="59">
        <f>+AD11/AD6</f>
        <v>0.55490066318090892</v>
      </c>
      <c r="AF11" s="216">
        <v>1414853.994289801</v>
      </c>
      <c r="AG11" s="60">
        <f>+AF11/AF6</f>
        <v>0.54314440285709675</v>
      </c>
      <c r="AH11" s="215">
        <v>1347062.7979471199</v>
      </c>
      <c r="AI11" s="59">
        <f>+AH11/AH6</f>
        <v>0.53361498272227426</v>
      </c>
      <c r="AJ11" s="215">
        <v>1442224.3011378497</v>
      </c>
      <c r="AK11" s="59">
        <f>+AJ11/AJ6</f>
        <v>0.55316368321926612</v>
      </c>
      <c r="AL11" s="215">
        <v>1193429.5142893661</v>
      </c>
      <c r="AM11" s="59">
        <f>+AL11/AL6</f>
        <v>0.45694119052910781</v>
      </c>
      <c r="AN11" s="284">
        <v>1107427.4321196671</v>
      </c>
      <c r="AO11" s="60">
        <f>+AN11/AN6</f>
        <v>0.44680058375381454</v>
      </c>
      <c r="AP11" s="283">
        <v>1078787.3589595645</v>
      </c>
      <c r="AQ11" s="59">
        <f>+AP11/AP6</f>
        <v>0.44644372713416558</v>
      </c>
      <c r="AR11" s="285">
        <v>1074691.9253022098</v>
      </c>
      <c r="AS11" s="61">
        <f>+AR11/AR6</f>
        <v>0.45623247653524124</v>
      </c>
    </row>
    <row r="12" spans="1:46" x14ac:dyDescent="0.35">
      <c r="A12" s="53" t="s">
        <v>56</v>
      </c>
      <c r="B12" s="54">
        <v>0</v>
      </c>
      <c r="C12" s="217"/>
      <c r="D12" s="54">
        <v>0</v>
      </c>
      <c r="E12" s="217"/>
      <c r="F12" s="54">
        <v>0</v>
      </c>
      <c r="G12" s="217"/>
      <c r="H12" s="56">
        <f>+H11/H62</f>
        <v>6.3875538548247013E-2</v>
      </c>
      <c r="I12" s="218"/>
      <c r="J12" s="56">
        <v>0</v>
      </c>
      <c r="K12" s="218"/>
      <c r="L12" s="54">
        <v>0</v>
      </c>
      <c r="M12" s="217"/>
      <c r="N12" s="54">
        <v>0</v>
      </c>
      <c r="O12" s="217"/>
      <c r="P12" s="54">
        <f>+P11/P62</f>
        <v>5.286428899604681E-2</v>
      </c>
      <c r="Q12" s="217"/>
      <c r="R12" s="56"/>
      <c r="S12" s="218"/>
      <c r="T12" s="56"/>
      <c r="U12" s="218"/>
      <c r="V12" s="56"/>
      <c r="W12" s="218"/>
      <c r="X12" s="56"/>
      <c r="Y12" s="218"/>
      <c r="Z12" s="56"/>
      <c r="AA12" s="218"/>
      <c r="AB12" s="56"/>
      <c r="AC12" s="218"/>
      <c r="AD12" s="54"/>
      <c r="AE12" s="217"/>
      <c r="AF12" s="56">
        <f>+AF11/AF62</f>
        <v>3.0065360752091347E-2</v>
      </c>
      <c r="AG12" s="218"/>
      <c r="AH12" s="54">
        <v>0</v>
      </c>
      <c r="AI12" s="217"/>
      <c r="AJ12" s="54">
        <v>0</v>
      </c>
      <c r="AK12" s="217"/>
      <c r="AL12" s="54">
        <v>0</v>
      </c>
      <c r="AM12" s="217"/>
      <c r="AN12" s="116">
        <f>+AN11/AN62</f>
        <v>2.2547212791989662E-2</v>
      </c>
      <c r="AO12" s="218"/>
      <c r="AP12" s="115">
        <v>0</v>
      </c>
      <c r="AQ12" s="217"/>
      <c r="AR12" s="117">
        <v>0</v>
      </c>
      <c r="AS12" s="219"/>
    </row>
    <row r="13" spans="1:46" x14ac:dyDescent="0.35">
      <c r="A13" s="48" t="s">
        <v>58</v>
      </c>
      <c r="B13" s="215">
        <v>119806.21401378738</v>
      </c>
      <c r="C13" s="203">
        <f>+B13/B6</f>
        <v>3.9818395843956494E-2</v>
      </c>
      <c r="D13" s="215">
        <v>118881.51166864538</v>
      </c>
      <c r="E13" s="203">
        <f>+D13/D6</f>
        <v>3.9846636133965073E-2</v>
      </c>
      <c r="F13" s="215">
        <v>126137.8587911661</v>
      </c>
      <c r="G13" s="203">
        <f>+F13/F6</f>
        <v>4.0978959082647794E-2</v>
      </c>
      <c r="H13" s="216">
        <v>132334.07891087211</v>
      </c>
      <c r="I13" s="205">
        <f>+H13/H6</f>
        <v>3.8573853020697803E-2</v>
      </c>
      <c r="J13" s="216">
        <v>127307.25607577855</v>
      </c>
      <c r="K13" s="205">
        <f>+J13/J6</f>
        <v>3.7489210470319112E-2</v>
      </c>
      <c r="L13" s="215">
        <v>126148.93655704999</v>
      </c>
      <c r="M13" s="203">
        <f>+L13/L6</f>
        <v>3.6582143995901949E-2</v>
      </c>
      <c r="N13" s="215">
        <v>122313.73236068642</v>
      </c>
      <c r="O13" s="203">
        <f>+N13/N6</f>
        <v>3.537256606532016E-2</v>
      </c>
      <c r="P13" s="215">
        <v>121957.72828011168</v>
      </c>
      <c r="Q13" s="203">
        <f>+P13/P6</f>
        <v>3.600488592452241E-2</v>
      </c>
      <c r="R13" s="216">
        <v>120853.44067758092</v>
      </c>
      <c r="S13" s="205">
        <f>+R13/R6</f>
        <v>3.4967523950089376E-2</v>
      </c>
      <c r="T13" s="216">
        <v>109781.4401187786</v>
      </c>
      <c r="U13" s="205">
        <f>+T13/T6</f>
        <v>3.1885656455585665E-2</v>
      </c>
      <c r="V13" s="216">
        <v>96005.982617384609</v>
      </c>
      <c r="W13" s="205">
        <f>+V13/V6</f>
        <v>2.9873833260945074E-2</v>
      </c>
      <c r="X13" s="216">
        <v>97685.343202866716</v>
      </c>
      <c r="Y13" s="205">
        <f>+X13/X6</f>
        <v>3.2104482578052172E-2</v>
      </c>
      <c r="Z13" s="216">
        <v>88155.615705313699</v>
      </c>
      <c r="AA13" s="205">
        <f>+Z13/Z6</f>
        <v>3.0929794022098198E-2</v>
      </c>
      <c r="AB13" s="216">
        <v>80243.876311532818</v>
      </c>
      <c r="AC13" s="205">
        <f>+AB13/AB6</f>
        <v>2.8676528863284756E-2</v>
      </c>
      <c r="AD13" s="215">
        <v>80455.832161983359</v>
      </c>
      <c r="AE13" s="203">
        <f>+AD13/AD6</f>
        <v>2.9361233938196948E-2</v>
      </c>
      <c r="AF13" s="216">
        <v>80501.192558784736</v>
      </c>
      <c r="AG13" s="205">
        <f>+AF13/AF6</f>
        <v>3.0903381082493141E-2</v>
      </c>
      <c r="AH13" s="215">
        <v>72694.028378332834</v>
      </c>
      <c r="AI13" s="203">
        <f>+AH13/AH6</f>
        <v>2.8796447171009577E-2</v>
      </c>
      <c r="AJ13" s="215">
        <v>72189.295960923613</v>
      </c>
      <c r="AK13" s="203">
        <f>+AJ13/AJ6</f>
        <v>2.7688132013338883E-2</v>
      </c>
      <c r="AL13" s="215">
        <v>327150.76537540217</v>
      </c>
      <c r="AM13" s="203">
        <f>+AL13/AL6</f>
        <v>0.12525973123947659</v>
      </c>
      <c r="AN13" s="284">
        <v>310698.85362263909</v>
      </c>
      <c r="AO13" s="205">
        <f>+AN13/AN6</f>
        <v>0.1253539736725931</v>
      </c>
      <c r="AP13" s="283">
        <v>310148.74308329803</v>
      </c>
      <c r="AQ13" s="203">
        <f>+AP13/AP6</f>
        <v>0.1283514862109858</v>
      </c>
      <c r="AR13" s="285">
        <v>303866.13200222299</v>
      </c>
      <c r="AS13" s="207">
        <f>+AR13/AR6</f>
        <v>0.12899845497543319</v>
      </c>
    </row>
    <row r="14" spans="1:46" x14ac:dyDescent="0.35">
      <c r="A14" s="53" t="s">
        <v>56</v>
      </c>
      <c r="B14" s="54">
        <v>0</v>
      </c>
      <c r="C14" s="217"/>
      <c r="D14" s="54">
        <v>0</v>
      </c>
      <c r="E14" s="217"/>
      <c r="F14" s="54">
        <v>0</v>
      </c>
      <c r="G14" s="217"/>
      <c r="H14" s="56">
        <f>+H13/H62</f>
        <v>3.6675005557050295E-3</v>
      </c>
      <c r="I14" s="218"/>
      <c r="J14" s="56">
        <v>0</v>
      </c>
      <c r="K14" s="218"/>
      <c r="L14" s="54">
        <v>0</v>
      </c>
      <c r="M14" s="217"/>
      <c r="N14" s="54">
        <v>0</v>
      </c>
      <c r="O14" s="217"/>
      <c r="P14" s="54">
        <f>+P13/P62</f>
        <v>3.0494685044061901E-3</v>
      </c>
      <c r="Q14" s="217"/>
      <c r="R14" s="56"/>
      <c r="S14" s="218"/>
      <c r="T14" s="56"/>
      <c r="U14" s="218"/>
      <c r="V14" s="56"/>
      <c r="W14" s="218"/>
      <c r="X14" s="56"/>
      <c r="Y14" s="218"/>
      <c r="Z14" s="56"/>
      <c r="AA14" s="218"/>
      <c r="AB14" s="56"/>
      <c r="AC14" s="218"/>
      <c r="AD14" s="54"/>
      <c r="AE14" s="217"/>
      <c r="AF14" s="56">
        <f>+AF13/AF62</f>
        <v>1.7106340336327957E-3</v>
      </c>
      <c r="AG14" s="218"/>
      <c r="AH14" s="54">
        <v>0</v>
      </c>
      <c r="AI14" s="217"/>
      <c r="AJ14" s="54">
        <v>0</v>
      </c>
      <c r="AK14" s="217"/>
      <c r="AL14" s="54">
        <v>0</v>
      </c>
      <c r="AM14" s="217"/>
      <c r="AN14" s="116">
        <f>+AN13/AN62</f>
        <v>6.3258259310483636E-3</v>
      </c>
      <c r="AO14" s="218"/>
      <c r="AP14" s="115">
        <v>0</v>
      </c>
      <c r="AQ14" s="217"/>
      <c r="AR14" s="117">
        <v>0</v>
      </c>
      <c r="AS14" s="219"/>
    </row>
    <row r="15" spans="1:46" x14ac:dyDescent="0.35">
      <c r="A15" s="53"/>
      <c r="B15" s="54"/>
      <c r="C15" s="217"/>
      <c r="D15" s="54"/>
      <c r="E15" s="217"/>
      <c r="F15" s="54"/>
      <c r="G15" s="217"/>
      <c r="H15" s="56"/>
      <c r="I15" s="218"/>
      <c r="J15" s="56"/>
      <c r="K15" s="218"/>
      <c r="L15" s="54"/>
      <c r="M15" s="217"/>
      <c r="N15" s="54"/>
      <c r="O15" s="217"/>
      <c r="P15" s="54"/>
      <c r="Q15" s="217"/>
      <c r="R15" s="56"/>
      <c r="S15" s="218"/>
      <c r="T15" s="56"/>
      <c r="U15" s="218"/>
      <c r="V15" s="56"/>
      <c r="W15" s="218"/>
      <c r="X15" s="56"/>
      <c r="Y15" s="218"/>
      <c r="Z15" s="56"/>
      <c r="AA15" s="218"/>
      <c r="AB15" s="56"/>
      <c r="AC15" s="218"/>
      <c r="AD15" s="54"/>
      <c r="AE15" s="217"/>
      <c r="AF15" s="56"/>
      <c r="AG15" s="218"/>
      <c r="AH15" s="54"/>
      <c r="AI15" s="217"/>
      <c r="AJ15" s="54"/>
      <c r="AK15" s="217"/>
      <c r="AL15" s="54"/>
      <c r="AM15" s="217"/>
      <c r="AN15" s="116"/>
      <c r="AO15" s="218"/>
      <c r="AP15" s="115"/>
      <c r="AQ15" s="217"/>
      <c r="AR15" s="117"/>
      <c r="AS15" s="219"/>
    </row>
    <row r="16" spans="1:46" x14ac:dyDescent="0.35">
      <c r="A16" s="44" t="s">
        <v>59</v>
      </c>
      <c r="B16" s="215"/>
      <c r="C16" s="217"/>
      <c r="D16" s="215"/>
      <c r="E16" s="217"/>
      <c r="F16" s="215"/>
      <c r="G16" s="217"/>
      <c r="H16" s="216"/>
      <c r="I16" s="218"/>
      <c r="J16" s="216"/>
      <c r="K16" s="218"/>
      <c r="L16" s="215"/>
      <c r="M16" s="217"/>
      <c r="N16" s="215"/>
      <c r="O16" s="217"/>
      <c r="P16" s="215"/>
      <c r="Q16" s="217"/>
      <c r="R16" s="216"/>
      <c r="S16" s="218"/>
      <c r="T16" s="216"/>
      <c r="U16" s="218"/>
      <c r="V16" s="216"/>
      <c r="W16" s="218"/>
      <c r="X16" s="216"/>
      <c r="Y16" s="218"/>
      <c r="Z16" s="216"/>
      <c r="AA16" s="218"/>
      <c r="AB16" s="216"/>
      <c r="AC16" s="218"/>
      <c r="AD16" s="215"/>
      <c r="AE16" s="217"/>
      <c r="AF16" s="216"/>
      <c r="AG16" s="218"/>
      <c r="AH16" s="215"/>
      <c r="AI16" s="217"/>
      <c r="AJ16" s="215"/>
      <c r="AK16" s="217"/>
      <c r="AL16" s="215"/>
      <c r="AM16" s="217"/>
      <c r="AN16" s="284"/>
      <c r="AO16" s="218"/>
      <c r="AP16" s="283"/>
      <c r="AQ16" s="217"/>
      <c r="AR16" s="285"/>
      <c r="AS16" s="219"/>
    </row>
    <row r="17" spans="1:46" x14ac:dyDescent="0.35">
      <c r="A17" s="48" t="s">
        <v>60</v>
      </c>
      <c r="B17" s="215">
        <v>1759903.8523906614</v>
      </c>
      <c r="C17" s="59">
        <f>+B17/B6</f>
        <v>0.58491580606771265</v>
      </c>
      <c r="D17" s="215">
        <v>1732606.6438653683</v>
      </c>
      <c r="E17" s="59">
        <f>+D17/D6</f>
        <v>0.58073409003935506</v>
      </c>
      <c r="F17" s="215">
        <v>1751394.4790818389</v>
      </c>
      <c r="G17" s="59">
        <f>+F17/F6</f>
        <v>0.56898320126626623</v>
      </c>
      <c r="H17" s="216">
        <v>1742588.6809269381</v>
      </c>
      <c r="I17" s="60">
        <f>+H17/H6</f>
        <v>0.5079444403650506</v>
      </c>
      <c r="J17" s="216">
        <v>1726989.7951685542</v>
      </c>
      <c r="K17" s="60">
        <f>+J17/J6</f>
        <v>0.50856083075601921</v>
      </c>
      <c r="L17" s="215">
        <v>1724189.2375187997</v>
      </c>
      <c r="M17" s="59">
        <f>+L17/L6</f>
        <v>0.50000056032634166</v>
      </c>
      <c r="N17" s="215">
        <v>1673507.0022514092</v>
      </c>
      <c r="O17" s="59">
        <f>+N17/N6</f>
        <v>0.48397049011105542</v>
      </c>
      <c r="P17" s="215">
        <v>1745649.8284364045</v>
      </c>
      <c r="Q17" s="59">
        <f>+P17/P6</f>
        <v>0.51535826243546445</v>
      </c>
      <c r="R17" s="216">
        <v>1794352.1549120853</v>
      </c>
      <c r="S17" s="60">
        <f>+R17/R6</f>
        <v>0.51917472601524572</v>
      </c>
      <c r="T17" s="216">
        <v>1799741.1554196575</v>
      </c>
      <c r="U17" s="60">
        <f>+T17/T6</f>
        <v>0.5227288704593509</v>
      </c>
      <c r="V17" s="216">
        <v>1716517.9704876933</v>
      </c>
      <c r="W17" s="60">
        <f>+V17/V6</f>
        <v>0.53412266862710778</v>
      </c>
      <c r="X17" s="216">
        <v>1640191.9143974439</v>
      </c>
      <c r="Y17" s="60">
        <f>+X17/X6</f>
        <v>0.53905233900933325</v>
      </c>
      <c r="Z17" s="216">
        <v>1576167.1090947185</v>
      </c>
      <c r="AA17" s="60">
        <f>+Z17/Z6</f>
        <v>0.55300531496108785</v>
      </c>
      <c r="AB17" s="216">
        <v>1534141.4355755842</v>
      </c>
      <c r="AC17" s="60">
        <f>+AB17/AB6</f>
        <v>0.54825181907770648</v>
      </c>
      <c r="AD17" s="215">
        <v>1497240.7941658145</v>
      </c>
      <c r="AE17" s="59">
        <f>+AD17/AD6</f>
        <v>0.54639714782648718</v>
      </c>
      <c r="AF17" s="216">
        <v>1454084.9095255008</v>
      </c>
      <c r="AG17" s="60">
        <f>+AF17/AF6</f>
        <v>0.5582046508510442</v>
      </c>
      <c r="AH17" s="215">
        <v>1423253.7093695323</v>
      </c>
      <c r="AI17" s="59">
        <f>+AH17/AH6</f>
        <v>0.56379665795243006</v>
      </c>
      <c r="AJ17" s="215">
        <v>1407542.2793725741</v>
      </c>
      <c r="AK17" s="59">
        <f>+AJ17/AJ6</f>
        <v>0.53986142857965513</v>
      </c>
      <c r="AL17" s="215">
        <v>1431712.1132830328</v>
      </c>
      <c r="AM17" s="59">
        <f>+AL17/AL6</f>
        <v>0.54817501134790148</v>
      </c>
      <c r="AN17" s="284">
        <v>1342326.3242312884</v>
      </c>
      <c r="AO17" s="60">
        <f>+AN17/AN6</f>
        <v>0.54157244787290348</v>
      </c>
      <c r="AP17" s="283">
        <v>1322609.4932911</v>
      </c>
      <c r="AQ17" s="59">
        <f>+AP17/AP6</f>
        <v>0.54734671001094026</v>
      </c>
      <c r="AR17" s="285">
        <v>1301383.8390606979</v>
      </c>
      <c r="AS17" s="61">
        <f>+AR17/AR6</f>
        <v>0.55246862643974981</v>
      </c>
      <c r="AT17" s="308"/>
    </row>
    <row r="18" spans="1:46" x14ac:dyDescent="0.35">
      <c r="A18" s="53" t="s">
        <v>56</v>
      </c>
      <c r="B18" s="54">
        <v>0</v>
      </c>
      <c r="C18" s="217"/>
      <c r="D18" s="54">
        <v>0</v>
      </c>
      <c r="E18" s="217"/>
      <c r="F18" s="54">
        <v>0</v>
      </c>
      <c r="G18" s="217"/>
      <c r="H18" s="56">
        <f>+H17/H62</f>
        <v>4.829402228256853E-2</v>
      </c>
      <c r="I18" s="218"/>
      <c r="J18" s="56">
        <v>0</v>
      </c>
      <c r="K18" s="218"/>
      <c r="L18" s="54">
        <v>0</v>
      </c>
      <c r="M18" s="217"/>
      <c r="N18" s="54">
        <v>0</v>
      </c>
      <c r="O18" s="217"/>
      <c r="P18" s="54">
        <f>+P17/P62</f>
        <v>4.3648764589254693E-2</v>
      </c>
      <c r="Q18" s="217"/>
      <c r="R18" s="56">
        <v>0</v>
      </c>
      <c r="S18" s="218"/>
      <c r="T18" s="56">
        <v>0</v>
      </c>
      <c r="U18" s="218"/>
      <c r="V18" s="56">
        <v>0</v>
      </c>
      <c r="W18" s="218"/>
      <c r="X18" s="56">
        <v>0</v>
      </c>
      <c r="Y18" s="218"/>
      <c r="Z18" s="56"/>
      <c r="AA18" s="218"/>
      <c r="AB18" s="56"/>
      <c r="AC18" s="218"/>
      <c r="AD18" s="54"/>
      <c r="AE18" s="217"/>
      <c r="AF18" s="56">
        <f>+AF17/AF62</f>
        <v>3.0899009753300191E-2</v>
      </c>
      <c r="AG18" s="218"/>
      <c r="AH18" s="54">
        <v>0</v>
      </c>
      <c r="AI18" s="217"/>
      <c r="AJ18" s="54">
        <v>0</v>
      </c>
      <c r="AK18" s="217"/>
      <c r="AL18" s="54">
        <v>0</v>
      </c>
      <c r="AM18" s="217"/>
      <c r="AN18" s="116">
        <f>+AN17/AN62</f>
        <v>2.7329752172385861E-2</v>
      </c>
      <c r="AO18" s="218"/>
      <c r="AP18" s="115">
        <v>0</v>
      </c>
      <c r="AQ18" s="217"/>
      <c r="AR18" s="117">
        <v>0</v>
      </c>
      <c r="AS18" s="219"/>
    </row>
    <row r="19" spans="1:46" x14ac:dyDescent="0.35">
      <c r="A19" s="48" t="s">
        <v>61</v>
      </c>
      <c r="B19" s="215">
        <v>1248911.8337885095</v>
      </c>
      <c r="C19" s="59">
        <f>+B19/B6</f>
        <v>0.4150841939322909</v>
      </c>
      <c r="D19" s="215">
        <v>1250870.0859886631</v>
      </c>
      <c r="E19" s="59">
        <f>+D19/D6</f>
        <v>0.41926590996064683</v>
      </c>
      <c r="F19" s="215">
        <v>1326718.3284388862</v>
      </c>
      <c r="G19" s="59">
        <f>+F19/F6</f>
        <v>0.43101679873373239</v>
      </c>
      <c r="H19" s="216">
        <v>1688079.2080149765</v>
      </c>
      <c r="I19" s="60">
        <f>+H19/H6</f>
        <v>0.4920555596349564</v>
      </c>
      <c r="J19" s="216">
        <v>1668847.4198234808</v>
      </c>
      <c r="K19" s="60">
        <f>+J19/J6</f>
        <v>0.49143916924398179</v>
      </c>
      <c r="L19" s="215">
        <v>1724185.3730885489</v>
      </c>
      <c r="M19" s="59">
        <f>+L19/L6</f>
        <v>0.49999943967366112</v>
      </c>
      <c r="N19" s="215">
        <v>1784362.9225603198</v>
      </c>
      <c r="O19" s="59">
        <f>+N19/N6</f>
        <v>0.51602950988894558</v>
      </c>
      <c r="P19" s="215">
        <v>1641605.1273430369</v>
      </c>
      <c r="Q19" s="59">
        <f>+P19/P6</f>
        <v>0.4846417375645381</v>
      </c>
      <c r="R19" s="216">
        <v>1661810.2216428136</v>
      </c>
      <c r="S19" s="60">
        <f>+R19/R6</f>
        <v>0.480825273984757</v>
      </c>
      <c r="T19" s="216">
        <v>1643231.400961488</v>
      </c>
      <c r="U19" s="60">
        <f>+T19/T6</f>
        <v>0.47727112954065054</v>
      </c>
      <c r="V19" s="216">
        <v>1497196.914334126</v>
      </c>
      <c r="W19" s="60">
        <f>+V19/V6</f>
        <v>0.46587733137288939</v>
      </c>
      <c r="X19" s="216">
        <v>1402540.2948937311</v>
      </c>
      <c r="Y19" s="60">
        <f>+X19/X6</f>
        <v>0.46094766099066681</v>
      </c>
      <c r="Z19" s="216">
        <v>1274017.2678956371</v>
      </c>
      <c r="AA19" s="60">
        <f>+Z19/Z6</f>
        <v>0.44699468503891532</v>
      </c>
      <c r="AB19" s="216">
        <v>1264100.8724141861</v>
      </c>
      <c r="AC19" s="60">
        <f>+AB19/AB6</f>
        <v>0.45174818092229824</v>
      </c>
      <c r="AD19" s="215">
        <v>1242965.2997380169</v>
      </c>
      <c r="AE19" s="59">
        <f>+AD19/AD6</f>
        <v>0.45360285217351171</v>
      </c>
      <c r="AF19" s="216">
        <v>1150846.6461478409</v>
      </c>
      <c r="AG19" s="60">
        <f>+AF19/AF6</f>
        <v>0.44179534914895879</v>
      </c>
      <c r="AH19" s="215">
        <v>1101155.914728727</v>
      </c>
      <c r="AI19" s="59">
        <f>+AH19/AH6</f>
        <v>0.43620334204758149</v>
      </c>
      <c r="AJ19" s="215">
        <v>1199686.5479873151</v>
      </c>
      <c r="AK19" s="59">
        <f>+AJ19/AJ6</f>
        <v>0.46013857142034115</v>
      </c>
      <c r="AL19" s="215">
        <v>1180067.1244509351</v>
      </c>
      <c r="AM19" s="59">
        <f>+AL19/AL6</f>
        <v>0.45182498865209753</v>
      </c>
      <c r="AN19" s="284">
        <v>1136245.7107816625</v>
      </c>
      <c r="AO19" s="60">
        <f>+AN19/AN6</f>
        <v>0.45842755212709602</v>
      </c>
      <c r="AP19" s="283">
        <v>1093792.15688904</v>
      </c>
      <c r="AQ19" s="59">
        <f>+AP19/AP6</f>
        <v>0.45265328998906473</v>
      </c>
      <c r="AR19" s="285">
        <v>1054195.7844324105</v>
      </c>
      <c r="AS19" s="61">
        <f>+AR19/AR6</f>
        <v>0.44753137356025224</v>
      </c>
    </row>
    <row r="20" spans="1:46" x14ac:dyDescent="0.35">
      <c r="A20" s="53" t="s">
        <v>56</v>
      </c>
      <c r="B20" s="54">
        <v>0</v>
      </c>
      <c r="C20" s="220"/>
      <c r="D20" s="54">
        <v>0</v>
      </c>
      <c r="E20" s="220"/>
      <c r="F20" s="54">
        <v>0</v>
      </c>
      <c r="G20" s="220"/>
      <c r="H20" s="56">
        <f>+H19/H62</f>
        <v>4.6783349265904016E-2</v>
      </c>
      <c r="I20" s="221"/>
      <c r="J20" s="56">
        <v>0</v>
      </c>
      <c r="K20" s="221"/>
      <c r="L20" s="54">
        <v>0</v>
      </c>
      <c r="M20" s="220"/>
      <c r="N20" s="54">
        <v>0</v>
      </c>
      <c r="O20" s="220"/>
      <c r="P20" s="54">
        <f>+P19/P62</f>
        <v>4.1047198919665871E-2</v>
      </c>
      <c r="Q20" s="220"/>
      <c r="R20" s="56"/>
      <c r="S20" s="221"/>
      <c r="T20" s="56"/>
      <c r="U20" s="221"/>
      <c r="V20" s="56"/>
      <c r="W20" s="221"/>
      <c r="X20" s="56"/>
      <c r="Y20" s="221"/>
      <c r="Z20" s="56"/>
      <c r="AA20" s="221"/>
      <c r="AB20" s="56"/>
      <c r="AC20" s="221"/>
      <c r="AD20" s="54"/>
      <c r="AE20" s="220"/>
      <c r="AF20" s="56">
        <f>+AF19/AF62</f>
        <v>2.4455258087699258E-2</v>
      </c>
      <c r="AG20" s="221"/>
      <c r="AH20" s="54">
        <v>0</v>
      </c>
      <c r="AI20" s="220"/>
      <c r="AJ20" s="54">
        <v>0</v>
      </c>
      <c r="AK20" s="220"/>
      <c r="AL20" s="54">
        <v>0</v>
      </c>
      <c r="AM20" s="220"/>
      <c r="AN20" s="116">
        <f>+AN19/AN62</f>
        <v>2.3133952692451738E-2</v>
      </c>
      <c r="AO20" s="221"/>
      <c r="AP20" s="115">
        <v>0</v>
      </c>
      <c r="AQ20" s="220"/>
      <c r="AR20" s="117">
        <v>0</v>
      </c>
      <c r="AS20" s="222"/>
    </row>
    <row r="21" spans="1:46" x14ac:dyDescent="0.35">
      <c r="A21" s="48" t="s">
        <v>62</v>
      </c>
      <c r="B21" s="215">
        <v>0</v>
      </c>
      <c r="C21" s="59">
        <f>+B21/B6</f>
        <v>0</v>
      </c>
      <c r="D21" s="215">
        <v>0</v>
      </c>
      <c r="E21" s="59">
        <f>+D21/D6</f>
        <v>0</v>
      </c>
      <c r="F21" s="215">
        <v>0</v>
      </c>
      <c r="G21" s="59">
        <f>+F21/F6</f>
        <v>0</v>
      </c>
      <c r="H21" s="216">
        <v>0</v>
      </c>
      <c r="I21" s="60">
        <f>+H21/H6</f>
        <v>0</v>
      </c>
      <c r="J21" s="216">
        <v>0</v>
      </c>
      <c r="K21" s="60">
        <f>+J21/J6</f>
        <v>0</v>
      </c>
      <c r="L21" s="215">
        <v>0</v>
      </c>
      <c r="M21" s="59">
        <f>+L21/L6</f>
        <v>0</v>
      </c>
      <c r="N21" s="215">
        <v>0</v>
      </c>
      <c r="O21" s="59">
        <f>+N21/N6</f>
        <v>0</v>
      </c>
      <c r="P21" s="215">
        <v>0</v>
      </c>
      <c r="Q21" s="59">
        <f>+P21/P6</f>
        <v>0</v>
      </c>
      <c r="R21" s="216">
        <v>0</v>
      </c>
      <c r="S21" s="60">
        <f>+R21/R6</f>
        <v>0</v>
      </c>
      <c r="T21" s="216">
        <v>0</v>
      </c>
      <c r="U21" s="60">
        <f>+T21/T6</f>
        <v>0</v>
      </c>
      <c r="V21" s="216">
        <v>0</v>
      </c>
      <c r="W21" s="60">
        <f>+V21/V6</f>
        <v>0</v>
      </c>
      <c r="X21" s="216">
        <v>0</v>
      </c>
      <c r="Y21" s="60">
        <f>+X21/X6</f>
        <v>0</v>
      </c>
      <c r="Z21" s="216">
        <v>0</v>
      </c>
      <c r="AA21" s="60">
        <f>+Z21/Z6</f>
        <v>0</v>
      </c>
      <c r="AB21" s="216">
        <v>0</v>
      </c>
      <c r="AC21" s="60">
        <f>+AB21/AB6</f>
        <v>0</v>
      </c>
      <c r="AD21" s="215">
        <v>0</v>
      </c>
      <c r="AE21" s="59">
        <f>+AD21/AD6</f>
        <v>0</v>
      </c>
      <c r="AF21" s="216">
        <v>0</v>
      </c>
      <c r="AG21" s="60">
        <f>+AF21/AF6</f>
        <v>0</v>
      </c>
      <c r="AH21" s="215">
        <v>0</v>
      </c>
      <c r="AI21" s="59">
        <f>+AH21/AH6</f>
        <v>0</v>
      </c>
      <c r="AJ21" s="215">
        <v>0</v>
      </c>
      <c r="AK21" s="59">
        <f>+AJ21/AJ6</f>
        <v>0</v>
      </c>
      <c r="AL21" s="215">
        <v>0</v>
      </c>
      <c r="AM21" s="59">
        <f>+AL21/AL6</f>
        <v>0</v>
      </c>
      <c r="AN21" s="284">
        <v>0</v>
      </c>
      <c r="AO21" s="60">
        <f>+AN21/AN6</f>
        <v>0</v>
      </c>
      <c r="AP21" s="283">
        <v>0</v>
      </c>
      <c r="AQ21" s="59">
        <f>+AP21/AP6</f>
        <v>0</v>
      </c>
      <c r="AR21" s="285">
        <v>0</v>
      </c>
      <c r="AS21" s="61">
        <f>+AR21/AR6</f>
        <v>0</v>
      </c>
    </row>
    <row r="22" spans="1:46" x14ac:dyDescent="0.35">
      <c r="A22" s="53" t="s">
        <v>56</v>
      </c>
      <c r="B22" s="54">
        <v>0</v>
      </c>
      <c r="C22" s="220"/>
      <c r="D22" s="54">
        <v>0</v>
      </c>
      <c r="E22" s="220"/>
      <c r="F22" s="54">
        <v>0</v>
      </c>
      <c r="G22" s="220"/>
      <c r="H22" s="56">
        <f>+H21/H62</f>
        <v>0</v>
      </c>
      <c r="I22" s="221"/>
      <c r="J22" s="56">
        <v>0</v>
      </c>
      <c r="K22" s="221"/>
      <c r="L22" s="54">
        <v>0</v>
      </c>
      <c r="M22" s="220"/>
      <c r="N22" s="54">
        <v>0</v>
      </c>
      <c r="O22" s="220"/>
      <c r="P22" s="54">
        <v>0</v>
      </c>
      <c r="Q22" s="220"/>
      <c r="R22" s="56">
        <v>0</v>
      </c>
      <c r="S22" s="221"/>
      <c r="T22" s="56">
        <v>0</v>
      </c>
      <c r="U22" s="221"/>
      <c r="V22" s="56">
        <v>0</v>
      </c>
      <c r="W22" s="221"/>
      <c r="X22" s="56">
        <v>0</v>
      </c>
      <c r="Y22" s="221"/>
      <c r="Z22" s="56"/>
      <c r="AA22" s="221"/>
      <c r="AB22" s="56"/>
      <c r="AC22" s="221"/>
      <c r="AD22" s="54"/>
      <c r="AE22" s="220"/>
      <c r="AF22" s="56"/>
      <c r="AG22" s="221"/>
      <c r="AH22" s="54"/>
      <c r="AI22" s="220"/>
      <c r="AJ22" s="54">
        <v>0</v>
      </c>
      <c r="AK22" s="220"/>
      <c r="AL22" s="54">
        <v>0</v>
      </c>
      <c r="AM22" s="220"/>
      <c r="AN22" s="116">
        <f>+AN21/AN62</f>
        <v>0</v>
      </c>
      <c r="AO22" s="221"/>
      <c r="AP22" s="115">
        <v>0</v>
      </c>
      <c r="AQ22" s="220"/>
      <c r="AR22" s="117">
        <v>0</v>
      </c>
      <c r="AS22" s="222"/>
    </row>
    <row r="23" spans="1:46" x14ac:dyDescent="0.35">
      <c r="A23" s="53"/>
      <c r="B23" s="54"/>
      <c r="C23" s="220"/>
      <c r="D23" s="54"/>
      <c r="E23" s="220"/>
      <c r="F23" s="54"/>
      <c r="G23" s="220"/>
      <c r="H23" s="56"/>
      <c r="I23" s="221"/>
      <c r="J23" s="56"/>
      <c r="K23" s="221"/>
      <c r="L23" s="54"/>
      <c r="M23" s="220"/>
      <c r="N23" s="54"/>
      <c r="O23" s="220"/>
      <c r="P23" s="54"/>
      <c r="Q23" s="220"/>
      <c r="R23" s="56"/>
      <c r="S23" s="221"/>
      <c r="T23" s="56"/>
      <c r="U23" s="221"/>
      <c r="V23" s="56"/>
      <c r="W23" s="221"/>
      <c r="X23" s="56"/>
      <c r="Y23" s="221"/>
      <c r="Z23" s="56"/>
      <c r="AA23" s="221"/>
      <c r="AB23" s="56"/>
      <c r="AC23" s="221"/>
      <c r="AD23" s="54"/>
      <c r="AE23" s="220"/>
      <c r="AF23" s="56"/>
      <c r="AG23" s="221"/>
      <c r="AH23" s="54"/>
      <c r="AI23" s="220"/>
      <c r="AJ23" s="54"/>
      <c r="AK23" s="220"/>
      <c r="AL23" s="54"/>
      <c r="AM23" s="220"/>
      <c r="AN23" s="116"/>
      <c r="AO23" s="221"/>
      <c r="AP23" s="115"/>
      <c r="AQ23" s="220"/>
      <c r="AR23" s="117"/>
      <c r="AS23" s="222"/>
    </row>
    <row r="24" spans="1:46" x14ac:dyDescent="0.35">
      <c r="A24" s="53"/>
      <c r="B24" s="54"/>
      <c r="C24" s="220"/>
      <c r="D24" s="54"/>
      <c r="E24" s="220"/>
      <c r="F24" s="54"/>
      <c r="G24" s="220"/>
      <c r="H24" s="56"/>
      <c r="I24" s="221"/>
      <c r="J24" s="56"/>
      <c r="K24" s="221"/>
      <c r="L24" s="54"/>
      <c r="M24" s="220"/>
      <c r="N24" s="54"/>
      <c r="O24" s="220"/>
      <c r="P24" s="54"/>
      <c r="Q24" s="220"/>
      <c r="R24" s="56"/>
      <c r="S24" s="221"/>
      <c r="T24" s="56"/>
      <c r="U24" s="221"/>
      <c r="V24" s="56"/>
      <c r="W24" s="221"/>
      <c r="X24" s="56"/>
      <c r="Y24" s="221"/>
      <c r="Z24" s="56"/>
      <c r="AA24" s="221"/>
      <c r="AB24" s="56"/>
      <c r="AC24" s="221"/>
      <c r="AD24" s="54"/>
      <c r="AE24" s="220"/>
      <c r="AF24" s="56"/>
      <c r="AG24" s="221"/>
      <c r="AH24" s="54"/>
      <c r="AI24" s="220"/>
      <c r="AJ24" s="54"/>
      <c r="AK24" s="220"/>
      <c r="AL24" s="54"/>
      <c r="AM24" s="220"/>
      <c r="AN24" s="116"/>
      <c r="AO24" s="221"/>
      <c r="AP24" s="115"/>
      <c r="AQ24" s="220"/>
      <c r="AR24" s="117"/>
      <c r="AS24" s="222"/>
    </row>
    <row r="25" spans="1:46" x14ac:dyDescent="0.35">
      <c r="A25" s="44" t="s">
        <v>63</v>
      </c>
      <c r="B25" s="54"/>
      <c r="C25" s="220"/>
      <c r="D25" s="54"/>
      <c r="E25" s="220"/>
      <c r="F25" s="54"/>
      <c r="G25" s="220"/>
      <c r="H25" s="56"/>
      <c r="I25" s="221"/>
      <c r="J25" s="56"/>
      <c r="K25" s="221"/>
      <c r="L25" s="54"/>
      <c r="M25" s="220"/>
      <c r="N25" s="54"/>
      <c r="O25" s="220"/>
      <c r="P25" s="54"/>
      <c r="Q25" s="220"/>
      <c r="R25" s="56"/>
      <c r="S25" s="221"/>
      <c r="T25" s="56"/>
      <c r="U25" s="221"/>
      <c r="V25" s="56"/>
      <c r="W25" s="221"/>
      <c r="X25" s="56"/>
      <c r="Y25" s="221"/>
      <c r="Z25" s="56"/>
      <c r="AA25" s="221"/>
      <c r="AB25" s="56"/>
      <c r="AC25" s="221"/>
      <c r="AD25" s="54"/>
      <c r="AE25" s="220"/>
      <c r="AF25" s="56"/>
      <c r="AG25" s="221"/>
      <c r="AH25" s="54"/>
      <c r="AI25" s="220"/>
      <c r="AJ25" s="54"/>
      <c r="AK25" s="220"/>
      <c r="AL25" s="54"/>
      <c r="AM25" s="220"/>
      <c r="AN25" s="116"/>
      <c r="AO25" s="221"/>
      <c r="AP25" s="115"/>
      <c r="AQ25" s="220"/>
      <c r="AR25" s="117"/>
      <c r="AS25" s="222"/>
    </row>
    <row r="26" spans="1:46" x14ac:dyDescent="0.35">
      <c r="A26" s="48" t="s">
        <v>64</v>
      </c>
      <c r="B26" s="215">
        <v>252755.68046772917</v>
      </c>
      <c r="C26" s="59">
        <f>+B26/B6</f>
        <v>8.4005039467438758E-2</v>
      </c>
      <c r="D26" s="215">
        <v>252156.91131341431</v>
      </c>
      <c r="E26" s="59">
        <f>+D26/D6</f>
        <v>8.4517807291814115E-2</v>
      </c>
      <c r="F26" s="215">
        <v>294803.06865406211</v>
      </c>
      <c r="G26" s="59">
        <f>+F26/F6</f>
        <v>9.5773965117123716E-2</v>
      </c>
      <c r="H26" s="216">
        <v>674852.98564891156</v>
      </c>
      <c r="I26" s="60">
        <f>+H26/H6</f>
        <v>0.19671183789727142</v>
      </c>
      <c r="J26" s="216">
        <v>658082.59539410751</v>
      </c>
      <c r="K26" s="60">
        <f>+J26/J6</f>
        <v>0.19379097221998368</v>
      </c>
      <c r="L26" s="215">
        <v>703619.24653530354</v>
      </c>
      <c r="M26" s="59">
        <f>+L26/L6</f>
        <v>0.20404373827917141</v>
      </c>
      <c r="N26" s="215">
        <v>656636.47457502817</v>
      </c>
      <c r="O26" s="59">
        <f>+N26/N6</f>
        <v>0.18989623347696655</v>
      </c>
      <c r="P26" s="215">
        <v>334575.21112295467</v>
      </c>
      <c r="Q26" s="59">
        <f>+P26/P6</f>
        <v>9.8774735144188872E-2</v>
      </c>
      <c r="R26" s="216">
        <v>304111.60641142639</v>
      </c>
      <c r="S26" s="60">
        <f>+R26/R6</f>
        <v>8.7991122313693354E-2</v>
      </c>
      <c r="T26" s="216">
        <v>308927.28661737696</v>
      </c>
      <c r="U26" s="60">
        <f>+T26/T6</f>
        <v>8.9726909395434179E-2</v>
      </c>
      <c r="V26" s="216">
        <v>326491.49465980113</v>
      </c>
      <c r="W26" s="60">
        <f>+V26/V6</f>
        <v>0.10159317374475245</v>
      </c>
      <c r="X26" s="216">
        <v>302672.95554882172</v>
      </c>
      <c r="Y26" s="60">
        <f>+X26/X6</f>
        <v>9.9474069595934439E-2</v>
      </c>
      <c r="Z26" s="216">
        <v>284016.35264948901</v>
      </c>
      <c r="AA26" s="60">
        <f>+Z26/Z6</f>
        <v>9.9648413956081039E-2</v>
      </c>
      <c r="AB26" s="216">
        <v>237339.24792203913</v>
      </c>
      <c r="AC26" s="60">
        <f>+AB26/AB6</f>
        <v>8.4817260908524553E-2</v>
      </c>
      <c r="AD26" s="215">
        <v>213439.3312292156</v>
      </c>
      <c r="AE26" s="59">
        <f>+AD26/AD6</f>
        <v>7.7891707380717212E-2</v>
      </c>
      <c r="AF26" s="216">
        <v>304422.36325501441</v>
      </c>
      <c r="AG26" s="60">
        <f>+AF26/AF6</f>
        <v>0.11686386254257111</v>
      </c>
      <c r="AH26" s="215">
        <v>319591.90767444571</v>
      </c>
      <c r="AI26" s="59">
        <f>+AH26/AH6</f>
        <v>0.12660065332646256</v>
      </c>
      <c r="AJ26" s="215">
        <v>407273.11174619087</v>
      </c>
      <c r="AK26" s="59">
        <f>+AJ26/AJ6</f>
        <v>0.15620919325236171</v>
      </c>
      <c r="AL26" s="215">
        <v>415070.59904473973</v>
      </c>
      <c r="AM26" s="59">
        <f>+AL26/AL6</f>
        <v>0.1589225433175826</v>
      </c>
      <c r="AN26" s="284">
        <v>321481.7259983797</v>
      </c>
      <c r="AO26" s="60">
        <f>+AN26/AN6</f>
        <v>0.12970441103064401</v>
      </c>
      <c r="AP26" s="283">
        <v>296893.20254706574</v>
      </c>
      <c r="AQ26" s="59">
        <f>+AP26/AP6</f>
        <v>0.1228658333869844</v>
      </c>
      <c r="AR26" s="285">
        <v>251565.73182899115</v>
      </c>
      <c r="AS26" s="61">
        <f>+AR26/AR6</f>
        <v>0.10679568175918534</v>
      </c>
      <c r="AT26" s="63"/>
    </row>
    <row r="27" spans="1:46" x14ac:dyDescent="0.35">
      <c r="A27" s="53" t="s">
        <v>56</v>
      </c>
      <c r="B27" s="54">
        <v>0</v>
      </c>
      <c r="C27" s="217"/>
      <c r="D27" s="54">
        <v>0</v>
      </c>
      <c r="E27" s="217"/>
      <c r="F27" s="54">
        <v>0</v>
      </c>
      <c r="G27" s="217"/>
      <c r="H27" s="56">
        <f>+H26/H62</f>
        <v>1.8702844499741647E-2</v>
      </c>
      <c r="I27" s="218"/>
      <c r="J27" s="56">
        <v>0</v>
      </c>
      <c r="K27" s="218"/>
      <c r="L27" s="54">
        <v>0</v>
      </c>
      <c r="M27" s="217"/>
      <c r="N27" s="54">
        <v>0</v>
      </c>
      <c r="O27" s="217"/>
      <c r="P27" s="54">
        <f>+P26/P62</f>
        <v>8.3658213633754936E-3</v>
      </c>
      <c r="Q27" s="217"/>
      <c r="R27" s="56">
        <v>0</v>
      </c>
      <c r="S27" s="218"/>
      <c r="T27" s="56">
        <v>0</v>
      </c>
      <c r="U27" s="218"/>
      <c r="V27" s="56">
        <v>0</v>
      </c>
      <c r="W27" s="218"/>
      <c r="X27" s="56">
        <v>0</v>
      </c>
      <c r="Y27" s="218"/>
      <c r="Z27" s="56"/>
      <c r="AA27" s="218"/>
      <c r="AB27" s="56"/>
      <c r="AC27" s="218"/>
      <c r="AD27" s="54">
        <v>0</v>
      </c>
      <c r="AE27" s="217"/>
      <c r="AF27" s="56">
        <f>+AF26/AF62</f>
        <v>6.468913548115204E-3</v>
      </c>
      <c r="AG27" s="218"/>
      <c r="AH27" s="54">
        <v>0</v>
      </c>
      <c r="AI27" s="217"/>
      <c r="AJ27" s="54">
        <v>0</v>
      </c>
      <c r="AK27" s="217"/>
      <c r="AL27" s="54">
        <v>0</v>
      </c>
      <c r="AM27" s="217"/>
      <c r="AN27" s="116">
        <f>+AN26/AN62</f>
        <v>6.5453651179180087E-3</v>
      </c>
      <c r="AO27" s="218"/>
      <c r="AP27" s="115">
        <v>0</v>
      </c>
      <c r="AQ27" s="217"/>
      <c r="AR27" s="117">
        <v>0</v>
      </c>
      <c r="AS27" s="219"/>
      <c r="AT27" s="63"/>
    </row>
    <row r="28" spans="1:46" x14ac:dyDescent="0.35">
      <c r="A28" s="48" t="s">
        <v>65</v>
      </c>
      <c r="B28" s="215">
        <v>1219268.8485788521</v>
      </c>
      <c r="C28" s="59">
        <f>+B28/B6</f>
        <v>0.40523214970577986</v>
      </c>
      <c r="D28" s="215">
        <v>1220687.4251064344</v>
      </c>
      <c r="E28" s="59">
        <f>+D28/D6</f>
        <v>0.40914930319103232</v>
      </c>
      <c r="F28" s="215">
        <v>1207149.1653298931</v>
      </c>
      <c r="G28" s="59">
        <f>+F28/F6</f>
        <v>0.39217184060976412</v>
      </c>
      <c r="H28" s="216">
        <v>1029661.5918472605</v>
      </c>
      <c r="I28" s="60">
        <f>+H28/H6</f>
        <v>0.30013444179956328</v>
      </c>
      <c r="J28" s="216">
        <v>1016947.0841842506</v>
      </c>
      <c r="K28" s="60">
        <f>+J28/J6</f>
        <v>0.29946873769290405</v>
      </c>
      <c r="L28" s="215">
        <v>1019593.0971055671</v>
      </c>
      <c r="M28" s="59">
        <f>+L28/L6</f>
        <v>0.29567353093519994</v>
      </c>
      <c r="N28" s="215">
        <v>1092298.4744045818</v>
      </c>
      <c r="O28" s="59">
        <f>+N28/N6</f>
        <v>0.31588767020033448</v>
      </c>
      <c r="P28" s="215">
        <v>1099120.4688523884</v>
      </c>
      <c r="Q28" s="59">
        <f>+P28/P6</f>
        <v>0.32448707971540114</v>
      </c>
      <c r="R28" s="216">
        <v>1044955.0718110969</v>
      </c>
      <c r="S28" s="60">
        <f>+R28/R6</f>
        <v>0.30234547974355025</v>
      </c>
      <c r="T28" s="216">
        <v>1045241.2653135587</v>
      </c>
      <c r="U28" s="60">
        <f>+T28/T6</f>
        <v>0.30358687099504417</v>
      </c>
      <c r="V28" s="216">
        <v>1152396.6035760888</v>
      </c>
      <c r="W28" s="60">
        <f>+V28/V6</f>
        <v>0.35858706975493837</v>
      </c>
      <c r="X28" s="216">
        <v>1102240.3806229064</v>
      </c>
      <c r="Y28" s="60">
        <f>+X28/X6</f>
        <v>0.3622534961365137</v>
      </c>
      <c r="Z28" s="216">
        <v>1045228.6948387296</v>
      </c>
      <c r="AA28" s="60">
        <f>+Z28/Z6</f>
        <v>0.3667231857969972</v>
      </c>
      <c r="AB28" s="216">
        <v>1074730.7839337061</v>
      </c>
      <c r="AC28" s="60">
        <f>+AB28/AB6</f>
        <v>0.38407352389214183</v>
      </c>
      <c r="AD28" s="215">
        <v>1091650.2585783941</v>
      </c>
      <c r="AE28" s="59">
        <f>+AD28/AD6</f>
        <v>0.39838253808974439</v>
      </c>
      <c r="AF28" s="216">
        <v>911040.90846657637</v>
      </c>
      <c r="AG28" s="60">
        <f>+AF28/AF6</f>
        <v>0.34973698502073947</v>
      </c>
      <c r="AH28" s="215">
        <v>869076.53205091634</v>
      </c>
      <c r="AI28" s="59">
        <f>+AH28/AH6</f>
        <v>0.34426921992161552</v>
      </c>
      <c r="AJ28" s="215">
        <v>859193.38027342141</v>
      </c>
      <c r="AK28" s="59">
        <f>+AJ28/AJ6</f>
        <v>0.32954275867816618</v>
      </c>
      <c r="AL28" s="215">
        <v>877397.2980004095</v>
      </c>
      <c r="AM28" s="59">
        <f>+AL28/AL6</f>
        <v>0.33593853773095161</v>
      </c>
      <c r="AN28" s="284">
        <v>865342.65365485195</v>
      </c>
      <c r="AO28" s="60">
        <f>+AN28/AN6</f>
        <v>0.3491295154753612</v>
      </c>
      <c r="AP28" s="283">
        <v>854639.78287403088</v>
      </c>
      <c r="AQ28" s="59">
        <f>+AP28/AP6</f>
        <v>0.3536828336507396</v>
      </c>
      <c r="AR28" s="285">
        <v>854180.23495596857</v>
      </c>
      <c r="AS28" s="61">
        <f>+AR28/AR6</f>
        <v>0.36261997957398667</v>
      </c>
      <c r="AT28" s="63"/>
    </row>
    <row r="29" spans="1:46" x14ac:dyDescent="0.35">
      <c r="A29" s="53" t="s">
        <v>56</v>
      </c>
      <c r="B29" s="54">
        <v>0</v>
      </c>
      <c r="C29" s="217"/>
      <c r="D29" s="54">
        <v>0</v>
      </c>
      <c r="E29" s="217"/>
      <c r="F29" s="54">
        <v>0</v>
      </c>
      <c r="G29" s="217"/>
      <c r="H29" s="56">
        <f>+H28/H62</f>
        <v>2.8535993837470287E-2</v>
      </c>
      <c r="I29" s="218"/>
      <c r="J29" s="56">
        <v>0</v>
      </c>
      <c r="K29" s="218"/>
      <c r="L29" s="54">
        <v>0</v>
      </c>
      <c r="M29" s="217"/>
      <c r="N29" s="54">
        <v>0</v>
      </c>
      <c r="O29" s="217"/>
      <c r="P29" s="54">
        <f>+P28/P62</f>
        <v>2.7482745862691747E-2</v>
      </c>
      <c r="Q29" s="217"/>
      <c r="R29" s="56">
        <v>0</v>
      </c>
      <c r="S29" s="218"/>
      <c r="T29" s="56">
        <v>0</v>
      </c>
      <c r="U29" s="218"/>
      <c r="V29" s="56">
        <v>0</v>
      </c>
      <c r="W29" s="218"/>
      <c r="X29" s="56">
        <v>0</v>
      </c>
      <c r="Y29" s="218"/>
      <c r="Z29" s="56"/>
      <c r="AA29" s="218"/>
      <c r="AB29" s="56"/>
      <c r="AC29" s="218"/>
      <c r="AD29" s="54">
        <v>0</v>
      </c>
      <c r="AE29" s="217"/>
      <c r="AF29" s="56">
        <f>+AF28/AF62</f>
        <v>1.9359434742741568E-2</v>
      </c>
      <c r="AG29" s="218"/>
      <c r="AH29" s="54">
        <v>0</v>
      </c>
      <c r="AI29" s="217"/>
      <c r="AJ29" s="54">
        <v>0</v>
      </c>
      <c r="AK29" s="217"/>
      <c r="AL29" s="54">
        <v>0</v>
      </c>
      <c r="AM29" s="217"/>
      <c r="AN29" s="116">
        <f>+AN28/AN62</f>
        <v>1.7618368828552389E-2</v>
      </c>
      <c r="AO29" s="218"/>
      <c r="AP29" s="115">
        <v>0</v>
      </c>
      <c r="AQ29" s="217"/>
      <c r="AR29" s="117">
        <v>0</v>
      </c>
      <c r="AS29" s="219"/>
      <c r="AT29" s="63"/>
    </row>
    <row r="30" spans="1:46" x14ac:dyDescent="0.35">
      <c r="A30" s="48" t="s">
        <v>66</v>
      </c>
      <c r="B30" s="215">
        <v>1536791.1571325809</v>
      </c>
      <c r="C30" s="59">
        <f>+B30/B6</f>
        <v>0.5107628108267821</v>
      </c>
      <c r="D30" s="215">
        <v>1510632.3934341767</v>
      </c>
      <c r="E30" s="59">
        <f>+D30/D6</f>
        <v>0.50633288951715338</v>
      </c>
      <c r="F30" s="215">
        <v>1576160.5735367734</v>
      </c>
      <c r="G30" s="59">
        <f>+F30/F6</f>
        <v>0.51205419427311183</v>
      </c>
      <c r="H30" s="216">
        <v>1726153.311445727</v>
      </c>
      <c r="I30" s="60">
        <f>+H30/H6</f>
        <v>0.50315372030316774</v>
      </c>
      <c r="J30" s="216">
        <v>1720807.5354136615</v>
      </c>
      <c r="K30" s="60">
        <f>+J30/J6</f>
        <v>0.50674029008710875</v>
      </c>
      <c r="L30" s="215">
        <v>1725162.2669664558</v>
      </c>
      <c r="M30" s="59">
        <f>+L30/L6</f>
        <v>0.50028273078562502</v>
      </c>
      <c r="N30" s="215">
        <v>1708934.9758321256</v>
      </c>
      <c r="O30" s="59">
        <f>+N30/N6</f>
        <v>0.49421609632270186</v>
      </c>
      <c r="P30" s="215">
        <v>1953559.2758040787</v>
      </c>
      <c r="Q30" s="59">
        <f>+P30/P6</f>
        <v>0.57673818514040676</v>
      </c>
      <c r="R30" s="216">
        <v>2107095.6983324038</v>
      </c>
      <c r="S30" s="60">
        <f>+R30/R6</f>
        <v>0.60966339794276725</v>
      </c>
      <c r="T30" s="216">
        <v>2088804.0044501899</v>
      </c>
      <c r="U30" s="60">
        <f>+T30/T6</f>
        <v>0.6066862196095173</v>
      </c>
      <c r="V30" s="216">
        <v>1734826.7865859387</v>
      </c>
      <c r="W30" s="60">
        <f>+V30/V6</f>
        <v>0.53981975650030922</v>
      </c>
      <c r="X30" s="216">
        <v>1637818.8731194483</v>
      </c>
      <c r="Y30" s="60">
        <f>+X30/X6</f>
        <v>0.53827243426755234</v>
      </c>
      <c r="Z30" s="216">
        <v>1520939.329502149</v>
      </c>
      <c r="AA30" s="60">
        <f>+Z30/Z6</f>
        <v>0.53362840024692915</v>
      </c>
      <c r="AB30" s="216">
        <v>1486172.2761340234</v>
      </c>
      <c r="AC30" s="60">
        <f>+AB30/AB6</f>
        <v>0.53110921519933774</v>
      </c>
      <c r="AD30" s="215">
        <v>1435116.5040962291</v>
      </c>
      <c r="AE30" s="59">
        <f>+AD30/AD6</f>
        <v>0.52372575452953996</v>
      </c>
      <c r="AF30" s="216">
        <v>1389468.2839517202</v>
      </c>
      <c r="AG30" s="60">
        <f>+AF30/AF6</f>
        <v>0.53339915243668068</v>
      </c>
      <c r="AH30" s="215">
        <v>1335741.1843729001</v>
      </c>
      <c r="AI30" s="59">
        <f>+AH30/AH6</f>
        <v>0.5291301267519346</v>
      </c>
      <c r="AJ30" s="215">
        <v>1340762.3353402866</v>
      </c>
      <c r="AK30" s="59">
        <f>+AJ30/AJ6</f>
        <v>0.51424804806947211</v>
      </c>
      <c r="AL30" s="215">
        <v>1319311.3406888004</v>
      </c>
      <c r="AM30" s="59">
        <f>+AL30/AL6</f>
        <v>0.5051389189514579</v>
      </c>
      <c r="AN30" s="284">
        <v>1291747.6553597325</v>
      </c>
      <c r="AO30" s="60">
        <f>+AN30/AN6</f>
        <v>0.52116607349399968</v>
      </c>
      <c r="AP30" s="283">
        <v>1264868.6647590362</v>
      </c>
      <c r="AQ30" s="59">
        <f>+AP30/AP6</f>
        <v>0.52345133296227797</v>
      </c>
      <c r="AR30" s="285">
        <v>1249833.6567081439</v>
      </c>
      <c r="AS30" s="61">
        <f>+AR30/AR6</f>
        <v>0.53058433866682786</v>
      </c>
      <c r="AT30" s="63"/>
    </row>
    <row r="31" spans="1:46" x14ac:dyDescent="0.35">
      <c r="A31" s="53" t="s">
        <v>56</v>
      </c>
      <c r="B31" s="54">
        <v>0</v>
      </c>
      <c r="C31" s="217"/>
      <c r="D31" s="54">
        <v>0</v>
      </c>
      <c r="E31" s="217"/>
      <c r="F31" s="54">
        <v>0</v>
      </c>
      <c r="G31" s="217"/>
      <c r="H31" s="56">
        <f>+H30/H62</f>
        <v>4.7838533211260179E-2</v>
      </c>
      <c r="I31" s="218"/>
      <c r="J31" s="56">
        <v>0</v>
      </c>
      <c r="K31" s="218"/>
      <c r="L31" s="54">
        <v>0</v>
      </c>
      <c r="M31" s="217"/>
      <c r="N31" s="54">
        <v>0</v>
      </c>
      <c r="O31" s="217"/>
      <c r="P31" s="54">
        <f>+P30/P62</f>
        <v>4.884739628285284E-2</v>
      </c>
      <c r="Q31" s="217"/>
      <c r="R31" s="56">
        <v>0</v>
      </c>
      <c r="S31" s="218"/>
      <c r="T31" s="56">
        <v>0</v>
      </c>
      <c r="U31" s="218"/>
      <c r="V31" s="56">
        <v>0</v>
      </c>
      <c r="W31" s="218"/>
      <c r="X31" s="56">
        <v>0</v>
      </c>
      <c r="Y31" s="218"/>
      <c r="Z31" s="56"/>
      <c r="AA31" s="218"/>
      <c r="AB31" s="56"/>
      <c r="AC31" s="218"/>
      <c r="AD31" s="54">
        <v>0</v>
      </c>
      <c r="AE31" s="217"/>
      <c r="AF31" s="56">
        <f>+AF30/AF62</f>
        <v>2.9525919550142023E-2</v>
      </c>
      <c r="AG31" s="218"/>
      <c r="AH31" s="54">
        <v>0</v>
      </c>
      <c r="AI31" s="217"/>
      <c r="AJ31" s="54">
        <v>0</v>
      </c>
      <c r="AK31" s="217"/>
      <c r="AL31" s="54">
        <v>0</v>
      </c>
      <c r="AM31" s="217"/>
      <c r="AN31" s="116">
        <f>+AN30/AN62</f>
        <v>2.6299970918367471E-2</v>
      </c>
      <c r="AO31" s="218"/>
      <c r="AP31" s="115">
        <v>0</v>
      </c>
      <c r="AQ31" s="217"/>
      <c r="AR31" s="117">
        <v>0</v>
      </c>
      <c r="AS31" s="219"/>
    </row>
    <row r="32" spans="1:46" x14ac:dyDescent="0.35">
      <c r="A32" s="53"/>
      <c r="B32" s="54"/>
      <c r="C32" s="217"/>
      <c r="D32" s="54"/>
      <c r="E32" s="217"/>
      <c r="F32" s="54"/>
      <c r="G32" s="217"/>
      <c r="H32" s="56"/>
      <c r="I32" s="218"/>
      <c r="J32" s="56"/>
      <c r="K32" s="218"/>
      <c r="L32" s="54"/>
      <c r="M32" s="217"/>
      <c r="N32" s="54"/>
      <c r="O32" s="217"/>
      <c r="P32" s="54"/>
      <c r="Q32" s="217"/>
      <c r="R32" s="56"/>
      <c r="S32" s="218"/>
      <c r="T32" s="56"/>
      <c r="U32" s="218"/>
      <c r="V32" s="56"/>
      <c r="W32" s="218"/>
      <c r="X32" s="56"/>
      <c r="Y32" s="218"/>
      <c r="Z32" s="56"/>
      <c r="AA32" s="218"/>
      <c r="AB32" s="56"/>
      <c r="AC32" s="218"/>
      <c r="AD32" s="54"/>
      <c r="AE32" s="217"/>
      <c r="AF32" s="56"/>
      <c r="AG32" s="218"/>
      <c r="AH32" s="54"/>
      <c r="AI32" s="217"/>
      <c r="AJ32" s="54"/>
      <c r="AK32" s="217"/>
      <c r="AL32" s="54"/>
      <c r="AM32" s="217"/>
      <c r="AN32" s="116"/>
      <c r="AO32" s="218"/>
      <c r="AP32" s="115"/>
      <c r="AQ32" s="217"/>
      <c r="AR32" s="117"/>
      <c r="AS32" s="219"/>
    </row>
    <row r="33" spans="1:45" x14ac:dyDescent="0.35">
      <c r="A33" s="67" t="s">
        <v>67</v>
      </c>
      <c r="B33" s="223">
        <v>7.7606274733282374</v>
      </c>
      <c r="C33" s="224" t="s">
        <v>68</v>
      </c>
      <c r="D33" s="223">
        <v>7.667779395359112</v>
      </c>
      <c r="E33" s="224" t="s">
        <v>68</v>
      </c>
      <c r="F33" s="223">
        <v>7.5434074050669881</v>
      </c>
      <c r="G33" s="224" t="s">
        <v>68</v>
      </c>
      <c r="H33" s="225">
        <v>7.286059489041012</v>
      </c>
      <c r="I33" s="226" t="s">
        <v>68</v>
      </c>
      <c r="J33" s="225">
        <v>7.1660276813661516</v>
      </c>
      <c r="K33" s="226" t="s">
        <v>68</v>
      </c>
      <c r="L33" s="223">
        <v>7.0435937194681095</v>
      </c>
      <c r="M33" s="224" t="s">
        <v>68</v>
      </c>
      <c r="N33" s="223">
        <v>6.9133548859647416</v>
      </c>
      <c r="O33" s="224" t="s">
        <v>68</v>
      </c>
      <c r="P33" s="223">
        <v>5.1488035795426903</v>
      </c>
      <c r="Q33" s="224" t="s">
        <v>68</v>
      </c>
      <c r="R33" s="225">
        <v>8.0024692868187284</v>
      </c>
      <c r="S33" s="226" t="s">
        <v>68</v>
      </c>
      <c r="T33" s="225">
        <v>7.9168907613591735</v>
      </c>
      <c r="U33" s="226" t="s">
        <v>68</v>
      </c>
      <c r="V33" s="225">
        <v>7.5882828655890648</v>
      </c>
      <c r="W33" s="226" t="s">
        <v>68</v>
      </c>
      <c r="X33" s="225">
        <v>7.571885081020441</v>
      </c>
      <c r="Y33" s="226" t="s">
        <v>68</v>
      </c>
      <c r="Z33" s="225">
        <v>7.3622424815773737</v>
      </c>
      <c r="AA33" s="226" t="s">
        <v>68</v>
      </c>
      <c r="AB33" s="225">
        <v>7.3985381314701373</v>
      </c>
      <c r="AC33" s="226" t="s">
        <v>68</v>
      </c>
      <c r="AD33" s="223">
        <v>7.2885370876896136</v>
      </c>
      <c r="AE33" s="224" t="s">
        <v>68</v>
      </c>
      <c r="AF33" s="225">
        <v>7.3414328680958123</v>
      </c>
      <c r="AG33" s="226" t="s">
        <v>68</v>
      </c>
      <c r="AH33" s="223">
        <v>7.1310560944718784</v>
      </c>
      <c r="AI33" s="224" t="s">
        <v>68</v>
      </c>
      <c r="AJ33" s="223">
        <v>7.1411156127056188</v>
      </c>
      <c r="AK33" s="224" t="s">
        <v>68</v>
      </c>
      <c r="AL33" s="223">
        <v>6.7973655337459222</v>
      </c>
      <c r="AM33" s="224" t="s">
        <v>68</v>
      </c>
      <c r="AN33" s="330">
        <v>7.0419317795469052</v>
      </c>
      <c r="AO33" s="226" t="s">
        <v>68</v>
      </c>
      <c r="AP33" s="341">
        <v>6.9427311062992407</v>
      </c>
      <c r="AQ33" s="224" t="s">
        <v>68</v>
      </c>
      <c r="AR33" s="324">
        <v>7.0400691868126186</v>
      </c>
      <c r="AS33" s="227" t="s">
        <v>68</v>
      </c>
    </row>
    <row r="34" spans="1:45" x14ac:dyDescent="0.35">
      <c r="A34" s="67" t="s">
        <v>69</v>
      </c>
      <c r="B34" s="73">
        <v>3.6309325623592029E-2</v>
      </c>
      <c r="C34" s="224"/>
      <c r="D34" s="73">
        <v>4.6555320193890359E-2</v>
      </c>
      <c r="E34" s="224"/>
      <c r="F34" s="73">
        <v>5.7933552502207206E-2</v>
      </c>
      <c r="G34" s="224"/>
      <c r="H34" s="74">
        <v>6.8294044182871647E-2</v>
      </c>
      <c r="I34" s="226"/>
      <c r="J34" s="74">
        <v>9.3189191300834293E-2</v>
      </c>
      <c r="K34" s="226"/>
      <c r="L34" s="73">
        <v>0.11308467346809169</v>
      </c>
      <c r="M34" s="224"/>
      <c r="N34" s="73">
        <v>0.11630526109173338</v>
      </c>
      <c r="O34" s="224"/>
      <c r="P34" s="73">
        <v>0.11209744049748245</v>
      </c>
      <c r="Q34" s="224"/>
      <c r="R34" s="74">
        <v>0.10865046325010057</v>
      </c>
      <c r="S34" s="226"/>
      <c r="T34" s="74">
        <v>0.11405966667963027</v>
      </c>
      <c r="U34" s="226"/>
      <c r="V34" s="74">
        <v>0.11615648408819211</v>
      </c>
      <c r="W34" s="226"/>
      <c r="X34" s="74">
        <v>9.8318399277077209E-2</v>
      </c>
      <c r="Y34" s="226"/>
      <c r="Z34" s="74">
        <v>7.5454513442290622E-2</v>
      </c>
      <c r="AA34" s="226"/>
      <c r="AB34" s="74">
        <v>2.6774424512075328E-2</v>
      </c>
      <c r="AC34" s="226"/>
      <c r="AD34" s="73">
        <v>8.9615976786873663E-2</v>
      </c>
      <c r="AE34" s="224"/>
      <c r="AF34" s="74">
        <v>9.2553018117331867E-2</v>
      </c>
      <c r="AG34" s="226"/>
      <c r="AH34" s="73">
        <v>9.4825184270474525E-2</v>
      </c>
      <c r="AI34" s="224"/>
      <c r="AJ34" s="73">
        <v>9.660630330868239E-2</v>
      </c>
      <c r="AK34" s="224"/>
      <c r="AL34" s="73">
        <v>9.8689928285886019E-2</v>
      </c>
      <c r="AM34" s="224"/>
      <c r="AN34" s="122">
        <v>0.10010218894653243</v>
      </c>
      <c r="AO34" s="226"/>
      <c r="AP34" s="121">
        <v>9.4871740116340475E-2</v>
      </c>
      <c r="AQ34" s="224"/>
      <c r="AR34" s="319">
        <v>9.4660357360629735E-2</v>
      </c>
      <c r="AS34" s="227"/>
    </row>
    <row r="35" spans="1:45" x14ac:dyDescent="0.35">
      <c r="A35" s="48"/>
      <c r="B35" s="62"/>
      <c r="C35" s="220"/>
      <c r="D35" s="62"/>
      <c r="E35" s="220"/>
      <c r="F35" s="62"/>
      <c r="G35" s="220"/>
      <c r="I35" s="221"/>
      <c r="K35" s="221"/>
      <c r="L35" s="62"/>
      <c r="M35" s="220"/>
      <c r="N35" s="62"/>
      <c r="O35" s="220"/>
      <c r="P35" s="62"/>
      <c r="Q35" s="220"/>
      <c r="S35" s="221"/>
      <c r="U35" s="221"/>
      <c r="W35" s="221"/>
      <c r="Y35" s="221"/>
      <c r="AA35" s="221"/>
      <c r="AC35" s="221"/>
      <c r="AD35" s="62"/>
      <c r="AE35" s="220"/>
      <c r="AG35" s="221"/>
      <c r="AH35" s="62"/>
      <c r="AI35" s="220"/>
      <c r="AJ35" s="62"/>
      <c r="AK35" s="220"/>
      <c r="AL35" s="62"/>
      <c r="AM35" s="220"/>
      <c r="AN35" s="48"/>
      <c r="AO35" s="221"/>
      <c r="AP35" s="85"/>
      <c r="AQ35" s="220"/>
      <c r="AR35" s="259"/>
      <c r="AS35" s="222"/>
    </row>
    <row r="36" spans="1:45" x14ac:dyDescent="0.35">
      <c r="A36" s="44" t="s">
        <v>70</v>
      </c>
      <c r="B36" s="228"/>
      <c r="C36" s="220"/>
      <c r="D36" s="228"/>
      <c r="E36" s="220"/>
      <c r="F36" s="228"/>
      <c r="G36" s="220"/>
      <c r="H36" s="35"/>
      <c r="I36" s="221"/>
      <c r="J36" s="35"/>
      <c r="K36" s="221"/>
      <c r="L36" s="228"/>
      <c r="M36" s="220"/>
      <c r="N36" s="228"/>
      <c r="O36" s="220"/>
      <c r="P36" s="228"/>
      <c r="Q36" s="220"/>
      <c r="R36" s="35"/>
      <c r="S36" s="221"/>
      <c r="T36" s="35"/>
      <c r="U36" s="221"/>
      <c r="V36" s="35"/>
      <c r="W36" s="221"/>
      <c r="X36" s="35"/>
      <c r="Y36" s="221"/>
      <c r="Z36" s="35"/>
      <c r="AA36" s="221"/>
      <c r="AB36" s="35"/>
      <c r="AC36" s="221"/>
      <c r="AD36" s="228"/>
      <c r="AE36" s="220"/>
      <c r="AF36" s="35"/>
      <c r="AG36" s="221"/>
      <c r="AH36" s="228"/>
      <c r="AI36" s="220"/>
      <c r="AJ36" s="228"/>
      <c r="AK36" s="220"/>
      <c r="AL36" s="228"/>
      <c r="AM36" s="220"/>
      <c r="AN36" s="261"/>
      <c r="AO36" s="221"/>
      <c r="AP36" s="260"/>
      <c r="AQ36" s="220"/>
      <c r="AR36" s="262"/>
      <c r="AS36" s="222"/>
    </row>
    <row r="37" spans="1:45" x14ac:dyDescent="0.35">
      <c r="A37" s="44" t="s">
        <v>71</v>
      </c>
      <c r="B37" s="215">
        <v>27925.176802670001</v>
      </c>
      <c r="C37" s="220"/>
      <c r="D37" s="215">
        <v>97174.087136173999</v>
      </c>
      <c r="E37" s="220"/>
      <c r="F37" s="215">
        <v>123216.87634859598</v>
      </c>
      <c r="G37" s="220"/>
      <c r="H37" s="216">
        <v>186772.80129440402</v>
      </c>
      <c r="I37" s="221"/>
      <c r="J37" s="216">
        <v>37909.046839852002</v>
      </c>
      <c r="K37" s="221"/>
      <c r="L37" s="215">
        <v>112874.86195278401</v>
      </c>
      <c r="M37" s="220"/>
      <c r="N37" s="215">
        <v>149015.57980940799</v>
      </c>
      <c r="O37" s="220"/>
      <c r="P37" s="215">
        <v>232531.908334826</v>
      </c>
      <c r="Q37" s="220"/>
      <c r="R37" s="216">
        <v>35225.113481660999</v>
      </c>
      <c r="S37" s="221"/>
      <c r="T37" s="216">
        <v>110031.541172154</v>
      </c>
      <c r="U37" s="221"/>
      <c r="V37" s="216">
        <v>144229.63619409996</v>
      </c>
      <c r="W37" s="221"/>
      <c r="X37" s="216">
        <v>229234.40630206699</v>
      </c>
      <c r="Y37" s="221"/>
      <c r="Z37" s="216">
        <v>35562.529607734999</v>
      </c>
      <c r="AA37" s="221"/>
      <c r="AB37" s="216">
        <v>117949.52951329101</v>
      </c>
      <c r="AC37" s="221"/>
      <c r="AD37" s="215">
        <v>149978.54573851902</v>
      </c>
      <c r="AE37" s="220"/>
      <c r="AF37" s="216">
        <v>220471.21008648502</v>
      </c>
      <c r="AG37" s="221"/>
      <c r="AH37" s="215">
        <v>28337.460298961996</v>
      </c>
      <c r="AI37" s="220"/>
      <c r="AJ37" s="215">
        <v>98726.558937730995</v>
      </c>
      <c r="AK37" s="220"/>
      <c r="AL37" s="215">
        <v>125871.49865396399</v>
      </c>
      <c r="AM37" s="220"/>
      <c r="AN37" s="284">
        <v>189467.58225843799</v>
      </c>
      <c r="AO37" s="221"/>
      <c r="AP37" s="283">
        <v>28487.718294243001</v>
      </c>
      <c r="AQ37" s="220"/>
      <c r="AR37" s="285">
        <v>92192.965944423995</v>
      </c>
      <c r="AS37" s="222"/>
    </row>
    <row r="38" spans="1:45" x14ac:dyDescent="0.35">
      <c r="A38" s="53" t="s">
        <v>56</v>
      </c>
      <c r="B38" s="54">
        <v>0</v>
      </c>
      <c r="C38" s="220"/>
      <c r="D38" s="54">
        <v>0</v>
      </c>
      <c r="E38" s="220"/>
      <c r="F38" s="54">
        <v>0</v>
      </c>
      <c r="G38" s="220"/>
      <c r="H38" s="56">
        <f>+H37/H62</f>
        <v>5.1762127954897907E-3</v>
      </c>
      <c r="I38" s="221"/>
      <c r="J38" s="56">
        <v>0</v>
      </c>
      <c r="K38" s="221"/>
      <c r="L38" s="54">
        <v>0</v>
      </c>
      <c r="M38" s="220"/>
      <c r="N38" s="54">
        <v>0</v>
      </c>
      <c r="O38" s="220"/>
      <c r="P38" s="54">
        <f>+P37/P62</f>
        <v>5.8142992718580823E-3</v>
      </c>
      <c r="Q38" s="220"/>
      <c r="R38" s="56"/>
      <c r="S38" s="221"/>
      <c r="T38" s="56"/>
      <c r="U38" s="221"/>
      <c r="V38" s="56"/>
      <c r="W38" s="221"/>
      <c r="X38" s="56"/>
      <c r="Y38" s="221"/>
      <c r="Z38" s="56"/>
      <c r="AA38" s="221"/>
      <c r="AB38" s="56"/>
      <c r="AC38" s="221"/>
      <c r="AD38" s="54"/>
      <c r="AE38" s="220"/>
      <c r="AF38" s="56">
        <f>+AF37/AF62</f>
        <v>4.684968550431632E-3</v>
      </c>
      <c r="AG38" s="221"/>
      <c r="AH38" s="54">
        <v>0</v>
      </c>
      <c r="AI38" s="220"/>
      <c r="AJ38" s="54">
        <v>0</v>
      </c>
      <c r="AK38" s="220"/>
      <c r="AL38" s="54">
        <v>0</v>
      </c>
      <c r="AM38" s="220"/>
      <c r="AN38" s="116">
        <f>+AN37/AN62</f>
        <v>3.8575583107852648E-3</v>
      </c>
      <c r="AO38" s="221"/>
      <c r="AP38" s="115">
        <v>0</v>
      </c>
      <c r="AQ38" s="220"/>
      <c r="AR38" s="117">
        <v>0</v>
      </c>
      <c r="AS38" s="222"/>
    </row>
    <row r="39" spans="1:45" x14ac:dyDescent="0.35">
      <c r="A39" s="53" t="s">
        <v>72</v>
      </c>
      <c r="B39" s="54">
        <f>+B37/B65</f>
        <v>2.1044000218008452E-2</v>
      </c>
      <c r="C39" s="220"/>
      <c r="D39" s="54">
        <f>+D37/D65</f>
        <v>4.3476399537882515E-2</v>
      </c>
      <c r="E39" s="220"/>
      <c r="F39" s="54">
        <f>+F37/F65</f>
        <v>4.2952899162437504E-2</v>
      </c>
      <c r="G39" s="220"/>
      <c r="H39" s="56">
        <f>+H37/H65</f>
        <v>3.9785925315550148E-2</v>
      </c>
      <c r="I39" s="221"/>
      <c r="J39" s="56">
        <f>+J37/J65</f>
        <v>2.1890933448397359E-2</v>
      </c>
      <c r="K39" s="221"/>
      <c r="L39" s="54">
        <f>+L37/L65</f>
        <v>3.5932004248469471E-2</v>
      </c>
      <c r="M39" s="220"/>
      <c r="N39" s="54">
        <f>+N37/N65</f>
        <v>3.2762795322290109E-2</v>
      </c>
      <c r="O39" s="220"/>
      <c r="P39" s="54">
        <f>+P37/P65</f>
        <v>3.6794910605537655E-2</v>
      </c>
      <c r="Q39" s="220"/>
      <c r="R39" s="56">
        <f>+R37/R65</f>
        <v>1.8183024620094836E-2</v>
      </c>
      <c r="S39" s="221"/>
      <c r="T39" s="56">
        <f>+T37/T65</f>
        <v>5.6797722544225965E-2</v>
      </c>
      <c r="U39" s="221"/>
      <c r="V39" s="56">
        <f>+V37/V65</f>
        <v>7.4450605453123403E-2</v>
      </c>
      <c r="W39" s="221"/>
      <c r="X39" s="56">
        <f>+X37/X65</f>
        <v>3.1258251455101645E-2</v>
      </c>
      <c r="Y39" s="221"/>
      <c r="Z39" s="56">
        <f>+Z37/Z65</f>
        <v>1.765683213188219E-2</v>
      </c>
      <c r="AA39" s="221"/>
      <c r="AB39" s="56">
        <f>+AB37/AB65</f>
        <v>5.8562061406275387E-2</v>
      </c>
      <c r="AC39" s="221"/>
      <c r="AD39" s="54">
        <f>+AD37/AD65</f>
        <v>3.1965561971599693E-2</v>
      </c>
      <c r="AE39" s="220"/>
      <c r="AF39" s="56">
        <f>+AF37/AF65</f>
        <v>3.4508853944166931E-2</v>
      </c>
      <c r="AG39" s="221"/>
      <c r="AH39" s="54">
        <f>+AH37/AH65</f>
        <v>2.3666336661556268E-2</v>
      </c>
      <c r="AI39" s="220"/>
      <c r="AJ39" s="54">
        <f>+AJ37/AJ65</f>
        <v>3.2486823597800238E-2</v>
      </c>
      <c r="AK39" s="220"/>
      <c r="AL39" s="54">
        <f>+AL37/AL65</f>
        <v>2.6242874704907798E-2</v>
      </c>
      <c r="AM39" s="220"/>
      <c r="AN39" s="116">
        <f>+AN37/AN65</f>
        <v>2.8806466382928973E-2</v>
      </c>
      <c r="AO39" s="221"/>
      <c r="AP39" s="115">
        <f>+AP37/AP65</f>
        <v>1.4085562846500064E-2</v>
      </c>
      <c r="AQ39" s="220"/>
      <c r="AR39" s="117">
        <f>+AR37/AR65</f>
        <v>2.9667938348978899E-2</v>
      </c>
      <c r="AS39" s="222"/>
    </row>
    <row r="40" spans="1:45" x14ac:dyDescent="0.35">
      <c r="A40" s="53" t="s">
        <v>73</v>
      </c>
      <c r="B40" s="54">
        <f>+B37/B67</f>
        <v>1.4521350907766772E-2</v>
      </c>
      <c r="C40" s="220"/>
      <c r="D40" s="54">
        <f>+D37/D67</f>
        <v>2.6436100473704031E-2</v>
      </c>
      <c r="E40" s="220"/>
      <c r="F40" s="54">
        <f>+F37/F67</f>
        <v>2.4888706991022153E-2</v>
      </c>
      <c r="G40" s="220"/>
      <c r="H40" s="56">
        <f>+H37/H67</f>
        <v>2.4312263909962422E-2</v>
      </c>
      <c r="I40" s="221"/>
      <c r="J40" s="56">
        <f>+J37/J67</f>
        <v>1.7766075907869779E-2</v>
      </c>
      <c r="K40" s="221"/>
      <c r="L40" s="54">
        <f>+L37/L67</f>
        <v>2.8996196622999629E-2</v>
      </c>
      <c r="M40" s="220"/>
      <c r="N40" s="54">
        <f>+N37/N67</f>
        <v>2.4664823696014533E-2</v>
      </c>
      <c r="O40" s="220"/>
      <c r="P40" s="54">
        <f>+P37/P67</f>
        <v>2.7898155372021366E-2</v>
      </c>
      <c r="Q40" s="220"/>
      <c r="R40" s="56">
        <f>+R37/R67</f>
        <v>1.552900495508251E-2</v>
      </c>
      <c r="S40" s="221"/>
      <c r="T40" s="56">
        <f>+T37/T67</f>
        <v>4.8507447647182823E-2</v>
      </c>
      <c r="U40" s="221"/>
      <c r="V40" s="56">
        <f>+V37/V67</f>
        <v>6.3583691115544239E-2</v>
      </c>
      <c r="W40" s="221"/>
      <c r="X40" s="56">
        <f>+X37/X67</f>
        <v>2.7102909221819432E-2</v>
      </c>
      <c r="Y40" s="221"/>
      <c r="Z40" s="56">
        <f>+Z37/Z67</f>
        <v>1.5693462077276836E-2</v>
      </c>
      <c r="AA40" s="221"/>
      <c r="AB40" s="56">
        <f>+AB37/AB67</f>
        <v>5.2050191279049765E-2</v>
      </c>
      <c r="AC40" s="221"/>
      <c r="AD40" s="54">
        <f>+AD37/AD67</f>
        <v>2.653836894190199E-2</v>
      </c>
      <c r="AE40" s="220"/>
      <c r="AF40" s="56">
        <f>+AF37/AF67</f>
        <v>2.9033279510118901E-2</v>
      </c>
      <c r="AG40" s="221"/>
      <c r="AH40" s="54">
        <f>+AH37/AH67</f>
        <v>2.6486731853105593E-2</v>
      </c>
      <c r="AI40" s="220"/>
      <c r="AJ40" s="54">
        <f>+AJ37/AJ67</f>
        <v>2.6640688142209403E-2</v>
      </c>
      <c r="AK40" s="220"/>
      <c r="AL40" s="54">
        <f>+AL37/AL67</f>
        <v>2.0783539356761985E-2</v>
      </c>
      <c r="AM40" s="220"/>
      <c r="AN40" s="116">
        <f>+AN37/AN67</f>
        <v>2.3205918871174423E-2</v>
      </c>
      <c r="AO40" s="221"/>
      <c r="AP40" s="115">
        <f>+AP37/AP67</f>
        <v>1.1933933248531226E-2</v>
      </c>
      <c r="AQ40" s="220"/>
      <c r="AR40" s="117">
        <f>+AR37/AR67</f>
        <v>2.5055687410815711E-2</v>
      </c>
      <c r="AS40" s="222"/>
    </row>
    <row r="41" spans="1:45" x14ac:dyDescent="0.35">
      <c r="A41" s="53"/>
      <c r="B41" s="62"/>
      <c r="C41" s="220"/>
      <c r="D41" s="62"/>
      <c r="E41" s="220"/>
      <c r="F41" s="62"/>
      <c r="G41" s="220"/>
      <c r="I41" s="221"/>
      <c r="K41" s="221"/>
      <c r="L41" s="62"/>
      <c r="M41" s="220"/>
      <c r="N41" s="62"/>
      <c r="O41" s="220"/>
      <c r="P41" s="62"/>
      <c r="Q41" s="220"/>
      <c r="S41" s="221"/>
      <c r="U41" s="221"/>
      <c r="W41" s="221"/>
      <c r="Y41" s="221"/>
      <c r="AA41" s="221"/>
      <c r="AC41" s="221"/>
      <c r="AD41" s="62"/>
      <c r="AE41" s="220"/>
      <c r="AG41" s="221"/>
      <c r="AH41" s="62"/>
      <c r="AI41" s="220"/>
      <c r="AJ41" s="62"/>
      <c r="AK41" s="220"/>
      <c r="AL41" s="62"/>
      <c r="AM41" s="220"/>
      <c r="AN41" s="48"/>
      <c r="AO41" s="221"/>
      <c r="AP41" s="85"/>
      <c r="AQ41" s="220"/>
      <c r="AR41" s="259"/>
      <c r="AS41" s="222"/>
    </row>
    <row r="42" spans="1:45" s="37" customFormat="1" x14ac:dyDescent="0.35">
      <c r="A42" s="44" t="s">
        <v>45</v>
      </c>
      <c r="B42" s="228">
        <f t="shared" ref="B42:C42" si="0">+B49+B55</f>
        <v>3008815.6861791601</v>
      </c>
      <c r="C42" s="203">
        <f t="shared" si="0"/>
        <v>1</v>
      </c>
      <c r="D42" s="228">
        <f t="shared" ref="D42:E42" si="1">+D49+D55</f>
        <v>2983476.7298540259</v>
      </c>
      <c r="E42" s="203">
        <f t="shared" si="1"/>
        <v>1</v>
      </c>
      <c r="F42" s="228">
        <f t="shared" ref="F42:K42" si="2">+F49+F55</f>
        <v>3078112.8075207295</v>
      </c>
      <c r="G42" s="203">
        <f t="shared" si="2"/>
        <v>1</v>
      </c>
      <c r="H42" s="35">
        <f t="shared" si="2"/>
        <v>3430667.8889418906</v>
      </c>
      <c r="I42" s="205">
        <f t="shared" si="2"/>
        <v>1</v>
      </c>
      <c r="J42" s="35">
        <f t="shared" si="2"/>
        <v>3395837.2149920315</v>
      </c>
      <c r="K42" s="205">
        <f t="shared" si="2"/>
        <v>1</v>
      </c>
      <c r="L42" s="228">
        <f t="shared" ref="L42:M42" si="3">+L49+L55</f>
        <v>3448374.6106073391</v>
      </c>
      <c r="M42" s="203">
        <f t="shared" si="3"/>
        <v>1</v>
      </c>
      <c r="N42" s="228">
        <f t="shared" ref="N42:O42" si="4">+N49+N55</f>
        <v>3457869.9248117255</v>
      </c>
      <c r="O42" s="203">
        <f t="shared" si="4"/>
        <v>1</v>
      </c>
      <c r="P42" s="228">
        <f t="shared" ref="P42:Q42" si="5">+P49+P55</f>
        <v>3387254.9557794328</v>
      </c>
      <c r="Q42" s="203">
        <f t="shared" si="5"/>
        <v>1</v>
      </c>
      <c r="R42" s="35">
        <f t="shared" ref="R42:S42" si="6">+R49+R55</f>
        <v>3456162.3765548896</v>
      </c>
      <c r="S42" s="205">
        <f t="shared" si="6"/>
        <v>1</v>
      </c>
      <c r="T42" s="35">
        <f t="shared" ref="T42:U42" si="7">+T49+T55</f>
        <v>3442972.5563811404</v>
      </c>
      <c r="U42" s="205">
        <f t="shared" si="7"/>
        <v>1</v>
      </c>
      <c r="V42" s="35">
        <f t="shared" ref="V42:W42" si="8">+V49+V55</f>
        <v>3213714.8848218285</v>
      </c>
      <c r="W42" s="205">
        <f t="shared" si="8"/>
        <v>1</v>
      </c>
      <c r="X42" s="35">
        <f t="shared" ref="X42:Y42" si="9">+X49+X55</f>
        <v>3042732.209291175</v>
      </c>
      <c r="Y42" s="205">
        <f t="shared" si="9"/>
        <v>1</v>
      </c>
      <c r="Z42" s="35">
        <f t="shared" ref="Z42:AA42" si="10">+Z49+Z55</f>
        <v>2850184.3769903467</v>
      </c>
      <c r="AA42" s="205">
        <f t="shared" si="10"/>
        <v>1</v>
      </c>
      <c r="AB42" s="35">
        <f t="shared" ref="AB42:AC42" si="11">+AB49+AB55</f>
        <v>2798242.307989757</v>
      </c>
      <c r="AC42" s="205">
        <f t="shared" si="11"/>
        <v>1</v>
      </c>
      <c r="AD42" s="228">
        <f t="shared" ref="AD42:AE42" si="12">+AD49+AD55</f>
        <v>2740206.0939038345</v>
      </c>
      <c r="AE42" s="203">
        <f t="shared" si="12"/>
        <v>1</v>
      </c>
      <c r="AF42" s="35">
        <f t="shared" ref="AF42:AG42" si="13">+AF49+AF55</f>
        <v>2604931.5556733338</v>
      </c>
      <c r="AG42" s="205">
        <f t="shared" si="13"/>
        <v>1</v>
      </c>
      <c r="AH42" s="228">
        <f t="shared" ref="AH42:AK42" si="14">+AH49+AH55</f>
        <v>2524409.6240982302</v>
      </c>
      <c r="AI42" s="203">
        <f t="shared" si="14"/>
        <v>0.99999999999999978</v>
      </c>
      <c r="AJ42" s="228">
        <f t="shared" si="14"/>
        <v>2607228.8273598989</v>
      </c>
      <c r="AK42" s="203">
        <f t="shared" si="14"/>
        <v>1</v>
      </c>
      <c r="AL42" s="228">
        <f t="shared" ref="AL42:AM42" si="15">+AL49+AL55</f>
        <v>2611779.2377339704</v>
      </c>
      <c r="AM42" s="203">
        <f t="shared" si="15"/>
        <v>1</v>
      </c>
      <c r="AN42" s="261">
        <f t="shared" ref="AN42:AO42" si="16">+AN49+AN55</f>
        <v>2478572.0350129521</v>
      </c>
      <c r="AO42" s="205">
        <f t="shared" si="16"/>
        <v>0.99999999999999989</v>
      </c>
      <c r="AP42" s="260">
        <f t="shared" ref="AP42:AQ42" si="17">+AP49+AP55</f>
        <v>2416401.6501801279</v>
      </c>
      <c r="AQ42" s="203">
        <f t="shared" si="17"/>
        <v>1</v>
      </c>
      <c r="AR42" s="262">
        <f t="shared" ref="AR42:AS42" si="18">+AR49+AR55</f>
        <v>2355579.6234931038</v>
      </c>
      <c r="AS42" s="207">
        <f t="shared" si="18"/>
        <v>1</v>
      </c>
    </row>
    <row r="43" spans="1:45" s="37" customFormat="1" x14ac:dyDescent="0.35">
      <c r="A43" s="53" t="s">
        <v>56</v>
      </c>
      <c r="B43" s="54">
        <v>0</v>
      </c>
      <c r="C43" s="203"/>
      <c r="D43" s="54">
        <v>0</v>
      </c>
      <c r="E43" s="203"/>
      <c r="F43" s="54">
        <v>0</v>
      </c>
      <c r="G43" s="203"/>
      <c r="H43" s="56">
        <f>+H42/H62</f>
        <v>9.5077371548471887E-2</v>
      </c>
      <c r="I43" s="205"/>
      <c r="J43" s="56">
        <v>0</v>
      </c>
      <c r="K43" s="205"/>
      <c r="L43" s="54">
        <v>0</v>
      </c>
      <c r="M43" s="203"/>
      <c r="N43" s="54">
        <v>0</v>
      </c>
      <c r="O43" s="203"/>
      <c r="P43" s="54">
        <f>+P42/P62</f>
        <v>8.4695963508920349E-2</v>
      </c>
      <c r="Q43" s="203"/>
      <c r="R43" s="56"/>
      <c r="S43" s="205"/>
      <c r="T43" s="56"/>
      <c r="U43" s="205"/>
      <c r="V43" s="56"/>
      <c r="W43" s="205"/>
      <c r="X43" s="56"/>
      <c r="Y43" s="205"/>
      <c r="Z43" s="56"/>
      <c r="AA43" s="205"/>
      <c r="AB43" s="56"/>
      <c r="AC43" s="205"/>
      <c r="AD43" s="54"/>
      <c r="AE43" s="203"/>
      <c r="AF43" s="56">
        <f>+AF42/AF62</f>
        <v>5.5354267840999276E-2</v>
      </c>
      <c r="AG43" s="205"/>
      <c r="AH43" s="54">
        <v>0</v>
      </c>
      <c r="AI43" s="203"/>
      <c r="AJ43" s="54">
        <v>0</v>
      </c>
      <c r="AK43" s="203"/>
      <c r="AL43" s="54">
        <v>0</v>
      </c>
      <c r="AM43" s="203"/>
      <c r="AN43" s="116">
        <f>+AN42/AN62</f>
        <v>5.0463704864837623E-2</v>
      </c>
      <c r="AO43" s="205"/>
      <c r="AP43" s="115">
        <v>0</v>
      </c>
      <c r="AQ43" s="203"/>
      <c r="AR43" s="117">
        <v>0</v>
      </c>
      <c r="AS43" s="207"/>
    </row>
    <row r="44" spans="1:45" s="37" customFormat="1" x14ac:dyDescent="0.35">
      <c r="A44" s="53" t="s">
        <v>74</v>
      </c>
      <c r="B44" s="54">
        <v>0</v>
      </c>
      <c r="C44" s="203"/>
      <c r="D44" s="54">
        <v>0</v>
      </c>
      <c r="E44" s="203"/>
      <c r="F44" s="54">
        <v>0</v>
      </c>
      <c r="G44" s="203"/>
      <c r="H44" s="56">
        <v>0</v>
      </c>
      <c r="I44" s="205"/>
      <c r="J44" s="56">
        <v>0</v>
      </c>
      <c r="K44" s="205"/>
      <c r="L44" s="54">
        <v>0</v>
      </c>
      <c r="M44" s="203"/>
      <c r="N44" s="54">
        <v>0</v>
      </c>
      <c r="O44" s="203"/>
      <c r="P44" s="54">
        <v>0</v>
      </c>
      <c r="Q44" s="203"/>
      <c r="R44" s="56">
        <v>0</v>
      </c>
      <c r="S44" s="205"/>
      <c r="T44" s="56">
        <v>0</v>
      </c>
      <c r="U44" s="205"/>
      <c r="V44" s="56">
        <v>0</v>
      </c>
      <c r="W44" s="205"/>
      <c r="X44" s="56">
        <v>0</v>
      </c>
      <c r="Y44" s="205"/>
      <c r="Z44" s="56">
        <v>0</v>
      </c>
      <c r="AA44" s="205"/>
      <c r="AB44" s="56">
        <v>0</v>
      </c>
      <c r="AC44" s="205"/>
      <c r="AD44" s="54">
        <v>0</v>
      </c>
      <c r="AE44" s="203"/>
      <c r="AF44" s="56">
        <f>+AF42/AF64</f>
        <v>0.264534037318369</v>
      </c>
      <c r="AG44" s="205"/>
      <c r="AH44" s="54">
        <v>0</v>
      </c>
      <c r="AI44" s="203"/>
      <c r="AJ44" s="54">
        <v>0</v>
      </c>
      <c r="AK44" s="203"/>
      <c r="AL44" s="54">
        <v>0</v>
      </c>
      <c r="AM44" s="203"/>
      <c r="AN44" s="116">
        <f>+AN42/AN64</f>
        <v>0.23503147748702202</v>
      </c>
      <c r="AO44" s="205"/>
      <c r="AP44" s="115">
        <v>0</v>
      </c>
      <c r="AQ44" s="203"/>
      <c r="AR44" s="117">
        <v>0</v>
      </c>
      <c r="AS44" s="207"/>
    </row>
    <row r="45" spans="1:45" s="37" customFormat="1" x14ac:dyDescent="0.35">
      <c r="A45" s="53" t="s">
        <v>72</v>
      </c>
      <c r="B45" s="54">
        <f>+B42/B65</f>
        <v>2.2673989999536022</v>
      </c>
      <c r="C45" s="203"/>
      <c r="D45" s="54">
        <f>+D42/D65</f>
        <v>1.3348293783026719</v>
      </c>
      <c r="E45" s="203"/>
      <c r="F45" s="54">
        <f>+F42/F65</f>
        <v>1.0730175358284175</v>
      </c>
      <c r="G45" s="203"/>
      <c r="H45" s="56">
        <f>+H42/H65</f>
        <v>0.73079321756677884</v>
      </c>
      <c r="I45" s="205"/>
      <c r="J45" s="56">
        <f>+J42/J65</f>
        <v>1.9609579420190935</v>
      </c>
      <c r="K45" s="205"/>
      <c r="L45" s="54">
        <f>+L42/L65</f>
        <v>1.0977378755110943</v>
      </c>
      <c r="M45" s="203"/>
      <c r="N45" s="54">
        <f>+N42/N65</f>
        <v>0.76025261749548145</v>
      </c>
      <c r="O45" s="203"/>
      <c r="P45" s="54">
        <f>+P42/P65</f>
        <v>0.53598555221336219</v>
      </c>
      <c r="Q45" s="203"/>
      <c r="R45" s="56">
        <f>+R42/R65</f>
        <v>1.7840534599458648</v>
      </c>
      <c r="S45" s="205"/>
      <c r="T45" s="56">
        <f>+T42/T65</f>
        <v>1.7772449417822891</v>
      </c>
      <c r="U45" s="205"/>
      <c r="V45" s="56">
        <f>+V42/V65</f>
        <v>1.6589032964536274</v>
      </c>
      <c r="W45" s="205"/>
      <c r="X45" s="56">
        <f>+X42/X65</f>
        <v>0.41490494399532429</v>
      </c>
      <c r="Y45" s="205"/>
      <c r="Z45" s="56">
        <f>+Z42/Z65</f>
        <v>1.4151194429792708</v>
      </c>
      <c r="AA45" s="205"/>
      <c r="AB45" s="56">
        <f>+AB42/AB65</f>
        <v>1.3893301528741435</v>
      </c>
      <c r="AC45" s="205"/>
      <c r="AD45" s="54">
        <f>+AD42/AD65</f>
        <v>0.58403171785884189</v>
      </c>
      <c r="AE45" s="203"/>
      <c r="AF45" s="56">
        <f>+AF42/AF65</f>
        <v>0.40773215946889352</v>
      </c>
      <c r="AG45" s="205"/>
      <c r="AH45" s="54">
        <f>+AH42/AH65</f>
        <v>2.1082880189432442</v>
      </c>
      <c r="AI45" s="203"/>
      <c r="AJ45" s="54">
        <f>+AJ42/AJ65</f>
        <v>0.85793107655016232</v>
      </c>
      <c r="AK45" s="203"/>
      <c r="AL45" s="54">
        <f>+AL42/AL65</f>
        <v>0.54452831678089886</v>
      </c>
      <c r="AM45" s="203"/>
      <c r="AN45" s="116">
        <f>+AN42/AN65</f>
        <v>0.37683967438228438</v>
      </c>
      <c r="AO45" s="205"/>
      <c r="AP45" s="115">
        <f>+AP42/AP65</f>
        <v>1.194773725099527</v>
      </c>
      <c r="AQ45" s="203"/>
      <c r="AR45" s="117">
        <f>+AR42/AR65</f>
        <v>0.75803170372057138</v>
      </c>
      <c r="AS45" s="207"/>
    </row>
    <row r="46" spans="1:45" s="37" customFormat="1" x14ac:dyDescent="0.35">
      <c r="A46" s="53" t="s">
        <v>75</v>
      </c>
      <c r="B46" s="54">
        <f>+B42/B66</f>
        <v>2.4392871133102734</v>
      </c>
      <c r="C46" s="203"/>
      <c r="D46" s="54">
        <f>+D42/D66</f>
        <v>1.4613803255906175</v>
      </c>
      <c r="E46" s="203"/>
      <c r="F46" s="54">
        <f>+F42/F66</f>
        <v>1.1704501290371989</v>
      </c>
      <c r="G46" s="203"/>
      <c r="H46" s="56">
        <f>+H42/H66</f>
        <v>0.79028871587298843</v>
      </c>
      <c r="I46" s="205"/>
      <c r="J46" s="56">
        <f>+J42/J66</f>
        <v>2.321656437543643</v>
      </c>
      <c r="K46" s="205"/>
      <c r="L46" s="54">
        <f>+L42/L66</f>
        <v>1.2722541059301451</v>
      </c>
      <c r="M46" s="203"/>
      <c r="N46" s="54">
        <f>+N42/N66</f>
        <v>0.87029730833263474</v>
      </c>
      <c r="O46" s="203"/>
      <c r="P46" s="54">
        <f>+P42/P66</f>
        <v>0.60853461770190165</v>
      </c>
      <c r="Q46" s="203"/>
      <c r="R46" s="56">
        <f>+R42/R66</f>
        <v>1.9897089045340766</v>
      </c>
      <c r="S46" s="205"/>
      <c r="T46" s="56">
        <f>+T42/T66</f>
        <v>1.9821155394691305</v>
      </c>
      <c r="U46" s="205"/>
      <c r="V46" s="56">
        <f>+V42/V66</f>
        <v>1.850132148402589</v>
      </c>
      <c r="W46" s="205"/>
      <c r="X46" s="56">
        <f>+X42/X66</f>
        <v>0.48206640149497942</v>
      </c>
      <c r="Y46" s="205"/>
      <c r="Z46" s="56">
        <f>+Z42/Z66</f>
        <v>1.5706238730105304</v>
      </c>
      <c r="AA46" s="205"/>
      <c r="AB46" s="56">
        <f>+AB42/AB66</f>
        <v>1.542000653318325</v>
      </c>
      <c r="AC46" s="205"/>
      <c r="AD46" s="54">
        <f>+AD42/AD66</f>
        <v>0.65315505770749094</v>
      </c>
      <c r="AE46" s="203"/>
      <c r="AF46" s="56">
        <f>+AF42/AF66</f>
        <v>0.45641406105340326</v>
      </c>
      <c r="AG46" s="205"/>
      <c r="AH46" s="54">
        <f>+AH42/AH66</f>
        <v>2.3851736373794474</v>
      </c>
      <c r="AI46" s="203"/>
      <c r="AJ46" s="54">
        <f>+AJ42/AJ66</f>
        <v>0.96679519539655046</v>
      </c>
      <c r="AK46" s="203"/>
      <c r="AL46" s="54">
        <f>+AL42/AL66</f>
        <v>0.61408424774241188</v>
      </c>
      <c r="AM46" s="203"/>
      <c r="AN46" s="116">
        <f>+AN42/AN66</f>
        <v>0.42562579072568679</v>
      </c>
      <c r="AO46" s="205"/>
      <c r="AP46" s="115">
        <f>+AP42/AP66</f>
        <v>1.3400740223756558</v>
      </c>
      <c r="AQ46" s="203"/>
      <c r="AR46" s="117">
        <f>+AR42/AR66</f>
        <v>0.85466826066600077</v>
      </c>
      <c r="AS46" s="207"/>
    </row>
    <row r="47" spans="1:45" s="37" customFormat="1" x14ac:dyDescent="0.35">
      <c r="A47" s="53" t="s">
        <v>73</v>
      </c>
      <c r="B47" s="54">
        <f>+B42/B67</f>
        <v>1.5646120597389785</v>
      </c>
      <c r="C47" s="203"/>
      <c r="D47" s="54">
        <f>+D42/D67</f>
        <v>0.81165146919109354</v>
      </c>
      <c r="E47" s="203"/>
      <c r="F47" s="54">
        <f>+F42/F67</f>
        <v>0.62175125698655132</v>
      </c>
      <c r="G47" s="203"/>
      <c r="H47" s="56">
        <f>+H42/H67</f>
        <v>0.44657092748700927</v>
      </c>
      <c r="I47" s="205"/>
      <c r="J47" s="56">
        <f>+J42/J67</f>
        <v>1.5914592099133102</v>
      </c>
      <c r="K47" s="205"/>
      <c r="L47" s="54">
        <f>+L42/L67</f>
        <v>0.88584602903661835</v>
      </c>
      <c r="M47" s="203"/>
      <c r="N47" s="54">
        <f>+N42/N67</f>
        <v>0.57234117511951366</v>
      </c>
      <c r="O47" s="203"/>
      <c r="P47" s="54">
        <f>+P42/P67</f>
        <v>0.40638794786354537</v>
      </c>
      <c r="Q47" s="203"/>
      <c r="R47" s="56">
        <f>+R42/R67</f>
        <v>1.52365052561244</v>
      </c>
      <c r="S47" s="205"/>
      <c r="T47" s="56">
        <f>+T42/T67</f>
        <v>1.5178357882676921</v>
      </c>
      <c r="U47" s="205"/>
      <c r="V47" s="56">
        <f>+V42/V67</f>
        <v>1.4167674547479512</v>
      </c>
      <c r="W47" s="205"/>
      <c r="X47" s="56">
        <f>+X42/X67</f>
        <v>0.3597492025087039</v>
      </c>
      <c r="Y47" s="205"/>
      <c r="Z47" s="56">
        <f>+Z42/Z67</f>
        <v>1.2577637453499964</v>
      </c>
      <c r="AA47" s="205"/>
      <c r="AB47" s="56">
        <f>+AB42/AB67</f>
        <v>1.2348421225333013</v>
      </c>
      <c r="AC47" s="205"/>
      <c r="AD47" s="54">
        <f>+AD42/AD67</f>
        <v>0.4848733526437391</v>
      </c>
      <c r="AE47" s="203"/>
      <c r="AF47" s="56">
        <f>+AF42/AF67</f>
        <v>0.34303665286240875</v>
      </c>
      <c r="AG47" s="205"/>
      <c r="AH47" s="54">
        <f>+AH42/AH67</f>
        <v>2.3595396374790201</v>
      </c>
      <c r="AI47" s="203"/>
      <c r="AJ47" s="54">
        <f>+AJ42/AJ67</f>
        <v>0.70354290529747221</v>
      </c>
      <c r="AK47" s="203"/>
      <c r="AL47" s="54">
        <f>+AL42/AL67</f>
        <v>0.4312494659958378</v>
      </c>
      <c r="AM47" s="203"/>
      <c r="AN47" s="116">
        <f>+AN42/AN67</f>
        <v>0.30357457922494124</v>
      </c>
      <c r="AO47" s="205"/>
      <c r="AP47" s="115">
        <f>+AP42/AP67</f>
        <v>1.0122669599944045</v>
      </c>
      <c r="AQ47" s="203"/>
      <c r="AR47" s="117">
        <f>+AR42/AR67</f>
        <v>0.64018622367686018</v>
      </c>
      <c r="AS47" s="207"/>
    </row>
    <row r="48" spans="1:45" s="37" customFormat="1" x14ac:dyDescent="0.35">
      <c r="A48" s="53"/>
      <c r="B48" s="228"/>
      <c r="C48" s="203"/>
      <c r="D48" s="228"/>
      <c r="E48" s="203"/>
      <c r="F48" s="228"/>
      <c r="G48" s="203"/>
      <c r="H48" s="35"/>
      <c r="I48" s="205"/>
      <c r="J48" s="35"/>
      <c r="K48" s="205"/>
      <c r="L48" s="228"/>
      <c r="M48" s="203"/>
      <c r="N48" s="228"/>
      <c r="O48" s="203"/>
      <c r="P48" s="228"/>
      <c r="Q48" s="203"/>
      <c r="R48" s="35"/>
      <c r="S48" s="205"/>
      <c r="T48" s="35"/>
      <c r="U48" s="205"/>
      <c r="V48" s="35"/>
      <c r="W48" s="205"/>
      <c r="X48" s="35"/>
      <c r="Y48" s="205"/>
      <c r="Z48" s="35"/>
      <c r="AA48" s="205"/>
      <c r="AB48" s="35"/>
      <c r="AC48" s="205"/>
      <c r="AD48" s="228"/>
      <c r="AE48" s="203"/>
      <c r="AF48" s="35"/>
      <c r="AG48" s="205"/>
      <c r="AH48" s="228"/>
      <c r="AI48" s="203"/>
      <c r="AJ48" s="228"/>
      <c r="AK48" s="203"/>
      <c r="AL48" s="228"/>
      <c r="AM48" s="203"/>
      <c r="AN48" s="261"/>
      <c r="AO48" s="205"/>
      <c r="AP48" s="260"/>
      <c r="AQ48" s="203"/>
      <c r="AR48" s="262"/>
      <c r="AS48" s="207"/>
    </row>
    <row r="49" spans="1:45" s="37" customFormat="1" ht="19.5" customHeight="1" x14ac:dyDescent="0.35">
      <c r="A49" s="44" t="s">
        <v>76</v>
      </c>
      <c r="B49" s="213">
        <v>1566536.6886253203</v>
      </c>
      <c r="C49" s="203">
        <f>+B49/B42</f>
        <v>0.52064893699575088</v>
      </c>
      <c r="D49" s="213">
        <v>1553390.2386611989</v>
      </c>
      <c r="E49" s="203">
        <f>+D49/D42</f>
        <v>0.52066443928228745</v>
      </c>
      <c r="F49" s="213">
        <v>1600193.5171088963</v>
      </c>
      <c r="G49" s="203">
        <f>+F49/F42</f>
        <v>0.51986188199443362</v>
      </c>
      <c r="H49" s="214">
        <v>1958413.7301032813</v>
      </c>
      <c r="I49" s="205">
        <f>+H49/H42</f>
        <v>0.57085494530550673</v>
      </c>
      <c r="J49" s="214">
        <v>1937268.8437966884</v>
      </c>
      <c r="K49" s="205">
        <f>+J49/J42</f>
        <v>0.57048342460115076</v>
      </c>
      <c r="L49" s="213">
        <v>1994317.9658088516</v>
      </c>
      <c r="M49" s="203">
        <f>+L49/L42</f>
        <v>0.57833564824258055</v>
      </c>
      <c r="N49" s="213">
        <v>1999107.6986768038</v>
      </c>
      <c r="O49" s="203">
        <f>+N49/N42</f>
        <v>0.57813270659267246</v>
      </c>
      <c r="P49" s="213">
        <v>2049943.3131004174</v>
      </c>
      <c r="Q49" s="203">
        <f>+P49/P42</f>
        <v>0.60519309584380254</v>
      </c>
      <c r="R49" s="214">
        <v>2081668.968920941</v>
      </c>
      <c r="S49" s="205">
        <f>+R49/R42</f>
        <v>0.60230647235849877</v>
      </c>
      <c r="T49" s="214">
        <v>2056110.8566840997</v>
      </c>
      <c r="U49" s="205">
        <f>+T49/T42</f>
        <v>0.59719060289148762</v>
      </c>
      <c r="V49" s="214">
        <v>2000250.9534087398</v>
      </c>
      <c r="W49" s="205">
        <f>+V49/V42</f>
        <v>0.62241083141998632</v>
      </c>
      <c r="X49" s="214">
        <v>1911728.5798802762</v>
      </c>
      <c r="Y49" s="205">
        <f>+X49/X42</f>
        <v>0.62829340486904905</v>
      </c>
      <c r="Z49" s="214">
        <v>1830432.6798256561</v>
      </c>
      <c r="AA49" s="205">
        <f>+Z49/Z42</f>
        <v>0.64221553335384651</v>
      </c>
      <c r="AB49" s="214">
        <v>1786217.4595563312</v>
      </c>
      <c r="AC49" s="205">
        <f>+AB49/AB42</f>
        <v>0.63833552028578278</v>
      </c>
      <c r="AD49" s="213">
        <v>1743807.2929437393</v>
      </c>
      <c r="AE49" s="203">
        <f>+AD49/AD42</f>
        <v>0.63637815302403933</v>
      </c>
      <c r="AF49" s="214">
        <v>1648335.5392409079</v>
      </c>
      <c r="AG49" s="205">
        <f>+AF49/AF42</f>
        <v>0.63277499005721061</v>
      </c>
      <c r="AH49" s="213">
        <v>1613922.3628268151</v>
      </c>
      <c r="AI49" s="203">
        <f>+AH49/AH42</f>
        <v>0.63932665579317005</v>
      </c>
      <c r="AJ49" s="213">
        <v>1682844.4177829202</v>
      </c>
      <c r="AK49" s="203">
        <f>+AJ49/AJ42</f>
        <v>0.64545328746114783</v>
      </c>
      <c r="AL49" s="213">
        <v>1663943.2265621861</v>
      </c>
      <c r="AM49" s="203">
        <f>+AL49/AL42</f>
        <v>0.63709183476236497</v>
      </c>
      <c r="AN49" s="204">
        <v>1554838.1848208366</v>
      </c>
      <c r="AO49" s="205">
        <f>+AN49/AN42</f>
        <v>0.62731208246393033</v>
      </c>
      <c r="AP49" s="202">
        <v>1504572.6415945862</v>
      </c>
      <c r="AQ49" s="203">
        <f>+AP49/AP42</f>
        <v>0.62265006377661991</v>
      </c>
      <c r="AR49" s="206">
        <v>1444411.1559831267</v>
      </c>
      <c r="AS49" s="207">
        <f>+AR49/AR42</f>
        <v>0.61318715002348356</v>
      </c>
    </row>
    <row r="50" spans="1:45" x14ac:dyDescent="0.35">
      <c r="A50" s="53" t="s">
        <v>56</v>
      </c>
      <c r="B50" s="54">
        <v>0</v>
      </c>
      <c r="C50" s="229"/>
      <c r="D50" s="54">
        <v>0</v>
      </c>
      <c r="E50" s="229"/>
      <c r="F50" s="54">
        <v>0</v>
      </c>
      <c r="G50" s="229"/>
      <c r="H50" s="56">
        <f>+H49/H62</f>
        <v>5.4275387735094265E-2</v>
      </c>
      <c r="I50" s="230"/>
      <c r="J50" s="56">
        <v>0</v>
      </c>
      <c r="K50" s="230"/>
      <c r="L50" s="54">
        <v>0</v>
      </c>
      <c r="M50" s="229"/>
      <c r="N50" s="54">
        <v>0</v>
      </c>
      <c r="O50" s="229"/>
      <c r="P50" s="54">
        <f>+P49/P62</f>
        <v>5.1257412361437237E-2</v>
      </c>
      <c r="Q50" s="229"/>
      <c r="R50" s="56"/>
      <c r="S50" s="230"/>
      <c r="T50" s="56"/>
      <c r="U50" s="230"/>
      <c r="V50" s="56"/>
      <c r="W50" s="230"/>
      <c r="X50" s="56"/>
      <c r="Y50" s="230"/>
      <c r="Z50" s="56"/>
      <c r="AA50" s="230"/>
      <c r="AB50" s="56"/>
      <c r="AC50" s="230"/>
      <c r="AD50" s="54"/>
      <c r="AE50" s="229"/>
      <c r="AF50" s="56">
        <f>+AF49/AF62</f>
        <v>3.5026796282712491E-2</v>
      </c>
      <c r="AG50" s="230"/>
      <c r="AH50" s="54">
        <v>0</v>
      </c>
      <c r="AI50" s="229"/>
      <c r="AJ50" s="54">
        <v>0</v>
      </c>
      <c r="AK50" s="229"/>
      <c r="AL50" s="54">
        <v>0</v>
      </c>
      <c r="AM50" s="229"/>
      <c r="AN50" s="116">
        <f>+AN49/AN62</f>
        <v>3.1656491787606461E-2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54">
        <f>+B49/B65</f>
        <v>1.1805188790710714</v>
      </c>
      <c r="C51" s="229"/>
      <c r="D51" s="54">
        <f>+D49/D65</f>
        <v>0.69499818979148498</v>
      </c>
      <c r="E51" s="229"/>
      <c r="F51" s="54">
        <f>+F49/F65</f>
        <v>0.55782091558879077</v>
      </c>
      <c r="G51" s="229"/>
      <c r="H51" s="56">
        <f>+H49/H65</f>
        <v>0.41717692224371888</v>
      </c>
      <c r="I51" s="230"/>
      <c r="J51" s="56">
        <f>+J49/J65</f>
        <v>1.1186940022618772</v>
      </c>
      <c r="K51" s="230"/>
      <c r="L51" s="54">
        <f>+L49/L65</f>
        <v>0.63486094583414188</v>
      </c>
      <c r="M51" s="229"/>
      <c r="N51" s="54">
        <f>+N49/N65</f>
        <v>0.43952690344682649</v>
      </c>
      <c r="O51" s="229"/>
      <c r="P51" s="54">
        <f>+P49/P65</f>
        <v>0.32437475567155472</v>
      </c>
      <c r="Q51" s="229"/>
      <c r="R51" s="56">
        <f>+R49/R65</f>
        <v>1.0745469459589683</v>
      </c>
      <c r="S51" s="230"/>
      <c r="T51" s="56">
        <f>+T49/T65</f>
        <v>1.0613539782688122</v>
      </c>
      <c r="U51" s="230"/>
      <c r="V51" s="56">
        <f>+V49/V65</f>
        <v>1.0325193799910584</v>
      </c>
      <c r="W51" s="230"/>
      <c r="X51" s="56">
        <f>+X49/X65</f>
        <v>0.26068203995982442</v>
      </c>
      <c r="Y51" s="230"/>
      <c r="Z51" s="56">
        <f>+Z49/Z65</f>
        <v>0.90881168783233046</v>
      </c>
      <c r="AA51" s="230"/>
      <c r="AB51" s="56">
        <f>+AB49/AB65</f>
        <v>0.88685878598364254</v>
      </c>
      <c r="AC51" s="230"/>
      <c r="AD51" s="54">
        <f>+AD49/AD65</f>
        <v>0.37166502591846662</v>
      </c>
      <c r="AE51" s="229"/>
      <c r="AF51" s="56">
        <f>+AF49/AF65</f>
        <v>0.25800271315393408</v>
      </c>
      <c r="AG51" s="230"/>
      <c r="AH51" s="54">
        <f>+AH49/AH65</f>
        <v>1.3478847285997919</v>
      </c>
      <c r="AI51" s="229"/>
      <c r="AJ51" s="54">
        <f>+AJ49/AJ65</f>
        <v>0.55375443377438394</v>
      </c>
      <c r="AK51" s="229"/>
      <c r="AL51" s="54">
        <f>+AL49/AL65</f>
        <v>0.34691454441800512</v>
      </c>
      <c r="AM51" s="229"/>
      <c r="AN51" s="116">
        <f>+AN49/AN65</f>
        <v>0.23639608089178024</v>
      </c>
      <c r="AO51" s="230"/>
      <c r="AP51" s="115">
        <f>+AP49/AP65</f>
        <v>0.74392593613185021</v>
      </c>
      <c r="AQ51" s="229"/>
      <c r="AR51" s="117">
        <f>+AR49/AR65</f>
        <v>0.46481530003186283</v>
      </c>
      <c r="AS51" s="231"/>
    </row>
    <row r="52" spans="1:45" x14ac:dyDescent="0.35">
      <c r="A52" s="53" t="s">
        <v>75</v>
      </c>
      <c r="B52" s="54">
        <f>+B49/B66</f>
        <v>1.2700122425724274</v>
      </c>
      <c r="C52" s="229"/>
      <c r="D52" s="54">
        <f>+D49/D66</f>
        <v>0.76088876780180548</v>
      </c>
      <c r="E52" s="229"/>
      <c r="F52" s="54">
        <f>+F49/F66</f>
        <v>0.60847240686190596</v>
      </c>
      <c r="G52" s="229"/>
      <c r="H52" s="56">
        <f>+H49/H66</f>
        <v>0.45114022167523399</v>
      </c>
      <c r="I52" s="230"/>
      <c r="J52" s="56">
        <f>+J49/J66</f>
        <v>1.3244665152372053</v>
      </c>
      <c r="K52" s="230"/>
      <c r="L52" s="54">
        <f>+L49/L66</f>
        <v>0.73578990308239522</v>
      </c>
      <c r="M52" s="229"/>
      <c r="N52" s="54">
        <f>+N49/N66</f>
        <v>0.5031473384066637</v>
      </c>
      <c r="O52" s="229"/>
      <c r="P52" s="54">
        <f>+P49/P66</f>
        <v>0.36828094921513871</v>
      </c>
      <c r="Q52" s="229"/>
      <c r="R52" s="56">
        <f>+R49/R66</f>
        <v>1.1984145513102127</v>
      </c>
      <c r="S52" s="230"/>
      <c r="T52" s="56">
        <f>+T49/T66</f>
        <v>1.1837007740161565</v>
      </c>
      <c r="U52" s="230"/>
      <c r="V52" s="56">
        <f>+V49/V66</f>
        <v>1.1515422887241009</v>
      </c>
      <c r="W52" s="230"/>
      <c r="X52" s="56">
        <f>+X49/X66</f>
        <v>0.30287914076825068</v>
      </c>
      <c r="Y52" s="230"/>
      <c r="Z52" s="56">
        <f>+Z49/Z66</f>
        <v>1.0086790483037418</v>
      </c>
      <c r="AA52" s="230"/>
      <c r="AB52" s="56">
        <f>+AB49/AB66</f>
        <v>0.98431378931696989</v>
      </c>
      <c r="AC52" s="230"/>
      <c r="AD52" s="54">
        <f>+AD49/AD66</f>
        <v>0.41565360926220291</v>
      </c>
      <c r="AE52" s="229"/>
      <c r="AF52" s="56">
        <f>+AF49/AF66</f>
        <v>0.28880740294503837</v>
      </c>
      <c r="AG52" s="230"/>
      <c r="AH52" s="54">
        <f>+AH49/AH66</f>
        <v>1.5249050850718335</v>
      </c>
      <c r="AI52" s="229"/>
      <c r="AJ52" s="54">
        <f>+AJ49/AJ66</f>
        <v>0.62402113717034624</v>
      </c>
      <c r="AK52" s="229"/>
      <c r="AL52" s="54">
        <f>+AL49/AL66</f>
        <v>0.39122806009287986</v>
      </c>
      <c r="AM52" s="229"/>
      <c r="AN52" s="116">
        <f>+AN49/AN66</f>
        <v>0.26700020113048756</v>
      </c>
      <c r="AO52" s="230"/>
      <c r="AP52" s="115">
        <f>+AP49/AP66</f>
        <v>0.83439717549759362</v>
      </c>
      <c r="AQ52" s="229"/>
      <c r="AR52" s="117">
        <f>+AR49/AR66</f>
        <v>0.52407159497331279</v>
      </c>
      <c r="AS52" s="231"/>
    </row>
    <row r="53" spans="1:45" x14ac:dyDescent="0.35">
      <c r="A53" s="53" t="s">
        <v>73</v>
      </c>
      <c r="B53" s="54">
        <f>+B49/B67</f>
        <v>0.81461360571383135</v>
      </c>
      <c r="C53" s="229"/>
      <c r="D53" s="54">
        <f>+D49/D67</f>
        <v>0.42259805709902548</v>
      </c>
      <c r="E53" s="229"/>
      <c r="F53" s="54">
        <f>+F49/F67</f>
        <v>0.32322477858943333</v>
      </c>
      <c r="G53" s="229"/>
      <c r="H53" s="56">
        <f>+H49/H67</f>
        <v>0.2549272223856261</v>
      </c>
      <c r="I53" s="230"/>
      <c r="J53" s="56">
        <f>+J49/J67</f>
        <v>0.90790110018438686</v>
      </c>
      <c r="K53" s="230"/>
      <c r="L53" s="54">
        <f>+L49/L67</f>
        <v>0.51231633744600846</v>
      </c>
      <c r="M53" s="229"/>
      <c r="N53" s="54">
        <f>+N49/N67</f>
        <v>0.33088915266627517</v>
      </c>
      <c r="O53" s="229"/>
      <c r="P53" s="54">
        <f>+P49/P67</f>
        <v>0.24594318028114884</v>
      </c>
      <c r="Q53" s="229"/>
      <c r="R53" s="56">
        <f>+R49/R67</f>
        <v>0.91770457318880116</v>
      </c>
      <c r="S53" s="230"/>
      <c r="T53" s="56">
        <f>+T49/T67</f>
        <v>0.90643726948585934</v>
      </c>
      <c r="U53" s="230"/>
      <c r="V53" s="56">
        <f>+V49/V67</f>
        <v>0.88181140943845004</v>
      </c>
      <c r="W53" s="230"/>
      <c r="X53" s="56">
        <f>+X49/X67</f>
        <v>0.2260280513431186</v>
      </c>
      <c r="Y53" s="230"/>
      <c r="Z53" s="56">
        <f>+Z49/Z67</f>
        <v>0.80775541455307942</v>
      </c>
      <c r="AA53" s="230"/>
      <c r="AB53" s="56">
        <f>+AB49/AB67</f>
        <v>0.78824358875809519</v>
      </c>
      <c r="AC53" s="230"/>
      <c r="AD53" s="54">
        <f>+AD49/AD67</f>
        <v>0.30856280860599633</v>
      </c>
      <c r="AE53" s="229"/>
      <c r="AF53" s="56">
        <f>+AF49/AF67</f>
        <v>0.2170650146042695</v>
      </c>
      <c r="AG53" s="230"/>
      <c r="AH53" s="54">
        <f>+AH49/AH67</f>
        <v>1.5085165856408909</v>
      </c>
      <c r="AI53" s="229"/>
      <c r="AJ53" s="54">
        <f>+AJ49/AJ67</f>
        <v>0.4541040810942204</v>
      </c>
      <c r="AK53" s="229"/>
      <c r="AL53" s="54">
        <f>+AL49/AL67</f>
        <v>0.27474551353157839</v>
      </c>
      <c r="AM53" s="229"/>
      <c r="AN53" s="116">
        <f>+AN49/AN67</f>
        <v>0.1904360014767093</v>
      </c>
      <c r="AO53" s="230"/>
      <c r="AP53" s="115">
        <f>+AP49/AP67</f>
        <v>0.63028808719948115</v>
      </c>
      <c r="AQ53" s="229"/>
      <c r="AR53" s="117">
        <f>+AR49/AR67</f>
        <v>0.3925539659807103</v>
      </c>
      <c r="AS53" s="231"/>
    </row>
    <row r="54" spans="1:45" x14ac:dyDescent="0.35">
      <c r="A54" s="53"/>
      <c r="B54" s="54"/>
      <c r="C54" s="229"/>
      <c r="D54" s="54"/>
      <c r="E54" s="229"/>
      <c r="F54" s="54"/>
      <c r="G54" s="229"/>
      <c r="H54" s="56"/>
      <c r="I54" s="230"/>
      <c r="J54" s="56"/>
      <c r="K54" s="230"/>
      <c r="L54" s="54"/>
      <c r="M54" s="229"/>
      <c r="N54" s="54"/>
      <c r="O54" s="229"/>
      <c r="P54" s="54"/>
      <c r="Q54" s="229"/>
      <c r="R54" s="56"/>
      <c r="S54" s="230"/>
      <c r="T54" s="56"/>
      <c r="U54" s="230"/>
      <c r="V54" s="56"/>
      <c r="W54" s="230"/>
      <c r="X54" s="56"/>
      <c r="Y54" s="230"/>
      <c r="Z54" s="56"/>
      <c r="AA54" s="230"/>
      <c r="AB54" s="56"/>
      <c r="AC54" s="230"/>
      <c r="AD54" s="54"/>
      <c r="AE54" s="229"/>
      <c r="AF54" s="56"/>
      <c r="AG54" s="230"/>
      <c r="AH54" s="54"/>
      <c r="AI54" s="229"/>
      <c r="AJ54" s="54"/>
      <c r="AK54" s="229"/>
      <c r="AL54" s="54"/>
      <c r="AM54" s="229"/>
      <c r="AN54" s="116"/>
      <c r="AO54" s="230"/>
      <c r="AP54" s="115"/>
      <c r="AQ54" s="229"/>
      <c r="AR54" s="117"/>
      <c r="AS54" s="231"/>
    </row>
    <row r="55" spans="1:45" s="37" customFormat="1" x14ac:dyDescent="0.35">
      <c r="A55" s="44" t="s">
        <v>77</v>
      </c>
      <c r="B55" s="213">
        <v>1442278.99755384</v>
      </c>
      <c r="C55" s="203">
        <f>+B55/B42</f>
        <v>0.47935106300424923</v>
      </c>
      <c r="D55" s="213">
        <v>1430086.4911928272</v>
      </c>
      <c r="E55" s="203">
        <f>+D55/D42</f>
        <v>0.47933556071771266</v>
      </c>
      <c r="F55" s="213">
        <v>1477919.2904118332</v>
      </c>
      <c r="G55" s="203">
        <f>+F55/F42</f>
        <v>0.48013811800556638</v>
      </c>
      <c r="H55" s="214">
        <v>1472254.1588386092</v>
      </c>
      <c r="I55" s="205">
        <f>+H55/H42</f>
        <v>0.42914505469449321</v>
      </c>
      <c r="J55" s="214">
        <v>1458568.3711953431</v>
      </c>
      <c r="K55" s="205">
        <f>+J55/J42</f>
        <v>0.42951657539884924</v>
      </c>
      <c r="L55" s="213">
        <v>1454056.6447984874</v>
      </c>
      <c r="M55" s="203">
        <f>+L55/L42</f>
        <v>0.42166435175741945</v>
      </c>
      <c r="N55" s="213">
        <v>1458762.2261349219</v>
      </c>
      <c r="O55" s="203">
        <f>+N55/N42</f>
        <v>0.42186729340732754</v>
      </c>
      <c r="P55" s="213">
        <v>1337311.6426790154</v>
      </c>
      <c r="Q55" s="203">
        <f>+P55/P42</f>
        <v>0.39480690415619746</v>
      </c>
      <c r="R55" s="214">
        <v>1374493.4076339486</v>
      </c>
      <c r="S55" s="205">
        <f>+R55/R42</f>
        <v>0.39769352764150123</v>
      </c>
      <c r="T55" s="214">
        <v>1386861.6996970407</v>
      </c>
      <c r="U55" s="205">
        <f>+T55/T42</f>
        <v>0.40280939710851238</v>
      </c>
      <c r="V55" s="214">
        <v>1213463.9314130887</v>
      </c>
      <c r="W55" s="205">
        <f>+V55/V42</f>
        <v>0.37758916858001368</v>
      </c>
      <c r="X55" s="214">
        <v>1131003.6294108988</v>
      </c>
      <c r="Y55" s="205">
        <f>+X55/X42</f>
        <v>0.371706595130951</v>
      </c>
      <c r="Z55" s="214">
        <v>1019751.6971646906</v>
      </c>
      <c r="AA55" s="205">
        <f>+Z55/Z42</f>
        <v>0.35778446664615354</v>
      </c>
      <c r="AB55" s="214">
        <v>1012024.8484334258</v>
      </c>
      <c r="AC55" s="205">
        <f>+AB55/AB42</f>
        <v>0.36166447971421717</v>
      </c>
      <c r="AD55" s="213">
        <v>996398.80096009513</v>
      </c>
      <c r="AE55" s="203">
        <f>+AD55/AD42</f>
        <v>0.36362184697596073</v>
      </c>
      <c r="AF55" s="214">
        <v>956596.01643242617</v>
      </c>
      <c r="AG55" s="205">
        <f>+AF55/AF42</f>
        <v>0.3672250099427895</v>
      </c>
      <c r="AH55" s="213">
        <v>910487.26127141481</v>
      </c>
      <c r="AI55" s="203">
        <f>+AH55/AH42</f>
        <v>0.36067334420682978</v>
      </c>
      <c r="AJ55" s="213">
        <v>924384.40957697888</v>
      </c>
      <c r="AK55" s="203">
        <f>+AJ55/AJ42</f>
        <v>0.35454671253885223</v>
      </c>
      <c r="AL55" s="213">
        <v>947836.01117178425</v>
      </c>
      <c r="AM55" s="203">
        <f>+AL55/AL42</f>
        <v>0.36290816523763503</v>
      </c>
      <c r="AN55" s="204">
        <v>923733.85019211518</v>
      </c>
      <c r="AO55" s="205">
        <f>+AN55/AN42</f>
        <v>0.37268791753606956</v>
      </c>
      <c r="AP55" s="202">
        <v>911829.00858554163</v>
      </c>
      <c r="AQ55" s="203">
        <f>+AP55/AP42</f>
        <v>0.37734993622338009</v>
      </c>
      <c r="AR55" s="206">
        <v>911168.46750997694</v>
      </c>
      <c r="AS55" s="207">
        <f>+AR55/AR42</f>
        <v>0.38681284997651638</v>
      </c>
    </row>
    <row r="56" spans="1:45" x14ac:dyDescent="0.35">
      <c r="A56" s="53" t="s">
        <v>56</v>
      </c>
      <c r="B56" s="54">
        <v>0</v>
      </c>
      <c r="C56" s="220"/>
      <c r="D56" s="54">
        <v>0</v>
      </c>
      <c r="E56" s="220"/>
      <c r="F56" s="54">
        <v>0</v>
      </c>
      <c r="G56" s="220"/>
      <c r="H56" s="56">
        <f>+H55/H62</f>
        <v>4.0801983813377622E-2</v>
      </c>
      <c r="I56" s="221"/>
      <c r="J56" s="56">
        <v>0</v>
      </c>
      <c r="K56" s="221"/>
      <c r="L56" s="54">
        <v>0</v>
      </c>
      <c r="M56" s="220"/>
      <c r="N56" s="54">
        <v>0</v>
      </c>
      <c r="O56" s="220"/>
      <c r="P56" s="54">
        <f>+P55/P62</f>
        <v>3.3438551147483113E-2</v>
      </c>
      <c r="Q56" s="220"/>
      <c r="R56" s="56"/>
      <c r="S56" s="221"/>
      <c r="T56" s="56"/>
      <c r="U56" s="221"/>
      <c r="V56" s="56"/>
      <c r="W56" s="221"/>
      <c r="X56" s="56"/>
      <c r="Y56" s="221"/>
      <c r="Z56" s="56"/>
      <c r="AA56" s="221"/>
      <c r="AB56" s="56"/>
      <c r="AC56" s="221"/>
      <c r="AD56" s="54"/>
      <c r="AE56" s="220"/>
      <c r="AF56" s="56">
        <f>+AF55/AF62</f>
        <v>2.0327471558286795E-2</v>
      </c>
      <c r="AG56" s="221"/>
      <c r="AH56" s="54">
        <v>0</v>
      </c>
      <c r="AI56" s="220"/>
      <c r="AJ56" s="54">
        <v>0</v>
      </c>
      <c r="AK56" s="220"/>
      <c r="AL56" s="54">
        <v>0</v>
      </c>
      <c r="AM56" s="220"/>
      <c r="AN56" s="116">
        <f>+AN55/AN62</f>
        <v>1.8807213077231155E-2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54">
        <v>0</v>
      </c>
      <c r="C57" s="220"/>
      <c r="D57" s="54">
        <v>0</v>
      </c>
      <c r="E57" s="220"/>
      <c r="F57" s="54">
        <v>0</v>
      </c>
      <c r="G57" s="220"/>
      <c r="H57" s="56">
        <f>+H55/H64</f>
        <v>0.20423080820198447</v>
      </c>
      <c r="I57" s="221"/>
      <c r="J57" s="56">
        <v>0</v>
      </c>
      <c r="K57" s="221"/>
      <c r="L57" s="54">
        <v>0</v>
      </c>
      <c r="M57" s="220"/>
      <c r="N57" s="54">
        <v>0</v>
      </c>
      <c r="O57" s="220"/>
      <c r="P57" s="54">
        <f>+P55/P64</f>
        <v>0.1442491875860541</v>
      </c>
      <c r="Q57" s="220"/>
      <c r="R57" s="56"/>
      <c r="S57" s="221"/>
      <c r="T57" s="56"/>
      <c r="U57" s="221"/>
      <c r="V57" s="56"/>
      <c r="W57" s="221"/>
      <c r="X57" s="56"/>
      <c r="Y57" s="221"/>
      <c r="Z57" s="56"/>
      <c r="AA57" s="221"/>
      <c r="AB57" s="56"/>
      <c r="AC57" s="221"/>
      <c r="AD57" s="54"/>
      <c r="AE57" s="220"/>
      <c r="AF57" s="56">
        <f>+AF55/AF64</f>
        <v>9.7143514484444304E-2</v>
      </c>
      <c r="AG57" s="221"/>
      <c r="AH57" s="54">
        <v>0</v>
      </c>
      <c r="AI57" s="220"/>
      <c r="AJ57" s="54">
        <v>0</v>
      </c>
      <c r="AK57" s="220"/>
      <c r="AL57" s="54">
        <v>0</v>
      </c>
      <c r="AM57" s="220"/>
      <c r="AN57" s="116">
        <f>+AN55/AN64</f>
        <v>8.7593391900063849E-2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54">
        <f>+B55/B65</f>
        <v>1.0868801208825309</v>
      </c>
      <c r="C58" s="220"/>
      <c r="D58" s="54">
        <f>+D55/D65</f>
        <v>0.63983118851118703</v>
      </c>
      <c r="E58" s="220"/>
      <c r="F58" s="54">
        <f>+F55/F65</f>
        <v>0.51519662023962687</v>
      </c>
      <c r="G58" s="220"/>
      <c r="H58" s="56">
        <f>+H55/H65</f>
        <v>0.31361629532306001</v>
      </c>
      <c r="I58" s="221"/>
      <c r="J58" s="56">
        <f>+J55/J65</f>
        <v>0.84226393975721614</v>
      </c>
      <c r="K58" s="221"/>
      <c r="L58" s="54">
        <f>+L55/L65</f>
        <v>0.46287692967695243</v>
      </c>
      <c r="M58" s="220"/>
      <c r="N58" s="54">
        <f>+N55/N65</f>
        <v>0.32072571404865508</v>
      </c>
      <c r="O58" s="220"/>
      <c r="P58" s="54">
        <f>+P55/P65</f>
        <v>0.21161079654180745</v>
      </c>
      <c r="Q58" s="220"/>
      <c r="R58" s="56">
        <f>+R55/R65</f>
        <v>0.70950651398689679</v>
      </c>
      <c r="S58" s="221"/>
      <c r="T58" s="56">
        <f>+T55/T65</f>
        <v>0.71589096351347703</v>
      </c>
      <c r="U58" s="221"/>
      <c r="V58" s="56">
        <f>+V55/V65</f>
        <v>0.62638391646256919</v>
      </c>
      <c r="W58" s="221"/>
      <c r="X58" s="56">
        <f>+X55/X65</f>
        <v>0.1542229040354999</v>
      </c>
      <c r="Y58" s="221"/>
      <c r="Z58" s="56">
        <f>+Z55/Z65</f>
        <v>0.50630775514694026</v>
      </c>
      <c r="AA58" s="221"/>
      <c r="AB58" s="56">
        <f>+AB55/AB65</f>
        <v>0.50247136689050098</v>
      </c>
      <c r="AC58" s="221"/>
      <c r="AD58" s="54">
        <f>+AD55/AD65</f>
        <v>0.21236669194037527</v>
      </c>
      <c r="AE58" s="220"/>
      <c r="AF58" s="56">
        <f>+AF55/AF65</f>
        <v>0.14972944631495946</v>
      </c>
      <c r="AG58" s="221"/>
      <c r="AH58" s="54">
        <f>+AH55/AH65</f>
        <v>0.76040329034345211</v>
      </c>
      <c r="AI58" s="220"/>
      <c r="AJ58" s="54">
        <f>+AJ55/AJ65</f>
        <v>0.30417664277577844</v>
      </c>
      <c r="AK58" s="220"/>
      <c r="AL58" s="54">
        <f>+AL55/AL65</f>
        <v>0.19761377236289371</v>
      </c>
      <c r="AM58" s="220"/>
      <c r="AN58" s="116">
        <f>+AN55/AN65</f>
        <v>0.14044359349050412</v>
      </c>
      <c r="AO58" s="221"/>
      <c r="AP58" s="115">
        <f>+AP55/AP65</f>
        <v>0.45084778896767674</v>
      </c>
      <c r="AQ58" s="220"/>
      <c r="AR58" s="117">
        <f>+AR55/AR65</f>
        <v>0.29321640368870849</v>
      </c>
      <c r="AS58" s="222"/>
    </row>
    <row r="59" spans="1:45" x14ac:dyDescent="0.35">
      <c r="A59" s="53" t="s">
        <v>75</v>
      </c>
      <c r="B59" s="54">
        <f>+B55/B66</f>
        <v>1.1692748707378462</v>
      </c>
      <c r="C59" s="220"/>
      <c r="D59" s="54">
        <f>+D55/D66</f>
        <v>0.70049155778881211</v>
      </c>
      <c r="E59" s="220"/>
      <c r="F59" s="54">
        <f>+F55/F66</f>
        <v>0.56197772217529296</v>
      </c>
      <c r="G59" s="220"/>
      <c r="H59" s="56">
        <f>+H55/H66</f>
        <v>0.33914849419775445</v>
      </c>
      <c r="I59" s="221"/>
      <c r="J59" s="56">
        <f>+J55/J66</f>
        <v>0.99718992230643788</v>
      </c>
      <c r="K59" s="221"/>
      <c r="L59" s="54">
        <f>+L55/L66</f>
        <v>0.53646420284774998</v>
      </c>
      <c r="M59" s="220"/>
      <c r="N59" s="54">
        <f>+N55/N66</f>
        <v>0.36714996992597104</v>
      </c>
      <c r="O59" s="220"/>
      <c r="P59" s="54">
        <f>+P55/P66</f>
        <v>0.24025366848676297</v>
      </c>
      <c r="Q59" s="220"/>
      <c r="R59" s="56">
        <f>+R55/R66</f>
        <v>0.79129435322386388</v>
      </c>
      <c r="S59" s="221"/>
      <c r="T59" s="56">
        <f>+T55/T66</f>
        <v>0.79841476545297418</v>
      </c>
      <c r="U59" s="221"/>
      <c r="V59" s="56">
        <f>+V55/V66</f>
        <v>0.69858985967848808</v>
      </c>
      <c r="W59" s="221"/>
      <c r="X59" s="56">
        <f>+X55/X66</f>
        <v>0.17918726072672878</v>
      </c>
      <c r="Y59" s="221"/>
      <c r="Z59" s="56">
        <f>+Z55/Z66</f>
        <v>0.56194482470678864</v>
      </c>
      <c r="AA59" s="221"/>
      <c r="AB59" s="56">
        <f>+AB55/AB66</f>
        <v>0.55768686400135503</v>
      </c>
      <c r="AC59" s="221"/>
      <c r="AD59" s="54">
        <f>+AD55/AD66</f>
        <v>0.23750144844528806</v>
      </c>
      <c r="AE59" s="220"/>
      <c r="AF59" s="56">
        <f>+AF55/AF66</f>
        <v>0.16760665810836495</v>
      </c>
      <c r="AG59" s="221"/>
      <c r="AH59" s="54">
        <f>+AH55/AH66</f>
        <v>0.86026855230761368</v>
      </c>
      <c r="AI59" s="220"/>
      <c r="AJ59" s="54">
        <f>+AJ55/AJ66</f>
        <v>0.34277405822620427</v>
      </c>
      <c r="AK59" s="220"/>
      <c r="AL59" s="54">
        <f>+AL55/AL66</f>
        <v>0.22285618764953202</v>
      </c>
      <c r="AM59" s="220"/>
      <c r="AN59" s="116">
        <f>+AN55/AN66</f>
        <v>0.15862558959519915</v>
      </c>
      <c r="AO59" s="221"/>
      <c r="AP59" s="115">
        <f>+AP55/AP66</f>
        <v>0.50567684687806214</v>
      </c>
      <c r="AQ59" s="220"/>
      <c r="AR59" s="117">
        <f>+AR55/AR66</f>
        <v>0.33059666569268797</v>
      </c>
      <c r="AS59" s="222"/>
    </row>
    <row r="60" spans="1:45" s="62" customFormat="1" x14ac:dyDescent="0.35">
      <c r="A60" s="84" t="s">
        <v>73</v>
      </c>
      <c r="B60" s="54">
        <f>+B55/B67</f>
        <v>0.74999845402514731</v>
      </c>
      <c r="C60" s="220"/>
      <c r="D60" s="54">
        <f>+D55/D67</f>
        <v>0.38905341209206812</v>
      </c>
      <c r="E60" s="220"/>
      <c r="F60" s="54">
        <f>+F55/F67</f>
        <v>0.29852647839711799</v>
      </c>
      <c r="G60" s="220"/>
      <c r="H60" s="56">
        <f>+H55/H67</f>
        <v>0.19164370510138318</v>
      </c>
      <c r="I60" s="221"/>
      <c r="J60" s="56">
        <f>+J55/J67</f>
        <v>0.68355810972892339</v>
      </c>
      <c r="K60" s="221"/>
      <c r="L60" s="54">
        <f>+L55/L67</f>
        <v>0.37352969159060989</v>
      </c>
      <c r="M60" s="220"/>
      <c r="N60" s="54">
        <f>+N55/N67</f>
        <v>0.24145202245323852</v>
      </c>
      <c r="O60" s="220"/>
      <c r="P60" s="54">
        <f>+P55/P67</f>
        <v>0.16044476758239654</v>
      </c>
      <c r="Q60" s="220"/>
      <c r="R60" s="56">
        <f>+R55/R67</f>
        <v>0.6059459524236388</v>
      </c>
      <c r="S60" s="221"/>
      <c r="T60" s="56">
        <f>+T55/T67</f>
        <v>0.6113985187818326</v>
      </c>
      <c r="U60" s="221"/>
      <c r="V60" s="56">
        <f>+V55/V67</f>
        <v>0.53495604530950103</v>
      </c>
      <c r="W60" s="221"/>
      <c r="X60" s="56">
        <f>+X55/X67</f>
        <v>0.13372115116558531</v>
      </c>
      <c r="Y60" s="221"/>
      <c r="Z60" s="56">
        <f>+Z55/Z67</f>
        <v>0.45000833079691688</v>
      </c>
      <c r="AA60" s="221"/>
      <c r="AB60" s="56">
        <f>+AB55/AB67</f>
        <v>0.44659853377520603</v>
      </c>
      <c r="AC60" s="221"/>
      <c r="AD60" s="54">
        <f>+AD55/AD67</f>
        <v>0.17631054403774274</v>
      </c>
      <c r="AE60" s="220"/>
      <c r="AF60" s="56">
        <f>+AF55/AF67</f>
        <v>0.12597163825813928</v>
      </c>
      <c r="AG60" s="221"/>
      <c r="AH60" s="54">
        <f>+AH55/AH67</f>
        <v>0.85102305183812899</v>
      </c>
      <c r="AI60" s="220"/>
      <c r="AJ60" s="54">
        <f>+AJ55/AJ67</f>
        <v>0.24943882420325181</v>
      </c>
      <c r="AK60" s="220"/>
      <c r="AL60" s="54">
        <f>+AL55/AL67</f>
        <v>0.15650395246425938</v>
      </c>
      <c r="AM60" s="220"/>
      <c r="AN60" s="116">
        <f>+AN55/AN67</f>
        <v>0.11313857774823192</v>
      </c>
      <c r="AO60" s="221"/>
      <c r="AP60" s="115">
        <f>+AP55/AP67</f>
        <v>0.38197887279492337</v>
      </c>
      <c r="AQ60" s="220"/>
      <c r="AR60" s="117">
        <f>+AR55/AR67</f>
        <v>0.24763225769614991</v>
      </c>
      <c r="AS60" s="222"/>
    </row>
    <row r="61" spans="1:45" s="62" customFormat="1" ht="12.75" customHeight="1" x14ac:dyDescent="0.35">
      <c r="A61" s="84"/>
      <c r="C61" s="220"/>
      <c r="E61" s="220"/>
      <c r="G61" s="220"/>
      <c r="H61" s="21"/>
      <c r="I61" s="221"/>
      <c r="J61" s="21"/>
      <c r="K61" s="221"/>
      <c r="M61" s="220"/>
      <c r="O61" s="220"/>
      <c r="Q61" s="220"/>
      <c r="R61" s="21"/>
      <c r="S61" s="221"/>
      <c r="T61" s="21"/>
      <c r="U61" s="221"/>
      <c r="V61" s="21"/>
      <c r="W61" s="221"/>
      <c r="X61" s="21"/>
      <c r="Y61" s="221"/>
      <c r="Z61" s="21"/>
      <c r="AA61" s="221"/>
      <c r="AB61" s="21"/>
      <c r="AC61" s="221"/>
      <c r="AE61" s="220"/>
      <c r="AF61" s="21"/>
      <c r="AG61" s="221"/>
      <c r="AI61" s="220"/>
      <c r="AK61" s="220"/>
      <c r="AM61" s="220"/>
      <c r="AN61" s="48"/>
      <c r="AO61" s="221"/>
      <c r="AP61" s="85"/>
      <c r="AQ61" s="220"/>
      <c r="AR61" s="259"/>
      <c r="AS61" s="222"/>
    </row>
    <row r="62" spans="1:45" s="88" customFormat="1" ht="13.5" customHeight="1" x14ac:dyDescent="0.35">
      <c r="A62" s="85" t="s">
        <v>78</v>
      </c>
      <c r="B62" s="232">
        <f>+'DP colones GG'!B62</f>
        <v>0</v>
      </c>
      <c r="C62" s="224"/>
      <c r="D62" s="232">
        <f>+'DP colones GG'!D62</f>
        <v>0</v>
      </c>
      <c r="E62" s="224"/>
      <c r="F62" s="232">
        <f>+'DP colones GG'!F62</f>
        <v>0</v>
      </c>
      <c r="G62" s="224"/>
      <c r="H62" s="233">
        <f>+'DP colones GG'!H62</f>
        <v>36082906.301136903</v>
      </c>
      <c r="I62" s="226"/>
      <c r="J62" s="233">
        <f>+'DP colones GG'!J62</f>
        <v>0</v>
      </c>
      <c r="K62" s="226"/>
      <c r="L62" s="232">
        <f>+'DP colones GG'!L62</f>
        <v>0</v>
      </c>
      <c r="M62" s="224"/>
      <c r="N62" s="232">
        <f>+'DP colones GG'!N62</f>
        <v>0</v>
      </c>
      <c r="O62" s="224"/>
      <c r="P62" s="232">
        <f>+'DP colones GG'!P62</f>
        <v>39993109.6530082</v>
      </c>
      <c r="Q62" s="224"/>
      <c r="R62" s="233">
        <f>+'DP colones GG'!R62</f>
        <v>0</v>
      </c>
      <c r="S62" s="226"/>
      <c r="T62" s="233">
        <f>+'DP colones GG'!T62</f>
        <v>0</v>
      </c>
      <c r="U62" s="226"/>
      <c r="V62" s="233">
        <f>+'DP colones GG'!V62</f>
        <v>0</v>
      </c>
      <c r="W62" s="226"/>
      <c r="X62" s="233">
        <f>+'DP colones GG'!X62</f>
        <v>44251689.700000003</v>
      </c>
      <c r="Y62" s="226"/>
      <c r="Z62" s="233">
        <f>+'DP colones GG'!Z62</f>
        <v>0</v>
      </c>
      <c r="AA62" s="226"/>
      <c r="AB62" s="233">
        <f>+'DP colones GG'!AB62</f>
        <v>0</v>
      </c>
      <c r="AC62" s="226"/>
      <c r="AD62" s="232">
        <f>+'DP colones GG'!AD62</f>
        <v>0</v>
      </c>
      <c r="AE62" s="224"/>
      <c r="AF62" s="233">
        <f>+'DP colones GG'!AF62</f>
        <v>47059272.162280098</v>
      </c>
      <c r="AG62" s="226"/>
      <c r="AH62" s="232">
        <f>+'DP colones GG'!AH62</f>
        <v>0</v>
      </c>
      <c r="AI62" s="224"/>
      <c r="AJ62" s="232">
        <f>+'DP colones GG'!AJ62</f>
        <v>0</v>
      </c>
      <c r="AK62" s="224"/>
      <c r="AL62" s="232">
        <f>+'DP colones GG'!AL62</f>
        <v>0</v>
      </c>
      <c r="AM62" s="224"/>
      <c r="AN62" s="287">
        <f>+'DP colones GG'!AN62</f>
        <v>49115934.7426349</v>
      </c>
      <c r="AO62" s="226"/>
      <c r="AP62" s="286">
        <f>+'DP colones GG'!AP62</f>
        <v>0</v>
      </c>
      <c r="AQ62" s="224"/>
      <c r="AR62" s="288">
        <f>+'DP colones GG'!AR62</f>
        <v>0</v>
      </c>
      <c r="AS62" s="227"/>
    </row>
    <row r="63" spans="1:45" s="88" customFormat="1" ht="13.5" customHeight="1" x14ac:dyDescent="0.35">
      <c r="A63" s="85" t="s">
        <v>79</v>
      </c>
      <c r="B63" s="234">
        <f>+'DP colones GG'!B63</f>
        <v>0</v>
      </c>
      <c r="C63" s="224"/>
      <c r="D63" s="234">
        <f>+'DP colones GG'!D63</f>
        <v>0</v>
      </c>
      <c r="E63" s="224"/>
      <c r="F63" s="234">
        <f>+'DP colones GG'!F63</f>
        <v>0</v>
      </c>
      <c r="G63" s="224"/>
      <c r="H63" s="235">
        <f>+'DP colones GG'!H63</f>
        <v>-4.4999999999999998E-2</v>
      </c>
      <c r="I63" s="226"/>
      <c r="J63" s="235">
        <f>+'DP colones GG'!J63</f>
        <v>0</v>
      </c>
      <c r="K63" s="226"/>
      <c r="L63" s="234">
        <f>+'DP colones GG'!L63</f>
        <v>0</v>
      </c>
      <c r="M63" s="224"/>
      <c r="N63" s="234">
        <f>+'DP colones GG'!N63</f>
        <v>0</v>
      </c>
      <c r="O63" s="224"/>
      <c r="P63" s="234">
        <f>+'DP colones GG'!P63</f>
        <v>0</v>
      </c>
      <c r="Q63" s="224"/>
      <c r="R63" s="235">
        <f>+'DP colones GG'!R63</f>
        <v>0</v>
      </c>
      <c r="S63" s="226"/>
      <c r="T63" s="235">
        <f>+'DP colones GG'!T63</f>
        <v>0</v>
      </c>
      <c r="U63" s="226"/>
      <c r="V63" s="235">
        <f>+'DP colones GG'!V63</f>
        <v>0</v>
      </c>
      <c r="W63" s="226"/>
      <c r="X63" s="235">
        <f>+'DP colones GG'!X63</f>
        <v>4.2999999999999997E-2</v>
      </c>
      <c r="Y63" s="226"/>
      <c r="Z63" s="235">
        <f>+'DP colones GG'!Z63</f>
        <v>0</v>
      </c>
      <c r="AA63" s="226"/>
      <c r="AB63" s="235">
        <f>+'DP colones GG'!AB63</f>
        <v>0</v>
      </c>
      <c r="AC63" s="226"/>
      <c r="AD63" s="234">
        <f>+'DP colones GG'!AD63</f>
        <v>0</v>
      </c>
      <c r="AE63" s="224"/>
      <c r="AF63" s="235">
        <f>+'DP colones GG'!AF63</f>
        <v>0</v>
      </c>
      <c r="AG63" s="226"/>
      <c r="AH63" s="234">
        <f>+'DP colones GG'!AH63</f>
        <v>0</v>
      </c>
      <c r="AI63" s="224"/>
      <c r="AJ63" s="234">
        <f>+'DP colones GG'!AJ63</f>
        <v>0</v>
      </c>
      <c r="AK63" s="224"/>
      <c r="AL63" s="234">
        <f>+'DP colones GG'!AL63</f>
        <v>0</v>
      </c>
      <c r="AM63" s="224"/>
      <c r="AN63" s="267">
        <f>+'DP colones GG'!AN63</f>
        <v>0</v>
      </c>
      <c r="AO63" s="226"/>
      <c r="AP63" s="266">
        <f>+'DP colones GG'!AP63</f>
        <v>0</v>
      </c>
      <c r="AQ63" s="224"/>
      <c r="AR63" s="268">
        <f>+'DP colones GG'!AR63</f>
        <v>0</v>
      </c>
      <c r="AS63" s="227"/>
    </row>
    <row r="64" spans="1:45" s="88" customFormat="1" ht="13.5" customHeight="1" x14ac:dyDescent="0.35">
      <c r="A64" s="85" t="s">
        <v>80</v>
      </c>
      <c r="B64" s="213">
        <f>+'DP colones GG'!B64</f>
        <v>0</v>
      </c>
      <c r="C64" s="224"/>
      <c r="D64" s="213">
        <f>+'DP colones GG'!D64</f>
        <v>0</v>
      </c>
      <c r="E64" s="224"/>
      <c r="F64" s="213">
        <f>+'DP colones GG'!F64</f>
        <v>0</v>
      </c>
      <c r="G64" s="224"/>
      <c r="H64" s="214">
        <f>+'DP colones GG'!H64</f>
        <v>7208776.0499999998</v>
      </c>
      <c r="I64" s="226"/>
      <c r="J64" s="214">
        <f>+'DP colones GG'!J64</f>
        <v>7175292.5999999996</v>
      </c>
      <c r="K64" s="226"/>
      <c r="L64" s="213">
        <f>+'DP colones GG'!L64</f>
        <v>0</v>
      </c>
      <c r="M64" s="224"/>
      <c r="N64" s="213">
        <f>+'DP colones GG'!N64</f>
        <v>11823012</v>
      </c>
      <c r="O64" s="224"/>
      <c r="P64" s="213">
        <f>+'DP colones GG'!P64</f>
        <v>9270843.4969952349</v>
      </c>
      <c r="Q64" s="224"/>
      <c r="R64" s="214">
        <f>+'DP colones GG'!R64</f>
        <v>12548224.425000001</v>
      </c>
      <c r="S64" s="226"/>
      <c r="T64" s="214">
        <f>+'DP colones GG'!T64</f>
        <v>0</v>
      </c>
      <c r="U64" s="226"/>
      <c r="V64" s="214">
        <f>+'DP colones GG'!V64</f>
        <v>0</v>
      </c>
      <c r="W64" s="226"/>
      <c r="X64" s="214">
        <f>+'DP colones GG'!X64</f>
        <v>9876240.0559999999</v>
      </c>
      <c r="Y64" s="226"/>
      <c r="Z64" s="214">
        <f>+'DP colones GG'!Z64</f>
        <v>10215586.274999999</v>
      </c>
      <c r="AA64" s="226"/>
      <c r="AB64" s="214">
        <f>+'DP colones GG'!AB64</f>
        <v>0</v>
      </c>
      <c r="AC64" s="226"/>
      <c r="AD64" s="213">
        <f>+'DP colones GG'!AD64</f>
        <v>0</v>
      </c>
      <c r="AE64" s="224"/>
      <c r="AF64" s="214">
        <f>+'DP colones GG'!AF64</f>
        <v>9847245.3000000007</v>
      </c>
      <c r="AG64" s="226"/>
      <c r="AH64" s="213">
        <f>+'DP colones GG'!AH64</f>
        <v>0</v>
      </c>
      <c r="AI64" s="224"/>
      <c r="AJ64" s="213">
        <f>+'DP colones GG'!AJ64</f>
        <v>0</v>
      </c>
      <c r="AK64" s="224"/>
      <c r="AL64" s="213">
        <f>+'DP colones GG'!AL64</f>
        <v>0</v>
      </c>
      <c r="AM64" s="224"/>
      <c r="AN64" s="204">
        <f>+'DP colones GG'!AN64</f>
        <v>10545702.479999999</v>
      </c>
      <c r="AO64" s="226"/>
      <c r="AP64" s="202">
        <f>+'DP colones GG'!AP64</f>
        <v>0</v>
      </c>
      <c r="AQ64" s="224"/>
      <c r="AR64" s="206">
        <f>+'DP colones GG'!AR64</f>
        <v>0</v>
      </c>
      <c r="AS64" s="227"/>
    </row>
    <row r="65" spans="1:45" s="88" customFormat="1" ht="13.5" customHeight="1" x14ac:dyDescent="0.35">
      <c r="A65" s="85" t="s">
        <v>81</v>
      </c>
      <c r="B65" s="213">
        <f>+'DP colones GG'!B65</f>
        <v>1326989.95026492</v>
      </c>
      <c r="C65" s="236"/>
      <c r="D65" s="213">
        <f>+'DP colones GG'!D65</f>
        <v>2235099.6901549497</v>
      </c>
      <c r="E65" s="236"/>
      <c r="F65" s="213">
        <f>+'DP colones GG'!F65</f>
        <v>2868650.9816862298</v>
      </c>
      <c r="G65" s="236"/>
      <c r="H65" s="214">
        <f>+'DP colones GG'!H65</f>
        <v>4694444.0732010501</v>
      </c>
      <c r="I65" s="237"/>
      <c r="J65" s="214">
        <f>+'DP colones GG'!J65</f>
        <v>1731723.63477389</v>
      </c>
      <c r="K65" s="237"/>
      <c r="L65" s="213">
        <f>+'DP colones GG'!L65</f>
        <v>3141346.1150748897</v>
      </c>
      <c r="M65" s="236"/>
      <c r="N65" s="213">
        <f>+'DP colones GG'!N65</f>
        <v>4548317.0267838994</v>
      </c>
      <c r="O65" s="236"/>
      <c r="P65" s="213">
        <f>+'DP colones GG'!P65</f>
        <v>6319675.8602759</v>
      </c>
      <c r="Q65" s="236"/>
      <c r="R65" s="214">
        <f>+'DP colones GG'!R65</f>
        <v>1937252.6968220801</v>
      </c>
      <c r="S65" s="237"/>
      <c r="T65" s="214">
        <f>+'DP colones GG'!T65</f>
        <v>1937252.6968220801</v>
      </c>
      <c r="U65" s="237"/>
      <c r="V65" s="214">
        <f>+'DP colones GG'!V65</f>
        <v>1937252.6968220801</v>
      </c>
      <c r="W65" s="237"/>
      <c r="X65" s="214">
        <f>+'DP colones GG'!X65</f>
        <v>7333564.59913735</v>
      </c>
      <c r="Y65" s="237"/>
      <c r="Z65" s="214">
        <f>+'DP colones GG'!Z65</f>
        <v>2014094.5636290698</v>
      </c>
      <c r="AA65" s="237"/>
      <c r="AB65" s="214">
        <f>+'DP colones GG'!AB65</f>
        <v>2014094.5636290698</v>
      </c>
      <c r="AC65" s="237"/>
      <c r="AD65" s="213">
        <f>+'DP colones GG'!AD65</f>
        <v>4691878.8999164104</v>
      </c>
      <c r="AE65" s="236"/>
      <c r="AF65" s="214">
        <f>+'DP colones GG'!AF65</f>
        <v>6388830.2533371001</v>
      </c>
      <c r="AG65" s="237"/>
      <c r="AH65" s="213">
        <f>+'DP colones GG'!AH65</f>
        <v>1197374.1734602097</v>
      </c>
      <c r="AI65" s="236"/>
      <c r="AJ65" s="213">
        <f>+'DP colones GG'!AJ65</f>
        <v>3038972.3587632007</v>
      </c>
      <c r="AK65" s="236"/>
      <c r="AL65" s="213">
        <f>+'DP colones GG'!AL65</f>
        <v>4796406.6463505309</v>
      </c>
      <c r="AM65" s="236"/>
      <c r="AN65" s="204">
        <f>+'DP colones GG'!AN65</f>
        <v>6577258.7216986306</v>
      </c>
      <c r="AO65" s="226"/>
      <c r="AP65" s="202">
        <f>+'DP colones GG'!AP65</f>
        <v>2022476.3898108297</v>
      </c>
      <c r="AQ65" s="224"/>
      <c r="AR65" s="206">
        <f>+'DP colones GG'!AR65</f>
        <v>3107494.8606126201</v>
      </c>
      <c r="AS65" s="227"/>
    </row>
    <row r="66" spans="1:45" s="88" customFormat="1" ht="13.5" customHeight="1" x14ac:dyDescent="0.35">
      <c r="A66" s="85" t="s">
        <v>82</v>
      </c>
      <c r="B66" s="213">
        <f>+'DP colones GG'!B66</f>
        <v>1233481.56506923</v>
      </c>
      <c r="C66" s="236"/>
      <c r="D66" s="213">
        <f>+'DP colones GG'!D66</f>
        <v>2041547.0754666501</v>
      </c>
      <c r="E66" s="236"/>
      <c r="F66" s="213">
        <f>+'DP colones GG'!F66</f>
        <v>2629853.8751520799</v>
      </c>
      <c r="G66" s="236"/>
      <c r="H66" s="214">
        <f>+'DP colones GG'!H66</f>
        <v>4341031.0941264303</v>
      </c>
      <c r="I66" s="237"/>
      <c r="J66" s="214">
        <f>+'DP colones GG'!J66</f>
        <v>1462678.6117350301</v>
      </c>
      <c r="K66" s="237"/>
      <c r="L66" s="213">
        <f>+'DP colones GG'!L66</f>
        <v>2710444.8667400698</v>
      </c>
      <c r="M66" s="236"/>
      <c r="N66" s="213">
        <f>+'DP colones GG'!N66</f>
        <v>3973205.3537388393</v>
      </c>
      <c r="O66" s="236"/>
      <c r="P66" s="213">
        <f>+'DP colones GG'!P66</f>
        <v>5566248.5867627701</v>
      </c>
      <c r="Q66" s="236"/>
      <c r="R66" s="214">
        <f>+'DP colones GG'!R66</f>
        <v>1737019.1029849201</v>
      </c>
      <c r="S66" s="237"/>
      <c r="T66" s="214">
        <f>+'DP colones GG'!T66</f>
        <v>1737019.1029849201</v>
      </c>
      <c r="U66" s="237"/>
      <c r="V66" s="214">
        <f>+'DP colones GG'!V66</f>
        <v>1737019.1029849201</v>
      </c>
      <c r="W66" s="237"/>
      <c r="X66" s="214">
        <f>+'DP colones GG'!X66</f>
        <v>6311852.8896747101</v>
      </c>
      <c r="Y66" s="237"/>
      <c r="Z66" s="214">
        <f>+'DP colones GG'!Z66</f>
        <v>1814682.9587705098</v>
      </c>
      <c r="AA66" s="237"/>
      <c r="AB66" s="214">
        <f>+'DP colones GG'!AB66</f>
        <v>1814682.9587705098</v>
      </c>
      <c r="AC66" s="237"/>
      <c r="AD66" s="213">
        <f>+'DP colones GG'!AD66</f>
        <v>4195337.7862856705</v>
      </c>
      <c r="AE66" s="236"/>
      <c r="AF66" s="214">
        <f>+'DP colones GG'!AF66</f>
        <v>5707386.7305077193</v>
      </c>
      <c r="AG66" s="237"/>
      <c r="AH66" s="213">
        <f>+'DP colones GG'!AH66</f>
        <v>1058375.61867058</v>
      </c>
      <c r="AI66" s="236"/>
      <c r="AJ66" s="213">
        <f>+'DP colones GG'!AJ66</f>
        <v>2696774.7044817405</v>
      </c>
      <c r="AK66" s="236"/>
      <c r="AL66" s="213">
        <f>+'DP colones GG'!AL66</f>
        <v>4253128.5362485405</v>
      </c>
      <c r="AM66" s="236"/>
      <c r="AN66" s="204">
        <f>+'DP colones GG'!AN66</f>
        <v>5823359.6013695905</v>
      </c>
      <c r="AO66" s="226"/>
      <c r="AP66" s="202">
        <f>+'DP colones GG'!AP66</f>
        <v>1803185.2045727896</v>
      </c>
      <c r="AQ66" s="224"/>
      <c r="AR66" s="206">
        <f>+'DP colones GG'!AR66</f>
        <v>2756133.2646862501</v>
      </c>
      <c r="AS66" s="227"/>
    </row>
    <row r="67" spans="1:45" s="88" customFormat="1" ht="13.5" customHeight="1" x14ac:dyDescent="0.35">
      <c r="A67" s="85" t="s">
        <v>83</v>
      </c>
      <c r="B67" s="213">
        <f>+'DP colones GG'!B67</f>
        <v>1923042.6273725103</v>
      </c>
      <c r="C67" s="236"/>
      <c r="D67" s="213">
        <f>+'DP colones GG'!D67</f>
        <v>3675810.1760444203</v>
      </c>
      <c r="E67" s="236"/>
      <c r="F67" s="213">
        <f>+'DP colones GG'!F67</f>
        <v>4950714.2493598694</v>
      </c>
      <c r="G67" s="236"/>
      <c r="H67" s="214">
        <f>+'DP colones GG'!H67</f>
        <v>7682246.3751666602</v>
      </c>
      <c r="I67" s="237"/>
      <c r="J67" s="214">
        <f>+'DP colones GG'!J67</f>
        <v>2133788.40867496</v>
      </c>
      <c r="K67" s="237"/>
      <c r="L67" s="213">
        <f>+'DP colones GG'!L67</f>
        <v>3892747.1564754206</v>
      </c>
      <c r="M67" s="236"/>
      <c r="N67" s="213">
        <f>+'DP colones GG'!N67</f>
        <v>6041623.5544990608</v>
      </c>
      <c r="O67" s="236"/>
      <c r="P67" s="213">
        <f>+'DP colones GG'!P67</f>
        <v>8335028.0774487583</v>
      </c>
      <c r="Q67" s="236"/>
      <c r="R67" s="214">
        <f>+'DP colones GG'!R67</f>
        <v>2268343.2443707297</v>
      </c>
      <c r="S67" s="237"/>
      <c r="T67" s="214">
        <f>+'DP colones GG'!T67</f>
        <v>2268343.2443707297</v>
      </c>
      <c r="U67" s="237"/>
      <c r="V67" s="214">
        <f>+'DP colones GG'!V67</f>
        <v>2268343.2443707297</v>
      </c>
      <c r="W67" s="237"/>
      <c r="X67" s="214">
        <f>+'DP colones GG'!X67</f>
        <v>8457926.2110179607</v>
      </c>
      <c r="Y67" s="237"/>
      <c r="Z67" s="214">
        <f>+'DP colones GG'!Z67</f>
        <v>2266072.9310473404</v>
      </c>
      <c r="AA67" s="237"/>
      <c r="AB67" s="214">
        <f>+'DP colones GG'!AB67</f>
        <v>2266072.9310473404</v>
      </c>
      <c r="AC67" s="237"/>
      <c r="AD67" s="213">
        <f>+'DP colones GG'!AD67</f>
        <v>5651385.210102899</v>
      </c>
      <c r="AE67" s="236"/>
      <c r="AF67" s="214">
        <f>+'DP colones GG'!AF67</f>
        <v>7593741.1758683585</v>
      </c>
      <c r="AG67" s="237"/>
      <c r="AH67" s="213">
        <f>+'DP colones GG'!AH67</f>
        <v>1069873.7940233801</v>
      </c>
      <c r="AI67" s="236"/>
      <c r="AJ67" s="213">
        <f>+'DP colones GG'!AJ67</f>
        <v>3705856.1854980397</v>
      </c>
      <c r="AK67" s="236"/>
      <c r="AL67" s="213">
        <f>+'DP colones GG'!AL67</f>
        <v>6056307.1810486093</v>
      </c>
      <c r="AM67" s="236"/>
      <c r="AN67" s="204">
        <f>+'DP colones GG'!AN67</f>
        <v>8164623.1424943898</v>
      </c>
      <c r="AO67" s="226"/>
      <c r="AP67" s="202">
        <f>+'DP colones GG'!AP67</f>
        <v>2387118.9574274803</v>
      </c>
      <c r="AQ67" s="224"/>
      <c r="AR67" s="206">
        <f>+'DP colones GG'!AR67</f>
        <v>3679522.51450213</v>
      </c>
      <c r="AS67" s="227"/>
    </row>
    <row r="68" spans="1:45" s="37" customFormat="1" ht="15" thickBot="1" x14ac:dyDescent="0.4">
      <c r="A68" s="93"/>
      <c r="B68" s="238"/>
      <c r="C68" s="239"/>
      <c r="D68" s="238"/>
      <c r="E68" s="239"/>
      <c r="F68" s="238"/>
      <c r="G68" s="239"/>
      <c r="H68" s="240"/>
      <c r="I68" s="241"/>
      <c r="J68" s="240"/>
      <c r="K68" s="241"/>
      <c r="L68" s="238"/>
      <c r="M68" s="239"/>
      <c r="N68" s="238"/>
      <c r="O68" s="239"/>
      <c r="P68" s="238"/>
      <c r="Q68" s="239"/>
      <c r="R68" s="240"/>
      <c r="S68" s="241"/>
      <c r="T68" s="240"/>
      <c r="U68" s="241"/>
      <c r="V68" s="240"/>
      <c r="W68" s="241"/>
      <c r="X68" s="240"/>
      <c r="Y68" s="241"/>
      <c r="Z68" s="240"/>
      <c r="AA68" s="241"/>
      <c r="AB68" s="240"/>
      <c r="AC68" s="241"/>
      <c r="AD68" s="238"/>
      <c r="AE68" s="239"/>
      <c r="AF68" s="240"/>
      <c r="AG68" s="241"/>
      <c r="AH68" s="238"/>
      <c r="AI68" s="239"/>
      <c r="AJ68" s="238"/>
      <c r="AK68" s="239"/>
      <c r="AL68" s="238"/>
      <c r="AM68" s="239"/>
      <c r="AN68" s="281"/>
      <c r="AO68" s="327"/>
      <c r="AP68" s="280"/>
      <c r="AQ68" s="338"/>
      <c r="AR68" s="282"/>
      <c r="AS68" s="322"/>
    </row>
    <row r="69" spans="1:45" s="37" customFormat="1" ht="13.5" customHeight="1" x14ac:dyDescent="0.35">
      <c r="B69" s="88"/>
      <c r="C69" s="88"/>
      <c r="D69" s="88"/>
      <c r="E69" s="88"/>
      <c r="L69" s="88"/>
      <c r="M69" s="88"/>
      <c r="N69" s="88"/>
      <c r="O69" s="88"/>
      <c r="P69" s="88"/>
      <c r="Q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P70" s="62"/>
      <c r="Q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P71" s="62"/>
      <c r="Q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Q72" s="243"/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D73" s="62"/>
      <c r="E73" s="62"/>
      <c r="L73" s="62"/>
      <c r="M73" s="62"/>
      <c r="N73" s="62"/>
      <c r="O73" s="62"/>
      <c r="AP73" s="62"/>
      <c r="AQ73" s="62"/>
    </row>
    <row r="74" spans="1:45" x14ac:dyDescent="0.35">
      <c r="A74" s="88" t="s">
        <v>85</v>
      </c>
      <c r="B74" s="62"/>
      <c r="C74" s="62"/>
      <c r="D74" s="62"/>
      <c r="E74" s="62"/>
    </row>
    <row r="75" spans="1:45" s="62" customFormat="1" x14ac:dyDescent="0.35">
      <c r="A75" s="21" t="str">
        <f>+'DP colones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s="62" customFormat="1" x14ac:dyDescent="0.35">
      <c r="A76" s="21" t="str">
        <f>+'DP colones GG'!A76</f>
        <v>El dato correspondiente al servicio de intereses, es el acumulado a la fecha corte.</v>
      </c>
      <c r="H76" s="21"/>
      <c r="I76" s="21"/>
      <c r="J76" s="21"/>
      <c r="K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F76" s="21"/>
      <c r="AG76" s="21"/>
      <c r="AN76" s="21"/>
      <c r="AO76" s="21"/>
    </row>
    <row r="77" spans="1:45" x14ac:dyDescent="0.35">
      <c r="A77" s="21" t="str">
        <f>+'DP colones GG'!A77</f>
        <v xml:space="preserve">En los conceptos de ingresos corrientes, ingresos tributarios y gastos totales, se considera el monto acumulado al mes. Según información proporcionada por Presupuesto Nacional. </v>
      </c>
      <c r="B77" s="62"/>
      <c r="C77" s="62"/>
    </row>
    <row r="78" spans="1:45" x14ac:dyDescent="0.35">
      <c r="A78" s="21" t="str">
        <f>+'DP colones GG'!A78</f>
        <v>El cálculo de la Tasa Promedio Ponderada se realiza en colones, para lo cual se colonizan las tasas de los titulos diferentes al colón, utilizando la devalución interanual.</v>
      </c>
    </row>
  </sheetData>
  <mergeCells count="25">
    <mergeCell ref="N4:O4"/>
    <mergeCell ref="AP4:AQ4"/>
    <mergeCell ref="AR4:AS4"/>
    <mergeCell ref="AN4:AO4"/>
    <mergeCell ref="AJ4:AK4"/>
    <mergeCell ref="A1:AI1"/>
    <mergeCell ref="A2:AI2"/>
    <mergeCell ref="H4:I4"/>
    <mergeCell ref="A4:A6"/>
    <mergeCell ref="F4:G4"/>
    <mergeCell ref="D4:E4"/>
    <mergeCell ref="B4:C4"/>
    <mergeCell ref="J4:K4"/>
    <mergeCell ref="AD4:AE4"/>
    <mergeCell ref="L4:M4"/>
    <mergeCell ref="AB4:AC4"/>
    <mergeCell ref="Z4:AA4"/>
    <mergeCell ref="R4:S4"/>
    <mergeCell ref="P4:Q4"/>
    <mergeCell ref="AH4:AI4"/>
    <mergeCell ref="AF4:AG4"/>
    <mergeCell ref="AL4:AM4"/>
    <mergeCell ref="X4:Y4"/>
    <mergeCell ref="V4:W4"/>
    <mergeCell ref="T4:U4"/>
  </mergeCells>
  <hyperlinks>
    <hyperlink ref="AR1" location="INDICE!A48" display="Å INDICE" xr:uid="{C7F0FDA1-21A6-4893-A915-88974141717F}"/>
  </hyperlinks>
  <printOptions horizontalCentered="1" verticalCentered="1"/>
  <pageMargins left="0.25" right="0.27" top="0.27" bottom="0.5" header="0" footer="0.5"/>
  <pageSetup paperSize="5" scale="5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AU78"/>
  <sheetViews>
    <sheetView showGridLines="0" zoomScaleNormal="100" workbookViewId="0">
      <pane xSplit="1" ySplit="6" topLeftCell="AR30" activePane="bottomRight" state="frozen"/>
      <selection pane="topRight" activeCell="V27" sqref="V27"/>
      <selection pane="bottomLeft" activeCell="V27" sqref="V27"/>
      <selection pane="bottomRight" activeCell="AR33" sqref="AR33:AR34"/>
    </sheetView>
  </sheetViews>
  <sheetFormatPr baseColWidth="10" defaultColWidth="11.44140625" defaultRowHeight="14.4" outlineLevelCol="1" x14ac:dyDescent="0.35"/>
  <cols>
    <col min="1" max="1" width="28.88671875" style="21" customWidth="1"/>
    <col min="2" max="2" width="15.88671875" style="21" hidden="1" customWidth="1" outlineLevel="1"/>
    <col min="3" max="3" width="14" style="21" hidden="1" customWidth="1" outlineLevel="1"/>
    <col min="4" max="4" width="15.88671875" style="21" hidden="1" customWidth="1" outlineLevel="1"/>
    <col min="5" max="5" width="14" style="21" hidden="1" customWidth="1" outlineLevel="1"/>
    <col min="6" max="6" width="15.88671875" style="21" hidden="1" customWidth="1" outlineLevel="1"/>
    <col min="7" max="7" width="14" style="21" hidden="1" customWidth="1" outlineLevel="1"/>
    <col min="8" max="8" width="15.88671875" style="21" hidden="1" customWidth="1" outlineLevel="1"/>
    <col min="9" max="9" width="14" style="21" hidden="1" customWidth="1" outlineLevel="1"/>
    <col min="10" max="10" width="15.88671875" style="21" hidden="1" customWidth="1" outlineLevel="1"/>
    <col min="11" max="11" width="14" style="21" hidden="1" customWidth="1" outlineLevel="1"/>
    <col min="12" max="12" width="15.88671875" style="21" hidden="1" customWidth="1" outlineLevel="1"/>
    <col min="13" max="13" width="14" style="21" hidden="1" customWidth="1" outlineLevel="1"/>
    <col min="14" max="14" width="15" style="21" hidden="1" customWidth="1" outlineLevel="1"/>
    <col min="15" max="15" width="11.5546875" style="21" hidden="1" customWidth="1" outlineLevel="1"/>
    <col min="16" max="16" width="17.44140625" style="21" hidden="1" customWidth="1" outlineLevel="1"/>
    <col min="17" max="17" width="11.5546875" style="21" hidden="1" customWidth="1" outlineLevel="1"/>
    <col min="18" max="18" width="15.44140625" style="21" hidden="1" customWidth="1" outlineLevel="1"/>
    <col min="19" max="19" width="11.5546875" style="21" hidden="1" customWidth="1" outlineLevel="1"/>
    <col min="20" max="20" width="15.5546875" style="21" hidden="1" customWidth="1" outlineLevel="1"/>
    <col min="21" max="21" width="11.5546875" style="21" hidden="1" customWidth="1" outlineLevel="1"/>
    <col min="22" max="22" width="15.6640625" style="21" hidden="1" customWidth="1" outlineLevel="1"/>
    <col min="23" max="23" width="11.5546875" style="21" hidden="1" customWidth="1" outlineLevel="1"/>
    <col min="24" max="24" width="16.88671875" style="21" bestFit="1" customWidth="1" collapsed="1"/>
    <col min="25" max="25" width="11.5546875" style="21" bestFit="1" customWidth="1"/>
    <col min="26" max="26" width="15.44140625" style="21" bestFit="1" customWidth="1"/>
    <col min="27" max="27" width="11.5546875" style="21" bestFit="1" customWidth="1"/>
    <col min="28" max="28" width="15.5546875" style="21" bestFit="1" customWidth="1"/>
    <col min="29" max="29" width="11.5546875" style="21" bestFit="1" customWidth="1"/>
    <col min="30" max="30" width="16.21875" style="21" bestFit="1" customWidth="1"/>
    <col min="31" max="31" width="11.5546875" style="21" bestFit="1" customWidth="1"/>
    <col min="32" max="32" width="22.77734375" style="21" customWidth="1"/>
    <col min="33" max="33" width="11.5546875" style="21" bestFit="1" customWidth="1"/>
    <col min="34" max="34" width="22.77734375" style="21" customWidth="1"/>
    <col min="35" max="35" width="11.5546875" style="21" bestFit="1" customWidth="1"/>
    <col min="36" max="36" width="21.109375" style="21" customWidth="1"/>
    <col min="37" max="37" width="11.5546875" style="21" customWidth="1"/>
    <col min="38" max="38" width="22.77734375" style="21" customWidth="1"/>
    <col min="39" max="39" width="11.5546875" style="21" bestFit="1" customWidth="1"/>
    <col min="40" max="40" width="22.77734375" style="21" customWidth="1"/>
    <col min="41" max="41" width="11.5546875" style="21" bestFit="1" customWidth="1"/>
    <col min="42" max="42" width="22.77734375" style="21" customWidth="1"/>
    <col min="43" max="43" width="11.5546875" style="21" bestFit="1" customWidth="1"/>
    <col min="44" max="44" width="21.5546875" style="21" customWidth="1"/>
    <col min="45" max="46" width="11.44140625" style="21"/>
    <col min="47" max="47" width="15.6640625" style="21" bestFit="1" customWidth="1"/>
    <col min="48" max="16384" width="11.44140625" style="21"/>
  </cols>
  <sheetData>
    <row r="1" spans="1:47" s="275" customFormat="1" ht="15" x14ac:dyDescent="0.4">
      <c r="A1" s="351" t="s">
        <v>161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9"/>
      <c r="AQ1" s="318"/>
      <c r="AR1" s="274" t="s">
        <v>186</v>
      </c>
    </row>
    <row r="2" spans="1:47" s="275" customFormat="1" ht="15" x14ac:dyDescent="0.4">
      <c r="A2" s="351" t="s">
        <v>89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P2" s="318"/>
      <c r="AQ2" s="318"/>
    </row>
    <row r="3" spans="1:47" s="275" customFormat="1" ht="15.6" thickBot="1" x14ac:dyDescent="0.45">
      <c r="A3" s="276"/>
      <c r="AP3" s="318"/>
      <c r="AQ3" s="318"/>
    </row>
    <row r="4" spans="1:47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49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201</v>
      </c>
      <c r="AK4" s="373"/>
      <c r="AL4" s="372" t="s">
        <v>201</v>
      </c>
      <c r="AM4" s="373"/>
      <c r="AN4" s="374" t="s">
        <v>203</v>
      </c>
      <c r="AO4" s="375"/>
      <c r="AP4" s="372" t="s">
        <v>212</v>
      </c>
      <c r="AQ4" s="373"/>
      <c r="AR4" s="376" t="s">
        <v>216</v>
      </c>
      <c r="AS4" s="377"/>
    </row>
    <row r="5" spans="1:47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7" s="37" customFormat="1" ht="15" thickBot="1" x14ac:dyDescent="0.4">
      <c r="A6" s="354"/>
      <c r="B6" s="280">
        <f>+'DP SNFP Colones'!B6/'DP SNFP dólares'!B72</f>
        <v>5193.7024203879719</v>
      </c>
      <c r="C6" s="246">
        <f>+C9+C11+C13</f>
        <v>1</v>
      </c>
      <c r="D6" s="280">
        <f>+'DP SNFP Colones'!D6/'DP SNFP dólares'!D72</f>
        <v>5110.9684617364337</v>
      </c>
      <c r="E6" s="246">
        <f>+E9+E11+E13</f>
        <v>1.0000000000000002</v>
      </c>
      <c r="F6" s="280">
        <f>+'DP SNFP Colones'!F6/'DP SNFP dólares'!F72</f>
        <v>5083.2526464324892</v>
      </c>
      <c r="G6" s="246">
        <f>+G9+G11+G13</f>
        <v>1</v>
      </c>
      <c r="H6" s="281">
        <f>+'DP SNFP Colones'!H6/'DP SNFP dólares'!H72</f>
        <v>5571.6177103028722</v>
      </c>
      <c r="I6" s="247">
        <f>+I9+I11+I13</f>
        <v>1</v>
      </c>
      <c r="J6" s="281">
        <f>+'DP SNFP Colones'!J6/'DP SNFP dólares'!J72</f>
        <v>5540.7864753165895</v>
      </c>
      <c r="K6" s="247">
        <f>+K9+K11+K13</f>
        <v>1</v>
      </c>
      <c r="L6" s="280">
        <f>+'DP SNFP Colones'!L6/'DP SNFP dólares'!L72</f>
        <v>5559.4734722094236</v>
      </c>
      <c r="M6" s="246">
        <f>+M9+M11+M13</f>
        <v>1</v>
      </c>
      <c r="N6" s="280">
        <f>+'DP SNFP Colones'!N6/'DP SNFP dólares'!N72</f>
        <v>5499.157005107706</v>
      </c>
      <c r="O6" s="246">
        <f>+O9+O11+O13</f>
        <v>0.99999999999999978</v>
      </c>
      <c r="P6" s="280">
        <f>+'DP SNFP Colones'!P6/'DP SNFP dólares'!P72</f>
        <v>5270.6796062917138</v>
      </c>
      <c r="Q6" s="246">
        <f>+Q9+Q11+Q13</f>
        <v>1.0000000000000024</v>
      </c>
      <c r="R6" s="281">
        <f>+'DP SNFP Colones'!R6/'DP SNFP dólares'!R72</f>
        <v>5178.7799519829923</v>
      </c>
      <c r="S6" s="247">
        <f>+S9+S11+S13</f>
        <v>0.99999999999999989</v>
      </c>
      <c r="T6" s="281">
        <f>+'DP SNFP Colones'!T6/'DP SNFP dólares'!T72</f>
        <v>4973.4533583444909</v>
      </c>
      <c r="U6" s="247">
        <f>+U9+U11+U13</f>
        <v>0.99999999999999889</v>
      </c>
      <c r="V6" s="281">
        <f>+'DP SNFP Colones'!V6/'DP SNFP dólares'!V72</f>
        <v>5105.8353481329295</v>
      </c>
      <c r="W6" s="247">
        <f>+W9+W11+W13</f>
        <v>0.99999999999999967</v>
      </c>
      <c r="X6" s="281">
        <f>+'DP SNFP Colones'!X6/'DP SNFP dólares'!X72</f>
        <v>5091.2459160885737</v>
      </c>
      <c r="Y6" s="247">
        <f>+Y9+Y11+Y13</f>
        <v>1</v>
      </c>
      <c r="Z6" s="281">
        <f>+'DP SNFP Colones'!Z6/'DP SNFP dólares'!Z72</f>
        <v>5245.9634039320954</v>
      </c>
      <c r="AA6" s="247">
        <f>+AA9+AA11+AA13</f>
        <v>1.0000000000000002</v>
      </c>
      <c r="AB6" s="281">
        <f>+'DP SNFP Colones'!AB6/'DP SNFP dólares'!AB72</f>
        <v>5107.5864417730018</v>
      </c>
      <c r="AC6" s="247">
        <f>+AC9+AC11+AC13</f>
        <v>1.0000000000000002</v>
      </c>
      <c r="AD6" s="280">
        <f>+'DP SNFP Colones'!AD6/'DP SNFP dólares'!AD72</f>
        <v>5060.3990653810424</v>
      </c>
      <c r="AE6" s="246">
        <f>+AE9+AE11+AE13</f>
        <v>1.0000000000000002</v>
      </c>
      <c r="AF6" s="281">
        <f>+'DP SNFP Colones'!AF6/'DP SNFP dólares'!AF72</f>
        <v>4973.9012366786328</v>
      </c>
      <c r="AG6" s="247">
        <f>+AG9+AG11+AG13</f>
        <v>1.0000000000000002</v>
      </c>
      <c r="AH6" s="280">
        <f>+'DP SNFP Colones'!AH6/'DP SNFP dólares'!AH72</f>
        <v>5007.7556518512793</v>
      </c>
      <c r="AI6" s="246">
        <f>+AI9+AI11+AI13</f>
        <v>1.0000000000000011</v>
      </c>
      <c r="AJ6" s="280">
        <f>+'DP SNFP Colones'!AJ6/'DP SNFP dólares'!AJ72</f>
        <v>4932.9817178966168</v>
      </c>
      <c r="AK6" s="246">
        <f>+AK9+AK11+AK13</f>
        <v>1.0000000000000016</v>
      </c>
      <c r="AL6" s="280">
        <f>+'DP SNFP Colones'!AL6/'DP SNFP dólares'!AL72</f>
        <v>5032.1360212207055</v>
      </c>
      <c r="AM6" s="246">
        <f>+AM9+AM11+AM13</f>
        <v>0.99999999999427147</v>
      </c>
      <c r="AN6" s="281">
        <f>+'DP SNFP Colones'!AN6/'DP SNFP dólares'!AN72</f>
        <v>4845.4089398724454</v>
      </c>
      <c r="AO6" s="247">
        <f>+AO9+AO11+AO13</f>
        <v>1</v>
      </c>
      <c r="AP6" s="280">
        <f>+'DP SNFP Colones'!AP6/'DP SNFP dólares'!AP72</f>
        <v>4799.2088384908202</v>
      </c>
      <c r="AQ6" s="246">
        <f>+AQ9+AQ11+AQ13</f>
        <v>1</v>
      </c>
      <c r="AR6" s="282">
        <f>+'DP SNFP Colones'!AR6/'DP SNFP dólares'!AR72</f>
        <v>4650.8837930285572</v>
      </c>
      <c r="AS6" s="248">
        <f>+AS9+AS11+AS13</f>
        <v>1</v>
      </c>
      <c r="AT6" s="35"/>
      <c r="AU6" s="34"/>
    </row>
    <row r="7" spans="1:47" s="37" customFormat="1" x14ac:dyDescent="0.35">
      <c r="A7" s="38"/>
      <c r="B7" s="202"/>
      <c r="C7" s="203"/>
      <c r="D7" s="202"/>
      <c r="E7" s="203"/>
      <c r="F7" s="202"/>
      <c r="G7" s="203"/>
      <c r="H7" s="204"/>
      <c r="I7" s="205"/>
      <c r="J7" s="204"/>
      <c r="K7" s="205"/>
      <c r="L7" s="202"/>
      <c r="M7" s="203"/>
      <c r="N7" s="202"/>
      <c r="O7" s="203"/>
      <c r="P7" s="202"/>
      <c r="Q7" s="203"/>
      <c r="R7" s="204"/>
      <c r="S7" s="205"/>
      <c r="T7" s="204"/>
      <c r="U7" s="205"/>
      <c r="V7" s="204"/>
      <c r="W7" s="205"/>
      <c r="X7" s="204"/>
      <c r="Y7" s="205"/>
      <c r="Z7" s="204"/>
      <c r="AA7" s="205"/>
      <c r="AB7" s="204"/>
      <c r="AC7" s="205"/>
      <c r="AD7" s="202"/>
      <c r="AE7" s="203"/>
      <c r="AF7" s="204"/>
      <c r="AG7" s="205"/>
      <c r="AH7" s="202"/>
      <c r="AI7" s="203"/>
      <c r="AJ7" s="202"/>
      <c r="AK7" s="203"/>
      <c r="AL7" s="202"/>
      <c r="AM7" s="203"/>
      <c r="AN7" s="204"/>
      <c r="AO7" s="205"/>
      <c r="AP7" s="202"/>
      <c r="AQ7" s="203"/>
      <c r="AR7" s="206"/>
      <c r="AS7" s="207"/>
    </row>
    <row r="8" spans="1:47" s="37" customFormat="1" x14ac:dyDescent="0.35">
      <c r="A8" s="44" t="s">
        <v>54</v>
      </c>
      <c r="B8" s="202"/>
      <c r="C8" s="203"/>
      <c r="D8" s="202"/>
      <c r="E8" s="203"/>
      <c r="F8" s="202"/>
      <c r="G8" s="203"/>
      <c r="H8" s="204"/>
      <c r="I8" s="205"/>
      <c r="J8" s="204"/>
      <c r="K8" s="205"/>
      <c r="L8" s="202"/>
      <c r="M8" s="203"/>
      <c r="N8" s="202"/>
      <c r="O8" s="203"/>
      <c r="P8" s="202"/>
      <c r="Q8" s="203"/>
      <c r="R8" s="204"/>
      <c r="S8" s="205"/>
      <c r="T8" s="204"/>
      <c r="U8" s="205"/>
      <c r="V8" s="204"/>
      <c r="W8" s="205"/>
      <c r="X8" s="204"/>
      <c r="Y8" s="205"/>
      <c r="Z8" s="204"/>
      <c r="AA8" s="205"/>
      <c r="AB8" s="204"/>
      <c r="AC8" s="205"/>
      <c r="AD8" s="202"/>
      <c r="AE8" s="203"/>
      <c r="AF8" s="204"/>
      <c r="AG8" s="205"/>
      <c r="AH8" s="202"/>
      <c r="AI8" s="203"/>
      <c r="AJ8" s="202"/>
      <c r="AK8" s="203"/>
      <c r="AL8" s="202"/>
      <c r="AM8" s="203"/>
      <c r="AN8" s="204"/>
      <c r="AO8" s="205"/>
      <c r="AP8" s="202"/>
      <c r="AQ8" s="203"/>
      <c r="AR8" s="206"/>
      <c r="AS8" s="207"/>
    </row>
    <row r="9" spans="1:47" ht="15" customHeight="1" x14ac:dyDescent="0.35">
      <c r="A9" s="48" t="s">
        <v>55</v>
      </c>
      <c r="B9" s="283">
        <f>+'DP SNFP Colones'!B9/'DP SNFP dólares'!B72</f>
        <v>1511.0024108372775</v>
      </c>
      <c r="C9" s="203">
        <f>+B9/B6</f>
        <v>0.29092972383358168</v>
      </c>
      <c r="D9" s="283">
        <f>+'DP SNFP Colones'!D9/'DP SNFP dólares'!D72</f>
        <v>1476.3557544194548</v>
      </c>
      <c r="E9" s="203">
        <f>+D9/D6</f>
        <v>0.28886027481333121</v>
      </c>
      <c r="F9" s="283">
        <f>+'DP SNFP Colones'!F9/'DP SNFP dólares'!F72</f>
        <v>1459.2899599275797</v>
      </c>
      <c r="G9" s="203">
        <f>+F9/F6</f>
        <v>0.287077991480855</v>
      </c>
      <c r="H9" s="284">
        <f>+'DP SNFP Colones'!H9/'DP SNFP dólares'!H72</f>
        <v>1613.5361315814516</v>
      </c>
      <c r="I9" s="205">
        <f>+H9/H6</f>
        <v>0.2895992179430667</v>
      </c>
      <c r="J9" s="284">
        <f>+'DP SNFP Colones'!J9/'DP SNFP dólares'!J72</f>
        <v>1635.4332178543493</v>
      </c>
      <c r="K9" s="205">
        <f>+J9/J6</f>
        <v>0.29516264976821793</v>
      </c>
      <c r="L9" s="283">
        <f>+'DP SNFP Colones'!L9/'DP SNFP dólares'!L72</f>
        <v>1621.9502195676678</v>
      </c>
      <c r="M9" s="203">
        <f>+L9/L6</f>
        <v>0.29174529344828026</v>
      </c>
      <c r="N9" s="283">
        <f>+'DP SNFP Colones'!N9/'DP SNFP dólares'!N72</f>
        <v>1607.9510830849788</v>
      </c>
      <c r="O9" s="203">
        <f>+N9/N6</f>
        <v>0.29239955898540226</v>
      </c>
      <c r="P9" s="283">
        <f>+'DP SNFP Colones'!P9/'DP SNFP dólares'!P72</f>
        <v>1791.1336024524855</v>
      </c>
      <c r="Q9" s="203">
        <f>+P9/P6</f>
        <v>0.33982972524347227</v>
      </c>
      <c r="R9" s="284">
        <f>+'DP SNFP Colones'!R9/'DP SNFP dólares'!R72</f>
        <v>1756.4337493985045</v>
      </c>
      <c r="S9" s="205">
        <f>+R9/R6</f>
        <v>0.33915975687013949</v>
      </c>
      <c r="T9" s="284">
        <f>+'DP SNFP Colones'!T9/'DP SNFP dólares'!T72</f>
        <v>1701.17869872245</v>
      </c>
      <c r="U9" s="205">
        <f>+T9/T6</f>
        <v>0.34205180508392663</v>
      </c>
      <c r="V9" s="284">
        <f>+'DP SNFP Colones'!V9/'DP SNFP dólares'!V72</f>
        <v>1925.3933977549686</v>
      </c>
      <c r="W9" s="205">
        <f>+V9/V6</f>
        <v>0.3770966485354908</v>
      </c>
      <c r="X9" s="284">
        <f>+'DP SNFP Colones'!X9/'DP SNFP dólares'!X72</f>
        <v>2004.3516067149096</v>
      </c>
      <c r="Y9" s="205">
        <f>+X9/X6</f>
        <v>0.39368587566769569</v>
      </c>
      <c r="Z9" s="284">
        <f>+'DP SNFP Colones'!Z9/'DP SNFP dólares'!Z72</f>
        <v>2220.0725474621463</v>
      </c>
      <c r="AA9" s="205">
        <f>+Z9/Z6</f>
        <v>0.4231963466992732</v>
      </c>
      <c r="AB9" s="284">
        <f>+'DP SNFP Colones'!AB9/'DP SNFP dólares'!AB72</f>
        <v>2133.049280143759</v>
      </c>
      <c r="AC9" s="205">
        <f>+AB9/AB6</f>
        <v>0.41762372589494762</v>
      </c>
      <c r="AD9" s="283">
        <f>+'DP SNFP Colones'!AD9/'DP SNFP dólares'!AD72</f>
        <v>2103.8007072617652</v>
      </c>
      <c r="AE9" s="203">
        <f>+AD9/AD6</f>
        <v>0.4157381028808943</v>
      </c>
      <c r="AF9" s="284">
        <f>+'DP SNFP Colones'!AF9/'DP SNFP dólares'!AF72</f>
        <v>2118.6442542288787</v>
      </c>
      <c r="AG9" s="205">
        <f>+AF9/AF6</f>
        <v>0.42595221606041023</v>
      </c>
      <c r="AH9" s="283">
        <f>+'DP SNFP Colones'!AH9/'DP SNFP dólares'!AH72</f>
        <v>2191.3366351374329</v>
      </c>
      <c r="AI9" s="203">
        <f>+AH9/AH6</f>
        <v>0.43758857010671726</v>
      </c>
      <c r="AJ9" s="283">
        <f>+'DP SNFP Colones'!AJ9/'DP SNFP dólares'!AJ72</f>
        <v>2067.6503325471208</v>
      </c>
      <c r="AK9" s="203">
        <f>+AJ9/AJ6</f>
        <v>0.41914818476739663</v>
      </c>
      <c r="AL9" s="283">
        <f>+'DP SNFP Colones'!AL9/'DP SNFP dólares'!AL72</f>
        <v>2102.4217911722872</v>
      </c>
      <c r="AM9" s="203">
        <f>+AL9/AL6</f>
        <v>0.41779907822568707</v>
      </c>
      <c r="AN9" s="284">
        <f>+'DP SNFP Colones'!AN9/'DP SNFP dólares'!AN72</f>
        <v>2073.0861323297668</v>
      </c>
      <c r="AO9" s="205">
        <f>+AN9/AN6</f>
        <v>0.42784544257359225</v>
      </c>
      <c r="AP9" s="283">
        <f>+'DP SNFP Colones'!AP9/'DP SNFP dólares'!AP72</f>
        <v>2040.6465702825526</v>
      </c>
      <c r="AQ9" s="203">
        <f>+AP9/AP6</f>
        <v>0.42520478665484851</v>
      </c>
      <c r="AR9" s="285">
        <f>+'DP SNFP Colones'!AR9/'DP SNFP dólares'!AR72</f>
        <v>1929.0427384865561</v>
      </c>
      <c r="AS9" s="207">
        <f>+AR9/AR6</f>
        <v>0.4147690684893256</v>
      </c>
      <c r="AT9" s="308"/>
    </row>
    <row r="10" spans="1:47" x14ac:dyDescent="0.35">
      <c r="A10" s="53" t="s">
        <v>56</v>
      </c>
      <c r="B10" s="115">
        <v>0</v>
      </c>
      <c r="C10" s="217"/>
      <c r="D10" s="115">
        <v>0</v>
      </c>
      <c r="E10" s="217"/>
      <c r="F10" s="115">
        <v>0</v>
      </c>
      <c r="G10" s="217"/>
      <c r="H10" s="116">
        <f>+H9/H62</f>
        <v>2.7534332444519836E-2</v>
      </c>
      <c r="I10" s="218"/>
      <c r="J10" s="116">
        <v>0</v>
      </c>
      <c r="K10" s="218"/>
      <c r="L10" s="115">
        <v>0</v>
      </c>
      <c r="M10" s="217"/>
      <c r="N10" s="115">
        <v>0</v>
      </c>
      <c r="O10" s="217"/>
      <c r="P10" s="115">
        <f>+P9/P62</f>
        <v>2.8782206008467554E-2</v>
      </c>
      <c r="Q10" s="217"/>
      <c r="R10" s="116"/>
      <c r="S10" s="218"/>
      <c r="T10" s="116"/>
      <c r="U10" s="218"/>
      <c r="V10" s="116"/>
      <c r="W10" s="218"/>
      <c r="X10" s="116"/>
      <c r="Y10" s="218"/>
      <c r="Z10" s="116"/>
      <c r="AA10" s="218"/>
      <c r="AB10" s="116"/>
      <c r="AC10" s="218"/>
      <c r="AD10" s="115"/>
      <c r="AE10" s="217"/>
      <c r="AF10" s="116">
        <f>+AF9/AF62</f>
        <v>2.3578273055275146E-2</v>
      </c>
      <c r="AG10" s="218"/>
      <c r="AH10" s="115">
        <v>0</v>
      </c>
      <c r="AI10" s="217"/>
      <c r="AJ10" s="115">
        <v>0</v>
      </c>
      <c r="AK10" s="217"/>
      <c r="AL10" s="115">
        <v>0</v>
      </c>
      <c r="AM10" s="217"/>
      <c r="AN10" s="116">
        <f>+AN9/AN62</f>
        <v>2.1590666141799591E-2</v>
      </c>
      <c r="AO10" s="218"/>
      <c r="AP10" s="115">
        <v>0</v>
      </c>
      <c r="AQ10" s="217"/>
      <c r="AR10" s="117">
        <v>0</v>
      </c>
      <c r="AS10" s="219"/>
    </row>
    <row r="11" spans="1:47" x14ac:dyDescent="0.35">
      <c r="A11" s="48" t="s">
        <v>57</v>
      </c>
      <c r="B11" s="283">
        <f>+'DP SNFP Colones'!B11/'DP SNFP dólares'!B72</f>
        <v>3475.8951106799714</v>
      </c>
      <c r="C11" s="59">
        <f>+B11/B6</f>
        <v>0.66925188032246186</v>
      </c>
      <c r="D11" s="283">
        <f>+'DP SNFP Colones'!D11/'DP SNFP dólares'!D72</f>
        <v>3430.9578067299972</v>
      </c>
      <c r="E11" s="59">
        <f>+D11/D6</f>
        <v>0.67129308905270391</v>
      </c>
      <c r="F11" s="283">
        <f>+'DP SNFP Colones'!F11/'DP SNFP dólares'!F72</f>
        <v>3415.6562842999915</v>
      </c>
      <c r="G11" s="59">
        <f>+F11/F6</f>
        <v>0.67194304943649719</v>
      </c>
      <c r="H11" s="284">
        <f>+'DP SNFP Colones'!H11/'DP SNFP dólares'!H72</f>
        <v>3743.1628160766804</v>
      </c>
      <c r="I11" s="60">
        <f>+H11/H6</f>
        <v>0.67182692903623542</v>
      </c>
      <c r="J11" s="284">
        <f>+'DP SNFP Colones'!J11/'DP SNFP dólares'!J72</f>
        <v>3697.6335471179987</v>
      </c>
      <c r="K11" s="60">
        <f>+J11/J6</f>
        <v>0.6673481397614629</v>
      </c>
      <c r="L11" s="283">
        <f>+'DP SNFP Colones'!L11/'DP SNFP dólares'!L72</f>
        <v>3734.145793539994</v>
      </c>
      <c r="M11" s="59">
        <f>+L11/L6</f>
        <v>0.67167256255581786</v>
      </c>
      <c r="N11" s="283">
        <f>+'DP SNFP Colones'!N11/'DP SNFP dólares'!N72</f>
        <v>3696.6866275559855</v>
      </c>
      <c r="O11" s="59">
        <f>+N11/N6</f>
        <v>0.67222787494927738</v>
      </c>
      <c r="P11" s="283">
        <f>+'DP SNFP Colones'!P11/'DP SNFP dólares'!P72</f>
        <v>3289.7757858700011</v>
      </c>
      <c r="Q11" s="59">
        <f>+P11/P6</f>
        <v>0.62416538883200778</v>
      </c>
      <c r="R11" s="284">
        <f>+'DP SNFP Colones'!R11/'DP SNFP dólares'!R72</f>
        <v>3241.257090581279</v>
      </c>
      <c r="S11" s="60">
        <f>+R11/R6</f>
        <v>0.62587271917977094</v>
      </c>
      <c r="T11" s="284">
        <f>+'DP SNFP Colones'!T11/'DP SNFP dólares'!T72</f>
        <v>3113.6928344399844</v>
      </c>
      <c r="U11" s="60">
        <f>+T11/T6</f>
        <v>0.62606253846048665</v>
      </c>
      <c r="V11" s="284">
        <f>+'DP SNFP Colones'!V11/'DP SNFP dólares'!V72</f>
        <v>3027.9110765299965</v>
      </c>
      <c r="W11" s="60">
        <f>+V11/V6</f>
        <v>0.59302951820356375</v>
      </c>
      <c r="X11" s="284">
        <f>+'DP SNFP Colones'!X11/'DP SNFP dólares'!X72</f>
        <v>2923.4424935600191</v>
      </c>
      <c r="Y11" s="60">
        <f>+X11/X6</f>
        <v>0.57420964175425215</v>
      </c>
      <c r="Z11" s="284">
        <f>+'DP SNFP Colones'!Z11/'DP SNFP dólares'!Z72</f>
        <v>2863.6342889388648</v>
      </c>
      <c r="AA11" s="60">
        <f>+Z11/Z6</f>
        <v>0.54587385927862875</v>
      </c>
      <c r="AB11" s="284">
        <f>+'DP SNFP Colones'!AB11/'DP SNFP dólares'!AB72</f>
        <v>2828.0693116100178</v>
      </c>
      <c r="AC11" s="60">
        <f>+AB11/AB6</f>
        <v>0.55369974524176768</v>
      </c>
      <c r="AD11" s="283">
        <f>+'DP SNFP Colones'!AD11/'DP SNFP dólares'!AD72</f>
        <v>2808.018797339992</v>
      </c>
      <c r="AE11" s="59">
        <f>+AD11/AD6</f>
        <v>0.55490066318090892</v>
      </c>
      <c r="AF11" s="284">
        <f>+'DP SNFP Colones'!AF11/'DP SNFP dólares'!AF72</f>
        <v>2701.5466170659911</v>
      </c>
      <c r="AG11" s="60">
        <f>+AF11/AF6</f>
        <v>0.54314440285709675</v>
      </c>
      <c r="AH11" s="283">
        <f>+'DP SNFP Colones'!AH11/'DP SNFP dólares'!AH72</f>
        <v>2672.2134456399917</v>
      </c>
      <c r="AI11" s="59">
        <f>+AH11/AH6</f>
        <v>0.53361498272227426</v>
      </c>
      <c r="AJ11" s="283">
        <f>+'DP SNFP Colones'!AJ11/'DP SNFP dólares'!AJ72</f>
        <v>2728.7463363249954</v>
      </c>
      <c r="AK11" s="59">
        <f>+AJ11/AJ6</f>
        <v>0.55316368321926612</v>
      </c>
      <c r="AL11" s="283">
        <f>+'DP SNFP Colones'!AL11/'DP SNFP dólares'!AL72</f>
        <v>2299.3902244409969</v>
      </c>
      <c r="AM11" s="59">
        <f>+AL11/AL6</f>
        <v>0.45694119052910781</v>
      </c>
      <c r="AN11" s="284">
        <f>+'DP SNFP Colones'!AN11/'DP SNFP dólares'!AN72</f>
        <v>2164.9315428609607</v>
      </c>
      <c r="AO11" s="60">
        <f>+AN11/AN6</f>
        <v>0.44680058375381465</v>
      </c>
      <c r="AP11" s="283">
        <f>+'DP SNFP Colones'!AP11/'DP SNFP dólares'!AP72</f>
        <v>2142.5766811510716</v>
      </c>
      <c r="AQ11" s="59">
        <f>+AP11/AP6</f>
        <v>0.44644372713416564</v>
      </c>
      <c r="AR11" s="285">
        <f>+'DP SNFP Colones'!AR11/'DP SNFP dólares'!AR72</f>
        <v>2121.8842309710349</v>
      </c>
      <c r="AS11" s="61">
        <f>+AR11/AR6</f>
        <v>0.45623247653524124</v>
      </c>
    </row>
    <row r="12" spans="1:47" x14ac:dyDescent="0.35">
      <c r="A12" s="53" t="s">
        <v>56</v>
      </c>
      <c r="B12" s="115">
        <v>0</v>
      </c>
      <c r="C12" s="217"/>
      <c r="D12" s="115">
        <v>0</v>
      </c>
      <c r="E12" s="217"/>
      <c r="F12" s="115">
        <v>0</v>
      </c>
      <c r="G12" s="217"/>
      <c r="H12" s="116">
        <f>+H11/H62</f>
        <v>6.3875538548247013E-2</v>
      </c>
      <c r="I12" s="218"/>
      <c r="J12" s="116">
        <v>0</v>
      </c>
      <c r="K12" s="218"/>
      <c r="L12" s="115">
        <v>0</v>
      </c>
      <c r="M12" s="217"/>
      <c r="N12" s="115">
        <v>0</v>
      </c>
      <c r="O12" s="217"/>
      <c r="P12" s="115">
        <f>+P11/P62</f>
        <v>5.286428899604681E-2</v>
      </c>
      <c r="Q12" s="217"/>
      <c r="R12" s="116"/>
      <c r="S12" s="218"/>
      <c r="T12" s="116"/>
      <c r="U12" s="218"/>
      <c r="V12" s="116"/>
      <c r="W12" s="218"/>
      <c r="X12" s="116"/>
      <c r="Y12" s="218"/>
      <c r="Z12" s="116"/>
      <c r="AA12" s="218"/>
      <c r="AB12" s="116"/>
      <c r="AC12" s="218"/>
      <c r="AD12" s="115"/>
      <c r="AE12" s="217"/>
      <c r="AF12" s="116">
        <f>+AF11/AF62</f>
        <v>3.006536075209135E-2</v>
      </c>
      <c r="AG12" s="218"/>
      <c r="AH12" s="115">
        <v>0</v>
      </c>
      <c r="AI12" s="217"/>
      <c r="AJ12" s="115">
        <v>0</v>
      </c>
      <c r="AK12" s="217"/>
      <c r="AL12" s="115">
        <v>0</v>
      </c>
      <c r="AM12" s="217"/>
      <c r="AN12" s="116">
        <f>+AN11/AN62</f>
        <v>2.2547212791989662E-2</v>
      </c>
      <c r="AO12" s="218"/>
      <c r="AP12" s="115">
        <v>0</v>
      </c>
      <c r="AQ12" s="217"/>
      <c r="AR12" s="117">
        <v>0</v>
      </c>
      <c r="AS12" s="219"/>
    </row>
    <row r="13" spans="1:47" x14ac:dyDescent="0.35">
      <c r="A13" s="48" t="s">
        <v>58</v>
      </c>
      <c r="B13" s="283">
        <f>+'DP SNFP Colones'!B13/'DP SNFP dólares'!B72</f>
        <v>206.80489887072321</v>
      </c>
      <c r="C13" s="203">
        <f>+B13/B6</f>
        <v>3.9818395843956494E-2</v>
      </c>
      <c r="D13" s="283">
        <f>+'DP SNFP Colones'!D13/'DP SNFP dólares'!D72</f>
        <v>203.65490058698288</v>
      </c>
      <c r="E13" s="203">
        <f>+D13/D6</f>
        <v>3.9846636133965073E-2</v>
      </c>
      <c r="F13" s="283">
        <f>+'DP SNFP Colones'!F13/'DP SNFP dólares'!F72</f>
        <v>208.3064022049181</v>
      </c>
      <c r="G13" s="203">
        <f>+F13/F6</f>
        <v>4.0978959082647794E-2</v>
      </c>
      <c r="H13" s="284">
        <f>+'DP SNFP Colones'!H13/'DP SNFP dólares'!H72</f>
        <v>214.91876264473984</v>
      </c>
      <c r="I13" s="205">
        <f>+H13/H6</f>
        <v>3.857385302069781E-2</v>
      </c>
      <c r="J13" s="284">
        <f>+'DP SNFP Colones'!J13/'DP SNFP dólares'!J72</f>
        <v>207.71971034424121</v>
      </c>
      <c r="K13" s="205">
        <f>+J13/J6</f>
        <v>3.7489210470319112E-2</v>
      </c>
      <c r="L13" s="283">
        <f>+'DP SNFP Colones'!L13/'DP SNFP dólares'!L72</f>
        <v>203.37745910176213</v>
      </c>
      <c r="M13" s="203">
        <f>+L13/L6</f>
        <v>3.6582143995901949E-2</v>
      </c>
      <c r="N13" s="283">
        <f>+'DP SNFP Colones'!N13/'DP SNFP dólares'!N72</f>
        <v>194.51929446674052</v>
      </c>
      <c r="O13" s="203">
        <f>+N13/N6</f>
        <v>3.5372566065320167E-2</v>
      </c>
      <c r="P13" s="283">
        <f>+'DP SNFP Colones'!P13/'DP SNFP dólares'!P72</f>
        <v>189.77021796923987</v>
      </c>
      <c r="Q13" s="203">
        <f>+P13/P6</f>
        <v>3.6004885924522417E-2</v>
      </c>
      <c r="R13" s="284">
        <f>+'DP SNFP Colones'!R13/'DP SNFP dólares'!R72</f>
        <v>181.08911200320799</v>
      </c>
      <c r="S13" s="205">
        <f>+R13/R6</f>
        <v>3.4967523950089376E-2</v>
      </c>
      <c r="T13" s="284">
        <f>+'DP SNFP Colones'!T13/'DP SNFP dólares'!T72</f>
        <v>158.58182518205123</v>
      </c>
      <c r="U13" s="205">
        <f>+T13/T6</f>
        <v>3.1885656455585665E-2</v>
      </c>
      <c r="V13" s="284">
        <f>+'DP SNFP Colones'!V13/'DP SNFP dólares'!V72</f>
        <v>152.5308738479626</v>
      </c>
      <c r="W13" s="205">
        <f>+V13/V6</f>
        <v>2.9873833260945077E-2</v>
      </c>
      <c r="X13" s="284">
        <f>+'DP SNFP Colones'!X13/'DP SNFP dólares'!X72</f>
        <v>163.45181581364486</v>
      </c>
      <c r="Y13" s="205">
        <f>+X13/X6</f>
        <v>3.2104482578052165E-2</v>
      </c>
      <c r="Z13" s="284">
        <f>+'DP SNFP Colones'!Z13/'DP SNFP dólares'!Z72</f>
        <v>162.25656753108484</v>
      </c>
      <c r="AA13" s="205">
        <f>+Z13/Z6</f>
        <v>3.0929794022098198E-2</v>
      </c>
      <c r="AB13" s="284">
        <f>+'DP SNFP Colones'!AB13/'DP SNFP dólares'!AB72</f>
        <v>146.46785001922538</v>
      </c>
      <c r="AC13" s="205">
        <f>+AB13/AB6</f>
        <v>2.8676528863284759E-2</v>
      </c>
      <c r="AD13" s="283">
        <f>+'DP SNFP Colones'!AD13/'DP SNFP dólares'!AD72</f>
        <v>148.57956077928597</v>
      </c>
      <c r="AE13" s="203">
        <f>+AD13/AD6</f>
        <v>2.9361233938196948E-2</v>
      </c>
      <c r="AF13" s="284">
        <f>+'DP SNFP Colones'!AF13/'DP SNFP dólares'!AF72</f>
        <v>153.7103653837637</v>
      </c>
      <c r="AG13" s="205">
        <f>+AF13/AF6</f>
        <v>3.0903381082493141E-2</v>
      </c>
      <c r="AH13" s="283">
        <f>+'DP SNFP Colones'!AH13/'DP SNFP dólares'!AH72</f>
        <v>144.20557107386</v>
      </c>
      <c r="AI13" s="203">
        <f>+AH13/AH6</f>
        <v>2.8796447171009577E-2</v>
      </c>
      <c r="AJ13" s="283">
        <f>+'DP SNFP Colones'!AJ13/'DP SNFP dólares'!AJ72</f>
        <v>136.58504902450878</v>
      </c>
      <c r="AK13" s="203">
        <f>+AJ13/AJ6</f>
        <v>2.7688132013338886E-2</v>
      </c>
      <c r="AL13" s="283">
        <f>+'DP SNFP Colones'!AL13/'DP SNFP dólares'!AL72</f>
        <v>630.32400557859467</v>
      </c>
      <c r="AM13" s="203">
        <f>+AL13/AL6</f>
        <v>0.12525973123947659</v>
      </c>
      <c r="AN13" s="284">
        <f>+'DP SNFP Colones'!AN13/'DP SNFP dólares'!AN72</f>
        <v>607.39126468171776</v>
      </c>
      <c r="AO13" s="205">
        <f>+AN13/AN6</f>
        <v>0.1253539736725931</v>
      </c>
      <c r="AP13" s="283">
        <f>+'DP SNFP Colones'!AP13/'DP SNFP dólares'!AP72</f>
        <v>615.98558705719574</v>
      </c>
      <c r="AQ13" s="203">
        <f>+AP13/AP6</f>
        <v>0.1283514862109858</v>
      </c>
      <c r="AR13" s="285">
        <f>+'DP SNFP Colones'!AR13/'DP SNFP dólares'!AR72</f>
        <v>599.95682357096621</v>
      </c>
      <c r="AS13" s="207">
        <f>+AR13/AR6</f>
        <v>0.12899845497543316</v>
      </c>
    </row>
    <row r="14" spans="1:47" x14ac:dyDescent="0.35">
      <c r="A14" s="53" t="s">
        <v>56</v>
      </c>
      <c r="B14" s="115">
        <v>0</v>
      </c>
      <c r="C14" s="217"/>
      <c r="D14" s="115">
        <v>0</v>
      </c>
      <c r="E14" s="217"/>
      <c r="F14" s="115">
        <v>0</v>
      </c>
      <c r="G14" s="217"/>
      <c r="H14" s="116">
        <f>+H13/H62</f>
        <v>3.6675005557050295E-3</v>
      </c>
      <c r="I14" s="218"/>
      <c r="J14" s="116">
        <v>0</v>
      </c>
      <c r="K14" s="218"/>
      <c r="L14" s="115">
        <v>0</v>
      </c>
      <c r="M14" s="217"/>
      <c r="N14" s="115">
        <v>0</v>
      </c>
      <c r="O14" s="217"/>
      <c r="P14" s="115">
        <f>+P13/P62</f>
        <v>3.0494685044061901E-3</v>
      </c>
      <c r="Q14" s="217"/>
      <c r="R14" s="116"/>
      <c r="S14" s="218"/>
      <c r="T14" s="116"/>
      <c r="U14" s="218"/>
      <c r="V14" s="116"/>
      <c r="W14" s="218"/>
      <c r="X14" s="116"/>
      <c r="Y14" s="218"/>
      <c r="Z14" s="116"/>
      <c r="AA14" s="218"/>
      <c r="AB14" s="116"/>
      <c r="AC14" s="218"/>
      <c r="AD14" s="115"/>
      <c r="AE14" s="217"/>
      <c r="AF14" s="116">
        <f>+AF13/AF62</f>
        <v>1.7106340336327957E-3</v>
      </c>
      <c r="AG14" s="218"/>
      <c r="AH14" s="115">
        <v>0</v>
      </c>
      <c r="AI14" s="217"/>
      <c r="AJ14" s="115">
        <v>0</v>
      </c>
      <c r="AK14" s="217"/>
      <c r="AL14" s="115">
        <v>0</v>
      </c>
      <c r="AM14" s="217"/>
      <c r="AN14" s="116">
        <f>+AN13/AN62</f>
        <v>6.3258259310483636E-3</v>
      </c>
      <c r="AO14" s="218"/>
      <c r="AP14" s="115">
        <v>0</v>
      </c>
      <c r="AQ14" s="217"/>
      <c r="AR14" s="117">
        <v>0</v>
      </c>
      <c r="AS14" s="219"/>
    </row>
    <row r="15" spans="1:47" x14ac:dyDescent="0.35">
      <c r="A15" s="53"/>
      <c r="B15" s="115"/>
      <c r="C15" s="217"/>
      <c r="D15" s="115"/>
      <c r="E15" s="217"/>
      <c r="F15" s="115"/>
      <c r="G15" s="217"/>
      <c r="H15" s="116"/>
      <c r="I15" s="218"/>
      <c r="J15" s="116"/>
      <c r="K15" s="218"/>
      <c r="L15" s="115"/>
      <c r="M15" s="217"/>
      <c r="N15" s="115"/>
      <c r="O15" s="217"/>
      <c r="P15" s="115"/>
      <c r="Q15" s="217"/>
      <c r="R15" s="116"/>
      <c r="S15" s="218"/>
      <c r="T15" s="116"/>
      <c r="U15" s="218"/>
      <c r="V15" s="116"/>
      <c r="W15" s="218"/>
      <c r="X15" s="116"/>
      <c r="Y15" s="218"/>
      <c r="Z15" s="116"/>
      <c r="AA15" s="218"/>
      <c r="AB15" s="116"/>
      <c r="AC15" s="218"/>
      <c r="AD15" s="115"/>
      <c r="AE15" s="217"/>
      <c r="AF15" s="116"/>
      <c r="AG15" s="218"/>
      <c r="AH15" s="115"/>
      <c r="AI15" s="217"/>
      <c r="AJ15" s="115"/>
      <c r="AK15" s="217"/>
      <c r="AL15" s="115"/>
      <c r="AM15" s="217"/>
      <c r="AN15" s="116"/>
      <c r="AO15" s="218"/>
      <c r="AP15" s="115"/>
      <c r="AQ15" s="217"/>
      <c r="AR15" s="117"/>
      <c r="AS15" s="219"/>
    </row>
    <row r="16" spans="1:47" x14ac:dyDescent="0.35">
      <c r="A16" s="44" t="s">
        <v>59</v>
      </c>
      <c r="B16" s="283"/>
      <c r="C16" s="217"/>
      <c r="D16" s="283"/>
      <c r="E16" s="217"/>
      <c r="F16" s="283"/>
      <c r="G16" s="217"/>
      <c r="H16" s="284"/>
      <c r="I16" s="218"/>
      <c r="J16" s="284"/>
      <c r="K16" s="218"/>
      <c r="L16" s="283"/>
      <c r="M16" s="217"/>
      <c r="N16" s="283"/>
      <c r="O16" s="217"/>
      <c r="P16" s="283"/>
      <c r="Q16" s="217"/>
      <c r="R16" s="284"/>
      <c r="S16" s="218"/>
      <c r="T16" s="284"/>
      <c r="U16" s="218"/>
      <c r="V16" s="284"/>
      <c r="W16" s="218"/>
      <c r="X16" s="284"/>
      <c r="Y16" s="218"/>
      <c r="Z16" s="284"/>
      <c r="AA16" s="218"/>
      <c r="AB16" s="284"/>
      <c r="AC16" s="218"/>
      <c r="AD16" s="283"/>
      <c r="AE16" s="217"/>
      <c r="AF16" s="284"/>
      <c r="AG16" s="218"/>
      <c r="AH16" s="283"/>
      <c r="AI16" s="217"/>
      <c r="AJ16" s="283"/>
      <c r="AK16" s="217"/>
      <c r="AL16" s="283"/>
      <c r="AM16" s="217"/>
      <c r="AN16" s="284"/>
      <c r="AO16" s="218"/>
      <c r="AP16" s="283"/>
      <c r="AQ16" s="217"/>
      <c r="AR16" s="285"/>
      <c r="AS16" s="219"/>
    </row>
    <row r="17" spans="1:45" x14ac:dyDescent="0.35">
      <c r="A17" s="48" t="s">
        <v>60</v>
      </c>
      <c r="B17" s="283">
        <f>+'DP SNFP Colones'!B17/'DP SNFP dólares'!B72</f>
        <v>3037.8786376970606</v>
      </c>
      <c r="C17" s="203">
        <f>+B17/B6</f>
        <v>0.58491580606771265</v>
      </c>
      <c r="D17" s="283">
        <f>+'DP SNFP Colones'!D17/'DP SNFP dólares'!D72</f>
        <v>2968.1136188463497</v>
      </c>
      <c r="E17" s="203">
        <f>+D17/D6</f>
        <v>0.58073409003935494</v>
      </c>
      <c r="F17" s="283">
        <f>+'DP SNFP Colones'!F17/'DP SNFP dólares'!F72</f>
        <v>2892.2853636123773</v>
      </c>
      <c r="G17" s="203">
        <f>+F17/F6</f>
        <v>0.56898320126626623</v>
      </c>
      <c r="H17" s="284">
        <f>+'DP SNFP Colones'!H17/'DP SNFP dólares'!H72</f>
        <v>2830.0722397877967</v>
      </c>
      <c r="I17" s="205">
        <f>+H17/H6</f>
        <v>0.50794444036505049</v>
      </c>
      <c r="J17" s="284">
        <f>+'DP SNFP Colones'!J17/'DP SNFP dólares'!J72</f>
        <v>2817.8269729287204</v>
      </c>
      <c r="K17" s="205">
        <f>+J17/J6</f>
        <v>0.50856083075601921</v>
      </c>
      <c r="L17" s="283">
        <f>+'DP SNFP Colones'!L17/'DP SNFP dólares'!L72</f>
        <v>2779.7398512241439</v>
      </c>
      <c r="M17" s="203">
        <f>+L17/L6</f>
        <v>0.50000056032634166</v>
      </c>
      <c r="N17" s="283">
        <f>+'DP SNFP Colones'!N17/'DP SNFP dólares'!N72</f>
        <v>2661.4297109596205</v>
      </c>
      <c r="O17" s="203">
        <f>+N17/N6</f>
        <v>0.48397049011105547</v>
      </c>
      <c r="P17" s="283">
        <f>+'DP SNFP Colones'!P17/'DP SNFP dólares'!P72</f>
        <v>2716.2882837525358</v>
      </c>
      <c r="Q17" s="203">
        <f>+P17/P6</f>
        <v>0.51535826243546456</v>
      </c>
      <c r="R17" s="284">
        <f>+'DP SNFP Colones'!R17/'DP SNFP dólares'!R72</f>
        <v>2688.6916626640173</v>
      </c>
      <c r="S17" s="205">
        <f>+R17/R6</f>
        <v>0.51917472601524572</v>
      </c>
      <c r="T17" s="284">
        <f>+'DP SNFP Colones'!T17/'DP SNFP dólares'!T72</f>
        <v>2599.7676562896809</v>
      </c>
      <c r="U17" s="205">
        <f>+T17/T6</f>
        <v>0.5227288704593509</v>
      </c>
      <c r="V17" s="284">
        <f>+'DP SNFP Colones'!V17/'DP SNFP dólares'!V72</f>
        <v>2727.1424017153781</v>
      </c>
      <c r="W17" s="205">
        <f>+V17/V6</f>
        <v>0.53412266862710778</v>
      </c>
      <c r="X17" s="284">
        <f>+'DP SNFP Colones'!X17/'DP SNFP dólares'!X72</f>
        <v>2744.4480195392612</v>
      </c>
      <c r="Y17" s="205">
        <f>+X17/X6</f>
        <v>0.53905233900933325</v>
      </c>
      <c r="Z17" s="284">
        <f>+'DP SNFP Colones'!Z17/'DP SNFP dólares'!Z72</f>
        <v>2901.0456444658089</v>
      </c>
      <c r="AA17" s="205">
        <f>+Z17/Z6</f>
        <v>0.55300531496108785</v>
      </c>
      <c r="AB17" s="284">
        <f>+'DP SNFP Colones'!AB17/'DP SNFP dólares'!AB72</f>
        <v>2800.2435577986789</v>
      </c>
      <c r="AC17" s="205">
        <f>+AB17/AB6</f>
        <v>0.54825181907770659</v>
      </c>
      <c r="AD17" s="283">
        <f>+'DP SNFP Colones'!AD17/'DP SNFP dólares'!AD72</f>
        <v>2764.9876161880229</v>
      </c>
      <c r="AE17" s="203">
        <f>+AD17/AD6</f>
        <v>0.54639714782648718</v>
      </c>
      <c r="AF17" s="284">
        <f>+'DP SNFP Colones'!AF17/'DP SNFP dólares'!AF72</f>
        <v>2776.4548031877735</v>
      </c>
      <c r="AG17" s="205">
        <f>+AF17/AF6</f>
        <v>0.5582046508510442</v>
      </c>
      <c r="AH17" s="283">
        <f>+'DP SNFP Colones'!AH17/'DP SNFP dólares'!AH72</f>
        <v>2823.355900356144</v>
      </c>
      <c r="AI17" s="203">
        <f>+AH17/AH6</f>
        <v>0.56379665795243006</v>
      </c>
      <c r="AJ17" s="283">
        <f>+'DP SNFP Colones'!AJ17/'DP SNFP dólares'!AJ72</f>
        <v>2663.1265573809892</v>
      </c>
      <c r="AK17" s="203">
        <f>+AJ17/AJ6</f>
        <v>0.53986142857965524</v>
      </c>
      <c r="AL17" s="283">
        <f>+'DP SNFP Colones'!AL17/'DP SNFP dólares'!AL72</f>
        <v>2758.4912205368441</v>
      </c>
      <c r="AM17" s="203">
        <f>+AL17/AL6</f>
        <v>0.54817501134790148</v>
      </c>
      <c r="AN17" s="284">
        <f>+'DP SNFP Colones'!AN17/'DP SNFP dólares'!AN72</f>
        <v>2624.1399805119709</v>
      </c>
      <c r="AO17" s="205">
        <f>+AN17/AN6</f>
        <v>0.5415724478729036</v>
      </c>
      <c r="AP17" s="283">
        <f>+'DP SNFP Colones'!AP17/'DP SNFP dólares'!AP72</f>
        <v>2626.8311684033765</v>
      </c>
      <c r="AQ17" s="203">
        <f>+AP17/AP6</f>
        <v>0.54734671001094026</v>
      </c>
      <c r="AR17" s="285">
        <f>+'DP SNFP Colones'!AR17/'DP SNFP dólares'!AR72</f>
        <v>2569.4673808653806</v>
      </c>
      <c r="AS17" s="207">
        <f>+AR17/AR6</f>
        <v>0.55246862643974981</v>
      </c>
    </row>
    <row r="18" spans="1:45" x14ac:dyDescent="0.35">
      <c r="A18" s="53" t="s">
        <v>56</v>
      </c>
      <c r="B18" s="115">
        <v>0</v>
      </c>
      <c r="C18" s="217"/>
      <c r="D18" s="115">
        <v>0</v>
      </c>
      <c r="E18" s="217"/>
      <c r="F18" s="115">
        <v>0</v>
      </c>
      <c r="G18" s="217"/>
      <c r="H18" s="116">
        <f>+H17/H62</f>
        <v>4.8294022282568523E-2</v>
      </c>
      <c r="I18" s="218"/>
      <c r="J18" s="116">
        <v>0</v>
      </c>
      <c r="K18" s="218"/>
      <c r="L18" s="115">
        <v>0</v>
      </c>
      <c r="M18" s="217"/>
      <c r="N18" s="115">
        <v>0</v>
      </c>
      <c r="O18" s="217"/>
      <c r="P18" s="115">
        <f>+P17/P62</f>
        <v>4.36487645892547E-2</v>
      </c>
      <c r="Q18" s="217"/>
      <c r="R18" s="116"/>
      <c r="S18" s="218"/>
      <c r="T18" s="116"/>
      <c r="U18" s="218"/>
      <c r="V18" s="116"/>
      <c r="W18" s="218"/>
      <c r="X18" s="116"/>
      <c r="Y18" s="218"/>
      <c r="Z18" s="116"/>
      <c r="AA18" s="218"/>
      <c r="AB18" s="116"/>
      <c r="AC18" s="218"/>
      <c r="AD18" s="115"/>
      <c r="AE18" s="217"/>
      <c r="AF18" s="116">
        <f>+AF17/AF62</f>
        <v>3.0899009753300191E-2</v>
      </c>
      <c r="AG18" s="218"/>
      <c r="AH18" s="115">
        <v>0</v>
      </c>
      <c r="AI18" s="217"/>
      <c r="AJ18" s="115">
        <v>0</v>
      </c>
      <c r="AK18" s="217"/>
      <c r="AL18" s="115">
        <v>0</v>
      </c>
      <c r="AM18" s="217"/>
      <c r="AN18" s="116">
        <f>+AN17/AN62</f>
        <v>2.7329752172385861E-2</v>
      </c>
      <c r="AO18" s="218"/>
      <c r="AP18" s="115">
        <v>0</v>
      </c>
      <c r="AQ18" s="217"/>
      <c r="AR18" s="117">
        <v>0</v>
      </c>
      <c r="AS18" s="219"/>
    </row>
    <row r="19" spans="1:45" x14ac:dyDescent="0.35">
      <c r="A19" s="48" t="s">
        <v>61</v>
      </c>
      <c r="B19" s="283">
        <f>+'DP SNFP Colones'!B19/'DP SNFP dólares'!B72</f>
        <v>2155.8237826909299</v>
      </c>
      <c r="C19" s="59">
        <f>+B19/B6</f>
        <v>0.41508419393229096</v>
      </c>
      <c r="D19" s="283">
        <f>+'DP SNFP Colones'!D19/'DP SNFP dólares'!D72</f>
        <v>2142.8548428900936</v>
      </c>
      <c r="E19" s="59">
        <f>+D19/D6</f>
        <v>0.41926590996064689</v>
      </c>
      <c r="F19" s="283">
        <f>+'DP SNFP Colones'!F19/'DP SNFP dólares'!F72</f>
        <v>2190.9672828201046</v>
      </c>
      <c r="G19" s="59">
        <f>+F19/F6</f>
        <v>0.43101679873373239</v>
      </c>
      <c r="H19" s="284">
        <f>+'DP SNFP Colones'!H19/'DP SNFP dólares'!H72</f>
        <v>2741.5454705151142</v>
      </c>
      <c r="I19" s="60">
        <f>+H19/H6</f>
        <v>0.4920555596349564</v>
      </c>
      <c r="J19" s="284">
        <f>+'DP SNFP Colones'!J19/'DP SNFP dólares'!J72</f>
        <v>2722.9595023878751</v>
      </c>
      <c r="K19" s="60">
        <f>+J19/J6</f>
        <v>0.49143916924398184</v>
      </c>
      <c r="L19" s="283">
        <f>+'DP SNFP Colones'!L19/'DP SNFP dólares'!L72</f>
        <v>2779.7336209852951</v>
      </c>
      <c r="M19" s="59">
        <f>+L19/L6</f>
        <v>0.49999943967366117</v>
      </c>
      <c r="N19" s="283">
        <f>+'DP SNFP Colones'!N19/'DP SNFP dólares'!N72</f>
        <v>2837.7272941480915</v>
      </c>
      <c r="O19" s="59">
        <f>+N19/N6</f>
        <v>0.51602950988894558</v>
      </c>
      <c r="P19" s="283">
        <f>+'DP SNFP Colones'!P19/'DP SNFP dólares'!P72</f>
        <v>2554.3913225391916</v>
      </c>
      <c r="Q19" s="59">
        <f>+P19/P6</f>
        <v>0.4846417375645381</v>
      </c>
      <c r="R19" s="284">
        <f>+'DP SNFP Colones'!R19/'DP SNFP dólares'!R72</f>
        <v>2490.0882893189887</v>
      </c>
      <c r="S19" s="60">
        <f>+R19/R6</f>
        <v>0.48082527398475694</v>
      </c>
      <c r="T19" s="284">
        <f>+'DP SNFP Colones'!T19/'DP SNFP dólares'!T72</f>
        <v>2373.6857020548168</v>
      </c>
      <c r="U19" s="60">
        <f>+T19/T6</f>
        <v>0.47727112954065049</v>
      </c>
      <c r="V19" s="284">
        <f>+'DP SNFP Colones'!V19/'DP SNFP dólares'!V72</f>
        <v>2378.6929464175369</v>
      </c>
      <c r="W19" s="60">
        <f>+V19/V6</f>
        <v>0.46587733137288939</v>
      </c>
      <c r="X19" s="284">
        <f>+'DP SNFP Colones'!X19/'DP SNFP dólares'!X72</f>
        <v>2346.7978965493126</v>
      </c>
      <c r="Y19" s="60">
        <f>+X19/X6</f>
        <v>0.46094766099066675</v>
      </c>
      <c r="Z19" s="284">
        <f>+'DP SNFP Colones'!Z19/'DP SNFP dólares'!Z72</f>
        <v>2344.9177594663033</v>
      </c>
      <c r="AA19" s="60">
        <f>+Z19/Z6</f>
        <v>0.44699468503891537</v>
      </c>
      <c r="AB19" s="284">
        <f>+'DP SNFP Colones'!AB19/'DP SNFP dólares'!AB72</f>
        <v>2307.3428839743478</v>
      </c>
      <c r="AC19" s="60">
        <f>+AB19/AB6</f>
        <v>0.45174818092229829</v>
      </c>
      <c r="AD19" s="283">
        <f>+'DP SNFP Colones'!AD19/'DP SNFP dólares'!AD72</f>
        <v>2295.4114491930136</v>
      </c>
      <c r="AE19" s="59">
        <f>+AD19/AD6</f>
        <v>0.45360285217351165</v>
      </c>
      <c r="AF19" s="284">
        <f>+'DP SNFP Colones'!AF19/'DP SNFP dólares'!AF72</f>
        <v>2197.4464334908744</v>
      </c>
      <c r="AG19" s="60">
        <f>+AF19/AF6</f>
        <v>0.44179534914895874</v>
      </c>
      <c r="AH19" s="283">
        <f>+'DP SNFP Colones'!AH19/'DP SNFP dólares'!AH72</f>
        <v>2184.3997514951934</v>
      </c>
      <c r="AI19" s="59">
        <f>+AH19/AH6</f>
        <v>0.4362033420475816</v>
      </c>
      <c r="AJ19" s="283">
        <f>+'DP SNFP Colones'!AJ19/'DP SNFP dólares'!AJ72</f>
        <v>2269.8551605156094</v>
      </c>
      <c r="AK19" s="59">
        <f>+AJ19/AJ6</f>
        <v>0.46013857142034109</v>
      </c>
      <c r="AL19" s="283">
        <f>+'DP SNFP Colones'!AL19/'DP SNFP dólares'!AL72</f>
        <v>2273.6448006838564</v>
      </c>
      <c r="AM19" s="59">
        <f>+AL19/AL6</f>
        <v>0.45182498865209753</v>
      </c>
      <c r="AN19" s="284">
        <f>+'DP SNFP Colones'!AN19/'DP SNFP dólares'!AN72</f>
        <v>2221.2689593604728</v>
      </c>
      <c r="AO19" s="60">
        <f>+AN19/AN6</f>
        <v>0.45842755212709607</v>
      </c>
      <c r="AP19" s="283">
        <f>+'DP SNFP Colones'!AP19/'DP SNFP dólares'!AP72</f>
        <v>2172.3776700874678</v>
      </c>
      <c r="AQ19" s="59">
        <f>+AP19/AP6</f>
        <v>0.45265328998906473</v>
      </c>
      <c r="AR19" s="285">
        <f>+'DP SNFP Colones'!AR19/'DP SNFP dólares'!AR72</f>
        <v>2081.4164121631861</v>
      </c>
      <c r="AS19" s="61">
        <f>+AR19/AR6</f>
        <v>0.44753137356025224</v>
      </c>
    </row>
    <row r="20" spans="1:45" x14ac:dyDescent="0.35">
      <c r="A20" s="53" t="s">
        <v>56</v>
      </c>
      <c r="B20" s="115">
        <v>0</v>
      </c>
      <c r="C20" s="217"/>
      <c r="D20" s="115">
        <v>0</v>
      </c>
      <c r="E20" s="217"/>
      <c r="F20" s="115">
        <v>0</v>
      </c>
      <c r="G20" s="217"/>
      <c r="H20" s="116">
        <f>+H19/H62</f>
        <v>4.6783349265904009E-2</v>
      </c>
      <c r="I20" s="218"/>
      <c r="J20" s="116">
        <v>0</v>
      </c>
      <c r="K20" s="218"/>
      <c r="L20" s="115">
        <v>0</v>
      </c>
      <c r="M20" s="217"/>
      <c r="N20" s="115">
        <v>0</v>
      </c>
      <c r="O20" s="217"/>
      <c r="P20" s="115">
        <f>+P19/P62</f>
        <v>4.1047198919665871E-2</v>
      </c>
      <c r="Q20" s="217"/>
      <c r="R20" s="116"/>
      <c r="S20" s="218"/>
      <c r="T20" s="116"/>
      <c r="U20" s="218"/>
      <c r="V20" s="116"/>
      <c r="W20" s="218"/>
      <c r="X20" s="116"/>
      <c r="Y20" s="218"/>
      <c r="Z20" s="116"/>
      <c r="AA20" s="218"/>
      <c r="AB20" s="116"/>
      <c r="AC20" s="218"/>
      <c r="AD20" s="115"/>
      <c r="AE20" s="217"/>
      <c r="AF20" s="116">
        <f>+AF19/AF62</f>
        <v>2.4455258087699258E-2</v>
      </c>
      <c r="AG20" s="218"/>
      <c r="AH20" s="115">
        <v>0</v>
      </c>
      <c r="AI20" s="217"/>
      <c r="AJ20" s="115">
        <v>0</v>
      </c>
      <c r="AK20" s="217"/>
      <c r="AL20" s="115">
        <v>0</v>
      </c>
      <c r="AM20" s="217"/>
      <c r="AN20" s="116">
        <f>+AN19/AN62</f>
        <v>2.3133952692451738E-2</v>
      </c>
      <c r="AO20" s="218"/>
      <c r="AP20" s="115">
        <v>0</v>
      </c>
      <c r="AQ20" s="217"/>
      <c r="AR20" s="117">
        <v>0</v>
      </c>
      <c r="AS20" s="219"/>
    </row>
    <row r="21" spans="1:45" x14ac:dyDescent="0.35">
      <c r="A21" s="48" t="s">
        <v>62</v>
      </c>
      <c r="B21" s="283">
        <f>+'DP SNFP Colones'!B21/'DP SNFP dólares'!B72</f>
        <v>0</v>
      </c>
      <c r="C21" s="203">
        <f>+B21/B6</f>
        <v>0</v>
      </c>
      <c r="D21" s="283">
        <f>+'DP SNFP Colones'!D21/'DP SNFP dólares'!D72</f>
        <v>0</v>
      </c>
      <c r="E21" s="203">
        <f>+D21/D6</f>
        <v>0</v>
      </c>
      <c r="F21" s="283">
        <f>+'DP SNFP Colones'!F21/'DP SNFP dólares'!F72</f>
        <v>0</v>
      </c>
      <c r="G21" s="203">
        <f>+F21/F6</f>
        <v>0</v>
      </c>
      <c r="H21" s="284">
        <f>+'DP SNFP Colones'!H21/'DP SNFP dólares'!H72</f>
        <v>0</v>
      </c>
      <c r="I21" s="205">
        <f>+H21/H6</f>
        <v>0</v>
      </c>
      <c r="J21" s="284">
        <f>+'DP SNFP Colones'!J21/'DP SNFP dólares'!J72</f>
        <v>0</v>
      </c>
      <c r="K21" s="205">
        <f>+J21/J6</f>
        <v>0</v>
      </c>
      <c r="L21" s="283">
        <f>+'DP SNFP Colones'!L21/'DP SNFP dólares'!L72</f>
        <v>0</v>
      </c>
      <c r="M21" s="203">
        <f>+L21/L6</f>
        <v>0</v>
      </c>
      <c r="N21" s="283">
        <f>+'DP SNFP Colones'!N21/'DP SNFP dólares'!N72</f>
        <v>0</v>
      </c>
      <c r="O21" s="203">
        <f>+N21/N6</f>
        <v>0</v>
      </c>
      <c r="P21" s="283">
        <f>+'DP SNFP Colones'!P21/'DP SNFP dólares'!P72</f>
        <v>0</v>
      </c>
      <c r="Q21" s="203">
        <f>+P21/P6</f>
        <v>0</v>
      </c>
      <c r="R21" s="284">
        <f>+'DP SNFP Colones'!R21/'DP SNFP dólares'!R72</f>
        <v>0</v>
      </c>
      <c r="S21" s="205">
        <f>+R21/R6</f>
        <v>0</v>
      </c>
      <c r="T21" s="284">
        <f>+'DP SNFP Colones'!T21/'DP SNFP dólares'!T72</f>
        <v>0</v>
      </c>
      <c r="U21" s="205">
        <f>+T21/T6</f>
        <v>0</v>
      </c>
      <c r="V21" s="284">
        <f>+'DP SNFP Colones'!V21/'DP SNFP dólares'!V72</f>
        <v>0</v>
      </c>
      <c r="W21" s="205">
        <f>+V21/V6</f>
        <v>0</v>
      </c>
      <c r="X21" s="284">
        <f>+'DP SNFP Colones'!X21/'DP SNFP dólares'!X72</f>
        <v>0</v>
      </c>
      <c r="Y21" s="205">
        <f>+X21/X6</f>
        <v>0</v>
      </c>
      <c r="Z21" s="284">
        <f>+'DP SNFP Colones'!Z21/'DP SNFP dólares'!Z72</f>
        <v>0</v>
      </c>
      <c r="AA21" s="205">
        <f>+Z21/Z6</f>
        <v>0</v>
      </c>
      <c r="AB21" s="284">
        <f>+'DP SNFP Colones'!AB21/'DP SNFP dólares'!AB72</f>
        <v>0</v>
      </c>
      <c r="AC21" s="205">
        <f>+AB21/AB6</f>
        <v>0</v>
      </c>
      <c r="AD21" s="283">
        <f>+'DP SNFP Colones'!AD21/'DP SNFP dólares'!AD72</f>
        <v>0</v>
      </c>
      <c r="AE21" s="203">
        <f>+AD21/AD6</f>
        <v>0</v>
      </c>
      <c r="AF21" s="284">
        <f>+'DP SNFP Colones'!AF21/'DP SNFP dólares'!AF72</f>
        <v>0</v>
      </c>
      <c r="AG21" s="205">
        <f>+AF21/AF6</f>
        <v>0</v>
      </c>
      <c r="AH21" s="283">
        <f>+'DP SNFP Colones'!AH21/'DP SNFP dólares'!AH72</f>
        <v>0</v>
      </c>
      <c r="AI21" s="203">
        <f>+AH21/AH6</f>
        <v>0</v>
      </c>
      <c r="AJ21" s="283">
        <f>+'DP SNFP Colones'!AJ21/'DP SNFP dólares'!AJ72</f>
        <v>0</v>
      </c>
      <c r="AK21" s="203">
        <f>+AJ21/AJ6</f>
        <v>0</v>
      </c>
      <c r="AL21" s="283">
        <f>+'DP SNFP Colones'!AL21/'DP SNFP dólares'!AL72</f>
        <v>0</v>
      </c>
      <c r="AM21" s="203">
        <f>+AL21/AL6</f>
        <v>0</v>
      </c>
      <c r="AN21" s="284">
        <f>+'DP SNFP Colones'!AN21/'DP SNFP dólares'!AN72</f>
        <v>0</v>
      </c>
      <c r="AO21" s="205">
        <f>+AN21/AN6</f>
        <v>0</v>
      </c>
      <c r="AP21" s="283">
        <f>+'DP SNFP Colones'!AP21/'DP SNFP dólares'!AP72</f>
        <v>0</v>
      </c>
      <c r="AQ21" s="203">
        <f>+AP21/AP6</f>
        <v>0</v>
      </c>
      <c r="AR21" s="285">
        <f>+'DP SNFP Colones'!AR21/'DP SNFP dólares'!AR72</f>
        <v>0</v>
      </c>
      <c r="AS21" s="207">
        <f>+AR21/AR6</f>
        <v>0</v>
      </c>
    </row>
    <row r="22" spans="1:45" x14ac:dyDescent="0.35">
      <c r="A22" s="53" t="s">
        <v>56</v>
      </c>
      <c r="B22" s="115">
        <v>0</v>
      </c>
      <c r="C22" s="217"/>
      <c r="D22" s="115">
        <v>0</v>
      </c>
      <c r="E22" s="217"/>
      <c r="F22" s="115">
        <v>0</v>
      </c>
      <c r="G22" s="217"/>
      <c r="H22" s="116">
        <f>+H21/H62</f>
        <v>0</v>
      </c>
      <c r="I22" s="218"/>
      <c r="J22" s="116">
        <v>0</v>
      </c>
      <c r="K22" s="218"/>
      <c r="L22" s="115">
        <v>0</v>
      </c>
      <c r="M22" s="217"/>
      <c r="N22" s="115">
        <v>0</v>
      </c>
      <c r="O22" s="217"/>
      <c r="P22" s="115">
        <v>0</v>
      </c>
      <c r="Q22" s="217"/>
      <c r="R22" s="116">
        <v>0</v>
      </c>
      <c r="S22" s="218"/>
      <c r="T22" s="116">
        <v>0</v>
      </c>
      <c r="U22" s="218"/>
      <c r="V22" s="116"/>
      <c r="W22" s="218"/>
      <c r="X22" s="116">
        <v>0</v>
      </c>
      <c r="Y22" s="218"/>
      <c r="Z22" s="116"/>
      <c r="AA22" s="218"/>
      <c r="AB22" s="116"/>
      <c r="AC22" s="218"/>
      <c r="AD22" s="115"/>
      <c r="AE22" s="217"/>
      <c r="AF22" s="116"/>
      <c r="AG22" s="218"/>
      <c r="AH22" s="115"/>
      <c r="AI22" s="217"/>
      <c r="AJ22" s="115"/>
      <c r="AK22" s="217"/>
      <c r="AL22" s="115"/>
      <c r="AM22" s="217"/>
      <c r="AN22" s="116"/>
      <c r="AO22" s="218"/>
      <c r="AP22" s="115"/>
      <c r="AQ22" s="217"/>
      <c r="AR22" s="117"/>
      <c r="AS22" s="219"/>
    </row>
    <row r="23" spans="1:45" x14ac:dyDescent="0.35">
      <c r="A23" s="53"/>
      <c r="B23" s="115"/>
      <c r="C23" s="220"/>
      <c r="D23" s="115"/>
      <c r="E23" s="220"/>
      <c r="F23" s="115"/>
      <c r="G23" s="220"/>
      <c r="H23" s="116"/>
      <c r="I23" s="221"/>
      <c r="J23" s="116"/>
      <c r="K23" s="221"/>
      <c r="L23" s="115"/>
      <c r="M23" s="220"/>
      <c r="N23" s="115"/>
      <c r="O23" s="220"/>
      <c r="P23" s="115"/>
      <c r="Q23" s="220"/>
      <c r="R23" s="116"/>
      <c r="S23" s="221"/>
      <c r="T23" s="116"/>
      <c r="U23" s="221"/>
      <c r="V23" s="116"/>
      <c r="W23" s="221"/>
      <c r="X23" s="116"/>
      <c r="Y23" s="221"/>
      <c r="Z23" s="116"/>
      <c r="AA23" s="221"/>
      <c r="AB23" s="116"/>
      <c r="AC23" s="221"/>
      <c r="AD23" s="115"/>
      <c r="AE23" s="220"/>
      <c r="AF23" s="116"/>
      <c r="AG23" s="221"/>
      <c r="AH23" s="115"/>
      <c r="AI23" s="220"/>
      <c r="AJ23" s="115"/>
      <c r="AK23" s="220"/>
      <c r="AL23" s="115"/>
      <c r="AM23" s="220"/>
      <c r="AN23" s="116"/>
      <c r="AO23" s="221"/>
      <c r="AP23" s="115"/>
      <c r="AQ23" s="220"/>
      <c r="AR23" s="117"/>
      <c r="AS23" s="222"/>
    </row>
    <row r="24" spans="1:45" x14ac:dyDescent="0.35">
      <c r="A24" s="53"/>
      <c r="B24" s="115"/>
      <c r="C24" s="220"/>
      <c r="D24" s="115"/>
      <c r="E24" s="220"/>
      <c r="F24" s="115"/>
      <c r="G24" s="220"/>
      <c r="H24" s="116"/>
      <c r="I24" s="221"/>
      <c r="J24" s="116"/>
      <c r="K24" s="221"/>
      <c r="L24" s="115"/>
      <c r="M24" s="220"/>
      <c r="N24" s="115"/>
      <c r="O24" s="220"/>
      <c r="P24" s="115"/>
      <c r="Q24" s="220"/>
      <c r="R24" s="116"/>
      <c r="S24" s="221"/>
      <c r="T24" s="116"/>
      <c r="U24" s="221"/>
      <c r="V24" s="116"/>
      <c r="W24" s="221"/>
      <c r="X24" s="116"/>
      <c r="Y24" s="221"/>
      <c r="Z24" s="116"/>
      <c r="AA24" s="221"/>
      <c r="AB24" s="116"/>
      <c r="AC24" s="221"/>
      <c r="AD24" s="115"/>
      <c r="AE24" s="220"/>
      <c r="AF24" s="116"/>
      <c r="AG24" s="221"/>
      <c r="AH24" s="115"/>
      <c r="AI24" s="220"/>
      <c r="AJ24" s="115"/>
      <c r="AK24" s="220"/>
      <c r="AL24" s="115"/>
      <c r="AM24" s="220"/>
      <c r="AN24" s="116"/>
      <c r="AO24" s="221"/>
      <c r="AP24" s="115"/>
      <c r="AQ24" s="220"/>
      <c r="AR24" s="117"/>
      <c r="AS24" s="222"/>
    </row>
    <row r="25" spans="1:45" x14ac:dyDescent="0.35">
      <c r="A25" s="44" t="s">
        <v>63</v>
      </c>
      <c r="B25" s="115"/>
      <c r="C25" s="220"/>
      <c r="D25" s="115"/>
      <c r="E25" s="220"/>
      <c r="F25" s="115"/>
      <c r="G25" s="220"/>
      <c r="H25" s="116"/>
      <c r="I25" s="221"/>
      <c r="J25" s="116"/>
      <c r="K25" s="221"/>
      <c r="L25" s="115"/>
      <c r="M25" s="220"/>
      <c r="N25" s="115"/>
      <c r="O25" s="220"/>
      <c r="P25" s="115"/>
      <c r="Q25" s="220"/>
      <c r="R25" s="116"/>
      <c r="S25" s="221"/>
      <c r="T25" s="116"/>
      <c r="U25" s="221"/>
      <c r="V25" s="116"/>
      <c r="W25" s="221"/>
      <c r="X25" s="116"/>
      <c r="Y25" s="221"/>
      <c r="Z25" s="116"/>
      <c r="AA25" s="221"/>
      <c r="AB25" s="116"/>
      <c r="AC25" s="221"/>
      <c r="AD25" s="115"/>
      <c r="AE25" s="220"/>
      <c r="AF25" s="116"/>
      <c r="AG25" s="221"/>
      <c r="AH25" s="115"/>
      <c r="AI25" s="220"/>
      <c r="AJ25" s="115"/>
      <c r="AK25" s="220"/>
      <c r="AL25" s="115"/>
      <c r="AM25" s="220"/>
      <c r="AN25" s="116"/>
      <c r="AO25" s="221"/>
      <c r="AP25" s="115"/>
      <c r="AQ25" s="220"/>
      <c r="AR25" s="117"/>
      <c r="AS25" s="222"/>
    </row>
    <row r="26" spans="1:45" x14ac:dyDescent="0.35">
      <c r="A26" s="48" t="s">
        <v>64</v>
      </c>
      <c r="B26" s="283">
        <f>+'DP SNFP Colones'!B26/'DP SNFP dólares'!B72</f>
        <v>436.29717680682376</v>
      </c>
      <c r="C26" s="59">
        <f>+B26/B6</f>
        <v>8.4005039467438758E-2</v>
      </c>
      <c r="D26" s="283">
        <f>+'DP SNFP Colones'!D26/'DP SNFP dólares'!D72</f>
        <v>431.96784752357951</v>
      </c>
      <c r="E26" s="59">
        <f>+D26/D6</f>
        <v>8.4517807291814115E-2</v>
      </c>
      <c r="F26" s="283">
        <f>+'DP SNFP Colones'!F26/'DP SNFP dólares'!F72</f>
        <v>486.84326164095211</v>
      </c>
      <c r="G26" s="59">
        <f>+F26/F6</f>
        <v>9.577396511712373E-2</v>
      </c>
      <c r="H26" s="284">
        <f>+'DP SNFP Colones'!H26/'DP SNFP dólares'!H72</f>
        <v>1096.0031598546652</v>
      </c>
      <c r="I26" s="60">
        <f>+H26/H6</f>
        <v>0.19671183789727142</v>
      </c>
      <c r="J26" s="284">
        <f>+'DP SNFP Colones'!J26/'DP SNFP dólares'!J72</f>
        <v>1073.7543979149384</v>
      </c>
      <c r="K26" s="60">
        <f>+J26/J6</f>
        <v>0.19379097221998368</v>
      </c>
      <c r="L26" s="283">
        <f>+'DP SNFP Colones'!L26/'DP SNFP dólares'!L72</f>
        <v>1134.375750133496</v>
      </c>
      <c r="M26" s="59">
        <f>+L26/L6</f>
        <v>0.20404373827917141</v>
      </c>
      <c r="N26" s="283">
        <f>+'DP SNFP Colones'!N26/'DP SNFP dólares'!N72</f>
        <v>1044.2692025684291</v>
      </c>
      <c r="O26" s="59">
        <f>+N26/N6</f>
        <v>0.18989623347696655</v>
      </c>
      <c r="P26" s="283">
        <f>+'DP SNFP Colones'!P26/'DP SNFP dólares'!P72</f>
        <v>520.60998214134179</v>
      </c>
      <c r="Q26" s="59">
        <f>+P26/P6</f>
        <v>9.8774735144188885E-2</v>
      </c>
      <c r="R26" s="284">
        <f>+'DP SNFP Colones'!R26/'DP SNFP dólares'!R72</f>
        <v>455.68666019063846</v>
      </c>
      <c r="S26" s="60">
        <f>+R26/R6</f>
        <v>8.7991122313693354E-2</v>
      </c>
      <c r="T26" s="284">
        <f>+'DP SNFP Colones'!T26/'DP SNFP dólares'!T72</f>
        <v>446.25259886659393</v>
      </c>
      <c r="U26" s="60">
        <f>+T26/T6</f>
        <v>8.9726909395434165E-2</v>
      </c>
      <c r="V26" s="284">
        <f>+'DP SNFP Colones'!V26/'DP SNFP dólares'!V72</f>
        <v>518.7180176349674</v>
      </c>
      <c r="W26" s="60">
        <f>+V26/V6</f>
        <v>0.10159317374475246</v>
      </c>
      <c r="X26" s="284">
        <f>+'DP SNFP Colones'!X26/'DP SNFP dólares'!X72</f>
        <v>506.44695058701177</v>
      </c>
      <c r="Y26" s="60">
        <f>+X26/X6</f>
        <v>9.9474069595934439E-2</v>
      </c>
      <c r="Z26" s="284">
        <f>+'DP SNFP Colones'!Z26/'DP SNFP dólares'!Z72</f>
        <v>522.75193287347747</v>
      </c>
      <c r="AA26" s="60">
        <f>+Z26/Z6</f>
        <v>9.9648413956081053E-2</v>
      </c>
      <c r="AB26" s="284">
        <f>+'DP SNFP Colones'!AB26/'DP SNFP dólares'!AB72</f>
        <v>433.21149184470323</v>
      </c>
      <c r="AC26" s="60">
        <f>+AB26/AB6</f>
        <v>8.4817260908524553E-2</v>
      </c>
      <c r="AD26" s="283">
        <f>+'DP SNFP Colones'!AD26/'DP SNFP dólares'!AD72</f>
        <v>394.16312323031508</v>
      </c>
      <c r="AE26" s="59">
        <f>+AD26/AD6</f>
        <v>7.7891707380717226E-2</v>
      </c>
      <c r="AF26" s="284">
        <f>+'DP SNFP Colones'!AF26/'DP SNFP dólares'!AF72</f>
        <v>581.26931042353624</v>
      </c>
      <c r="AG26" s="60">
        <f>+AF26/AF6</f>
        <v>0.11686386254257111</v>
      </c>
      <c r="AH26" s="283">
        <f>+'DP SNFP Colones'!AH26/'DP SNFP dólares'!AH72</f>
        <v>633.98513722365738</v>
      </c>
      <c r="AI26" s="59">
        <f>+AH26/AH6</f>
        <v>0.12660065332646256</v>
      </c>
      <c r="AJ26" s="283">
        <f>+'DP SNFP Colones'!AJ26/'DP SNFP dólares'!AJ72</f>
        <v>770.57709448127991</v>
      </c>
      <c r="AK26" s="59">
        <f>+AJ26/AJ6</f>
        <v>0.15620919325236171</v>
      </c>
      <c r="AL26" s="283">
        <f>+'DP SNFP Colones'!AL26/'DP SNFP dólares'!AL72</f>
        <v>799.71985481241518</v>
      </c>
      <c r="AM26" s="59">
        <f>+AL26/AL6</f>
        <v>0.15892254331758257</v>
      </c>
      <c r="AN26" s="284">
        <f>+'DP SNFP Colones'!AN26/'DP SNFP dólares'!AN72</f>
        <v>628.47091274877278</v>
      </c>
      <c r="AO26" s="60">
        <f>+AN26/AN6</f>
        <v>0.12970441103064403</v>
      </c>
      <c r="AP26" s="283">
        <f>+'DP SNFP Colones'!AP26/'DP SNFP dólares'!AP72</f>
        <v>589.658793539356</v>
      </c>
      <c r="AQ26" s="59">
        <f>+AP26/AP6</f>
        <v>0.1228658333869844</v>
      </c>
      <c r="AR26" s="285">
        <f>+'DP SNFP Colones'!AR26/'DP SNFP dólares'!AR72</f>
        <v>496.69430545923063</v>
      </c>
      <c r="AS26" s="61">
        <f>+AR26/AR6</f>
        <v>0.10679568175918534</v>
      </c>
    </row>
    <row r="27" spans="1:45" x14ac:dyDescent="0.35">
      <c r="A27" s="53" t="s">
        <v>56</v>
      </c>
      <c r="B27" s="115">
        <v>0</v>
      </c>
      <c r="C27" s="217"/>
      <c r="D27" s="115">
        <v>0</v>
      </c>
      <c r="E27" s="217"/>
      <c r="F27" s="115">
        <v>0</v>
      </c>
      <c r="G27" s="217"/>
      <c r="H27" s="116">
        <f>+H26/H62</f>
        <v>1.8702844499741647E-2</v>
      </c>
      <c r="I27" s="218"/>
      <c r="J27" s="116">
        <v>0</v>
      </c>
      <c r="K27" s="218"/>
      <c r="L27" s="115">
        <v>0</v>
      </c>
      <c r="M27" s="217"/>
      <c r="N27" s="115">
        <v>0</v>
      </c>
      <c r="O27" s="217"/>
      <c r="P27" s="115">
        <f>+P26/P62</f>
        <v>8.3658213633754936E-3</v>
      </c>
      <c r="Q27" s="217"/>
      <c r="R27" s="116"/>
      <c r="S27" s="218"/>
      <c r="T27" s="116"/>
      <c r="U27" s="218"/>
      <c r="V27" s="116"/>
      <c r="W27" s="218"/>
      <c r="X27" s="116"/>
      <c r="Y27" s="218"/>
      <c r="Z27" s="116"/>
      <c r="AA27" s="218"/>
      <c r="AB27" s="116"/>
      <c r="AC27" s="218"/>
      <c r="AD27" s="115"/>
      <c r="AE27" s="217"/>
      <c r="AF27" s="116">
        <f>+AF26/AF62</f>
        <v>6.4689135481152049E-3</v>
      </c>
      <c r="AG27" s="218"/>
      <c r="AH27" s="115">
        <v>0</v>
      </c>
      <c r="AI27" s="217"/>
      <c r="AJ27" s="115">
        <v>0</v>
      </c>
      <c r="AK27" s="217"/>
      <c r="AL27" s="115">
        <v>0</v>
      </c>
      <c r="AM27" s="217"/>
      <c r="AN27" s="116">
        <f>+AN26/AN62</f>
        <v>6.5453651179180087E-3</v>
      </c>
      <c r="AO27" s="218"/>
      <c r="AP27" s="115">
        <v>0</v>
      </c>
      <c r="AQ27" s="217"/>
      <c r="AR27" s="117">
        <v>0</v>
      </c>
      <c r="AS27" s="219"/>
    </row>
    <row r="28" spans="1:45" x14ac:dyDescent="0.35">
      <c r="A28" s="48" t="s">
        <v>65</v>
      </c>
      <c r="B28" s="283">
        <f>+'DP SNFP Colones'!B28/'DP SNFP dólares'!B72</f>
        <v>2104.65519674593</v>
      </c>
      <c r="C28" s="59">
        <f>+B28/B6</f>
        <v>0.40523214970577986</v>
      </c>
      <c r="D28" s="283">
        <f>+'DP SNFP Colones'!D28/'DP SNFP dólares'!D72</f>
        <v>2091.1491847508041</v>
      </c>
      <c r="E28" s="59">
        <f>+D28/D6</f>
        <v>0.40914930319103232</v>
      </c>
      <c r="F28" s="283">
        <f>+'DP SNFP Colones'!F28/'DP SNFP dólares'!F72</f>
        <v>1993.5085466358839</v>
      </c>
      <c r="G28" s="59">
        <f>+F28/F6</f>
        <v>0.39217184060976412</v>
      </c>
      <c r="H28" s="284">
        <f>+'DP SNFP Colones'!H28/'DP SNFP dólares'!H72</f>
        <v>1672.2343714023134</v>
      </c>
      <c r="I28" s="60">
        <f>+H28/H6</f>
        <v>0.30013444179956328</v>
      </c>
      <c r="J28" s="284">
        <f>+'DP SNFP Colones'!J28/'DP SNFP dólares'!J72</f>
        <v>1659.2923315889743</v>
      </c>
      <c r="K28" s="60">
        <f>+J28/J6</f>
        <v>0.29946873769290411</v>
      </c>
      <c r="L28" s="283">
        <f>+'DP SNFP Colones'!L28/'DP SNFP dólares'!L72</f>
        <v>1643.7891516687364</v>
      </c>
      <c r="M28" s="59">
        <f>+L28/L6</f>
        <v>0.29567353093519994</v>
      </c>
      <c r="N28" s="283">
        <f>+'DP SNFP Colones'!N28/'DP SNFP dólares'!N72</f>
        <v>1737.1158944093224</v>
      </c>
      <c r="O28" s="59">
        <f>+N28/N6</f>
        <v>0.31588767020033454</v>
      </c>
      <c r="P28" s="283">
        <f>+'DP SNFP Colones'!P28/'DP SNFP dólares'!P72</f>
        <v>1710.2674335611187</v>
      </c>
      <c r="Q28" s="59">
        <f>+P28/P6</f>
        <v>0.32448707971540119</v>
      </c>
      <c r="R28" s="284">
        <f>+'DP SNFP Colones'!R28/'DP SNFP dólares'!R72</f>
        <v>1565.7807090685778</v>
      </c>
      <c r="S28" s="60">
        <f>+R28/R6</f>
        <v>0.30234547974355025</v>
      </c>
      <c r="T28" s="284">
        <f>+'DP SNFP Colones'!T28/'DP SNFP dólares'!T72</f>
        <v>1509.8751430995981</v>
      </c>
      <c r="U28" s="60">
        <f>+T28/T6</f>
        <v>0.30358687099504417</v>
      </c>
      <c r="V28" s="284">
        <f>+'DP SNFP Colones'!V28/'DP SNFP dólares'!V72</f>
        <v>1830.8865361381729</v>
      </c>
      <c r="W28" s="60">
        <f>+V28/V6</f>
        <v>0.35858706975493837</v>
      </c>
      <c r="X28" s="284">
        <f>+'DP SNFP Colones'!X28/'DP SNFP dólares'!X72</f>
        <v>1844.321632793833</v>
      </c>
      <c r="Y28" s="60">
        <f>+X28/X6</f>
        <v>0.36225349613651364</v>
      </c>
      <c r="Z28" s="284">
        <f>+'DP SNFP Colones'!Z28/'DP SNFP dólares'!Z72</f>
        <v>1923.8164120644378</v>
      </c>
      <c r="AA28" s="60">
        <f>+Z28/Z6</f>
        <v>0.36672318579699725</v>
      </c>
      <c r="AB28" s="284">
        <f>+'DP SNFP Colones'!AB28/'DP SNFP dólares'!AB72</f>
        <v>1961.688723275483</v>
      </c>
      <c r="AC28" s="60">
        <f>+AB28/AB6</f>
        <v>0.38407352389214189</v>
      </c>
      <c r="AD28" s="283">
        <f>+'DP SNFP Colones'!AD28/'DP SNFP dólares'!AD72</f>
        <v>2015.9746234134702</v>
      </c>
      <c r="AE28" s="59">
        <f>+AD28/AD6</f>
        <v>0.39838253808974444</v>
      </c>
      <c r="AF28" s="284">
        <f>+'DP SNFP Colones'!AF28/'DP SNFP dólares'!AF72</f>
        <v>1739.5572223069128</v>
      </c>
      <c r="AG28" s="60">
        <f>+AF28/AF6</f>
        <v>0.34973698502073952</v>
      </c>
      <c r="AH28" s="283">
        <f>+'DP SNFP Colones'!AH28/'DP SNFP dólares'!AH72</f>
        <v>1724.0161318209011</v>
      </c>
      <c r="AI28" s="59">
        <f>+AH28/AH6</f>
        <v>0.34426921992161552</v>
      </c>
      <c r="AJ28" s="283">
        <f>+'DP SNFP Colones'!AJ28/'DP SNFP dólares'!AJ72</f>
        <v>1625.6284038246106</v>
      </c>
      <c r="AK28" s="59">
        <f>+AJ28/AJ6</f>
        <v>0.32954275867816624</v>
      </c>
      <c r="AL28" s="283">
        <f>+'DP SNFP Colones'!AL28/'DP SNFP dólares'!AL72</f>
        <v>1690.4884166321328</v>
      </c>
      <c r="AM28" s="59">
        <f>+AL28/AL6</f>
        <v>0.33593853773095161</v>
      </c>
      <c r="AN28" s="284">
        <f>+'DP SNFP Colones'!AN28/'DP SNFP dólares'!AN72</f>
        <v>1691.6752754576505</v>
      </c>
      <c r="AO28" s="60">
        <f>+AN28/AN6</f>
        <v>0.3491295154753612</v>
      </c>
      <c r="AP28" s="283">
        <f>+'DP SNFP Colones'!AP28/'DP SNFP dólares'!AP72</f>
        <v>1697.3977812791079</v>
      </c>
      <c r="AQ28" s="59">
        <f>+AP28/AP6</f>
        <v>0.3536828336507396</v>
      </c>
      <c r="AR28" s="285">
        <f>+'DP SNFP Colones'!AR28/'DP SNFP dólares'!AR72</f>
        <v>1686.5033860290011</v>
      </c>
      <c r="AS28" s="61">
        <f>+AR28/AR6</f>
        <v>0.36261997957398667</v>
      </c>
    </row>
    <row r="29" spans="1:45" x14ac:dyDescent="0.35">
      <c r="A29" s="53" t="s">
        <v>56</v>
      </c>
      <c r="B29" s="115">
        <v>0</v>
      </c>
      <c r="C29" s="217"/>
      <c r="D29" s="115">
        <v>0</v>
      </c>
      <c r="E29" s="217"/>
      <c r="F29" s="115">
        <v>0</v>
      </c>
      <c r="G29" s="217"/>
      <c r="H29" s="116">
        <f>+H28/H62</f>
        <v>2.8535993837470287E-2</v>
      </c>
      <c r="I29" s="218"/>
      <c r="J29" s="116">
        <v>0</v>
      </c>
      <c r="K29" s="218"/>
      <c r="L29" s="115">
        <v>0</v>
      </c>
      <c r="M29" s="217"/>
      <c r="N29" s="115">
        <v>0</v>
      </c>
      <c r="O29" s="217"/>
      <c r="P29" s="115">
        <f>+P28/P62</f>
        <v>2.7482745862691747E-2</v>
      </c>
      <c r="Q29" s="217"/>
      <c r="R29" s="116"/>
      <c r="S29" s="218"/>
      <c r="T29" s="116"/>
      <c r="U29" s="218"/>
      <c r="V29" s="116"/>
      <c r="W29" s="218"/>
      <c r="X29" s="116"/>
      <c r="Y29" s="218"/>
      <c r="Z29" s="116"/>
      <c r="AA29" s="218"/>
      <c r="AB29" s="116"/>
      <c r="AC29" s="218"/>
      <c r="AD29" s="115"/>
      <c r="AE29" s="217"/>
      <c r="AF29" s="116">
        <f>+AF28/AF62</f>
        <v>1.9359434742741568E-2</v>
      </c>
      <c r="AG29" s="218"/>
      <c r="AH29" s="115">
        <v>0</v>
      </c>
      <c r="AI29" s="217"/>
      <c r="AJ29" s="115">
        <v>0</v>
      </c>
      <c r="AK29" s="217"/>
      <c r="AL29" s="115">
        <v>0</v>
      </c>
      <c r="AM29" s="217"/>
      <c r="AN29" s="116">
        <f>+AN28/AN62</f>
        <v>1.7618368828552385E-2</v>
      </c>
      <c r="AO29" s="218"/>
      <c r="AP29" s="115">
        <v>0</v>
      </c>
      <c r="AQ29" s="217"/>
      <c r="AR29" s="117">
        <v>0</v>
      </c>
      <c r="AS29" s="219"/>
    </row>
    <row r="30" spans="1:45" x14ac:dyDescent="0.35">
      <c r="A30" s="48" t="s">
        <v>66</v>
      </c>
      <c r="B30" s="283">
        <f>+'DP SNFP Colones'!B30/'DP SNFP dólares'!B72</f>
        <v>2652.7500468352218</v>
      </c>
      <c r="C30" s="59">
        <f>+B30/B6</f>
        <v>0.5107628108267821</v>
      </c>
      <c r="D30" s="283">
        <f>+'DP SNFP Colones'!D30/'DP SNFP dólares'!D72</f>
        <v>2587.8514294620495</v>
      </c>
      <c r="E30" s="59">
        <f>+D30/D6</f>
        <v>0.50633288951715349</v>
      </c>
      <c r="F30" s="283">
        <f>+'DP SNFP Colones'!F30/'DP SNFP dólares'!F72</f>
        <v>2602.9008381556519</v>
      </c>
      <c r="G30" s="59">
        <f>+F30/F6</f>
        <v>0.51205419427311183</v>
      </c>
      <c r="H30" s="284">
        <f>+'DP SNFP Colones'!H30/'DP SNFP dólares'!H72</f>
        <v>2803.3801790459074</v>
      </c>
      <c r="I30" s="60">
        <f>+H30/H6</f>
        <v>0.50315372030316774</v>
      </c>
      <c r="J30" s="284">
        <f>+'DP SNFP Colones'!J30/'DP SNFP dólares'!J72</f>
        <v>2807.7397458126575</v>
      </c>
      <c r="K30" s="60">
        <f>+J30/J6</f>
        <v>0.50674029008710875</v>
      </c>
      <c r="L30" s="283">
        <f>+'DP SNFP Colones'!L30/'DP SNFP dólares'!L72</f>
        <v>2781.3085704071709</v>
      </c>
      <c r="M30" s="59">
        <f>+L30/L6</f>
        <v>0.50028273078562502</v>
      </c>
      <c r="N30" s="283">
        <f>+'DP SNFP Colones'!N30/'DP SNFP dólares'!N72</f>
        <v>2717.7719081299711</v>
      </c>
      <c r="O30" s="59">
        <f>+N30/N6</f>
        <v>0.49421609632270191</v>
      </c>
      <c r="P30" s="283">
        <f>+'DP SNFP Colones'!P30/'DP SNFP dólares'!P72</f>
        <v>3039.8021905892365</v>
      </c>
      <c r="Q30" s="59">
        <f>+P30/P6</f>
        <v>0.57673818514040676</v>
      </c>
      <c r="R30" s="284">
        <f>+'DP SNFP Colones'!R30/'DP SNFP dólares'!R72</f>
        <v>3157.3125827238318</v>
      </c>
      <c r="S30" s="60">
        <f>+R30/R6</f>
        <v>0.60966339794276725</v>
      </c>
      <c r="T30" s="284">
        <f>+'DP SNFP Colones'!T30/'DP SNFP dólares'!T72</f>
        <v>3017.3256163782771</v>
      </c>
      <c r="U30" s="60">
        <f>+T30/T6</f>
        <v>0.6066862196095173</v>
      </c>
      <c r="V30" s="284">
        <f>+'DP SNFP Colones'!V30/'DP SNFP dólares'!V72</f>
        <v>2756.2307943597898</v>
      </c>
      <c r="W30" s="60">
        <f>+V30/V6</f>
        <v>0.53981975650030922</v>
      </c>
      <c r="X30" s="284">
        <f>+'DP SNFP Colones'!X30/'DP SNFP dólares'!X72</f>
        <v>2740.477332707731</v>
      </c>
      <c r="Y30" s="60">
        <f>+X30/X6</f>
        <v>0.53827243426755234</v>
      </c>
      <c r="Z30" s="284">
        <f>+'DP SNFP Colones'!Z30/'DP SNFP dólares'!Z72</f>
        <v>2799.3950589942192</v>
      </c>
      <c r="AA30" s="60">
        <f>+Z30/Z6</f>
        <v>0.53362840024692915</v>
      </c>
      <c r="AB30" s="284">
        <f>+'DP SNFP Colones'!AB30/'DP SNFP dólares'!AB72</f>
        <v>2712.6862266528374</v>
      </c>
      <c r="AC30" s="60">
        <f>+AB30/AB6</f>
        <v>0.53110921519933785</v>
      </c>
      <c r="AD30" s="283">
        <f>+'DP SNFP Colones'!AD30/'DP SNFP dólares'!AD72</f>
        <v>2650.2613187372654</v>
      </c>
      <c r="AE30" s="59">
        <f>+AD30/AD6</f>
        <v>0.52372575452953996</v>
      </c>
      <c r="AF30" s="284">
        <f>+'DP SNFP Colones'!AF30/'DP SNFP dólares'!AF72</f>
        <v>2653.0747039481407</v>
      </c>
      <c r="AG30" s="60">
        <f>+AF30/AF6</f>
        <v>0.53339915243668068</v>
      </c>
      <c r="AH30" s="283">
        <f>+'DP SNFP Colones'!AH30/'DP SNFP dólares'!AH72</f>
        <v>2649.7543828067842</v>
      </c>
      <c r="AI30" s="59">
        <f>+AH30/AH6</f>
        <v>0.5291301267519346</v>
      </c>
      <c r="AJ30" s="283">
        <f>+'DP SNFP Colones'!AJ30/'DP SNFP dólares'!AJ72</f>
        <v>2536.7762195907267</v>
      </c>
      <c r="AK30" s="59">
        <f>+AJ30/AJ6</f>
        <v>0.51424804806947211</v>
      </c>
      <c r="AL30" s="283">
        <f>+'DP SNFP Colones'!AL30/'DP SNFP dólares'!AL72</f>
        <v>2541.9277497761173</v>
      </c>
      <c r="AM30" s="59">
        <f>+AL30/AL6</f>
        <v>0.50513891895145779</v>
      </c>
      <c r="AN30" s="284">
        <f>+'DP SNFP Colones'!AN30/'DP SNFP dólares'!AN72</f>
        <v>2525.2627516660459</v>
      </c>
      <c r="AO30" s="60">
        <f>+AN30/AN6</f>
        <v>0.52116607349399968</v>
      </c>
      <c r="AP30" s="283">
        <f>+'DP SNFP Colones'!AP30/'DP SNFP dólares'!AP72</f>
        <v>2512.1522636723657</v>
      </c>
      <c r="AQ30" s="59">
        <f>+AP30/AP6</f>
        <v>0.52345133296227797</v>
      </c>
      <c r="AR30" s="285">
        <f>+'DP SNFP Colones'!AR30/'DP SNFP dólares'!AR72</f>
        <v>2467.6861015403251</v>
      </c>
      <c r="AS30" s="61">
        <f>+AR30/AR6</f>
        <v>0.53058433866682786</v>
      </c>
    </row>
    <row r="31" spans="1:45" x14ac:dyDescent="0.35">
      <c r="A31" s="53" t="s">
        <v>56</v>
      </c>
      <c r="B31" s="115">
        <v>0</v>
      </c>
      <c r="C31" s="217"/>
      <c r="D31" s="115">
        <v>0</v>
      </c>
      <c r="E31" s="217"/>
      <c r="F31" s="115">
        <v>0</v>
      </c>
      <c r="G31" s="217"/>
      <c r="H31" s="116">
        <f>+H30/H62</f>
        <v>4.7838533211260179E-2</v>
      </c>
      <c r="I31" s="218"/>
      <c r="J31" s="116">
        <v>0</v>
      </c>
      <c r="K31" s="218"/>
      <c r="L31" s="115">
        <v>0</v>
      </c>
      <c r="M31" s="217"/>
      <c r="N31" s="115">
        <v>0</v>
      </c>
      <c r="O31" s="217"/>
      <c r="P31" s="115">
        <f>+P30/P62</f>
        <v>4.8847396282852833E-2</v>
      </c>
      <c r="Q31" s="217"/>
      <c r="R31" s="116"/>
      <c r="S31" s="218"/>
      <c r="T31" s="116"/>
      <c r="U31" s="218"/>
      <c r="V31" s="116"/>
      <c r="W31" s="218"/>
      <c r="X31" s="116"/>
      <c r="Y31" s="218"/>
      <c r="Z31" s="116"/>
      <c r="AA31" s="218"/>
      <c r="AB31" s="116"/>
      <c r="AC31" s="218"/>
      <c r="AD31" s="115"/>
      <c r="AE31" s="217"/>
      <c r="AF31" s="116">
        <f>+AF30/AF62</f>
        <v>2.9525919550142027E-2</v>
      </c>
      <c r="AG31" s="218"/>
      <c r="AH31" s="115">
        <v>0</v>
      </c>
      <c r="AI31" s="217"/>
      <c r="AJ31" s="115">
        <v>0</v>
      </c>
      <c r="AK31" s="217"/>
      <c r="AL31" s="115">
        <v>0</v>
      </c>
      <c r="AM31" s="217"/>
      <c r="AN31" s="116">
        <f>+AN30/AN62</f>
        <v>2.6299970918367471E-2</v>
      </c>
      <c r="AO31" s="218"/>
      <c r="AP31" s="115">
        <v>0</v>
      </c>
      <c r="AQ31" s="217"/>
      <c r="AR31" s="117">
        <v>0</v>
      </c>
      <c r="AS31" s="219"/>
    </row>
    <row r="32" spans="1:45" x14ac:dyDescent="0.35">
      <c r="A32" s="53"/>
      <c r="B32" s="115"/>
      <c r="C32" s="217"/>
      <c r="D32" s="115"/>
      <c r="E32" s="217"/>
      <c r="F32" s="115"/>
      <c r="G32" s="217"/>
      <c r="H32" s="116"/>
      <c r="I32" s="218"/>
      <c r="J32" s="116"/>
      <c r="K32" s="218"/>
      <c r="L32" s="115"/>
      <c r="M32" s="217"/>
      <c r="N32" s="115"/>
      <c r="O32" s="217"/>
      <c r="P32" s="115"/>
      <c r="Q32" s="217"/>
      <c r="R32" s="116"/>
      <c r="S32" s="218"/>
      <c r="T32" s="116"/>
      <c r="U32" s="218"/>
      <c r="V32" s="116"/>
      <c r="W32" s="218"/>
      <c r="X32" s="116"/>
      <c r="Y32" s="218"/>
      <c r="Z32" s="116"/>
      <c r="AA32" s="218"/>
      <c r="AB32" s="116"/>
      <c r="AC32" s="218"/>
      <c r="AD32" s="115"/>
      <c r="AE32" s="217"/>
      <c r="AF32" s="116"/>
      <c r="AG32" s="218"/>
      <c r="AH32" s="115"/>
      <c r="AI32" s="217"/>
      <c r="AJ32" s="115"/>
      <c r="AK32" s="217"/>
      <c r="AL32" s="115"/>
      <c r="AM32" s="217"/>
      <c r="AN32" s="116"/>
      <c r="AO32" s="218"/>
      <c r="AP32" s="115"/>
      <c r="AQ32" s="217"/>
      <c r="AR32" s="117"/>
      <c r="AS32" s="219"/>
    </row>
    <row r="33" spans="1:45" x14ac:dyDescent="0.35">
      <c r="A33" s="67" t="s">
        <v>67</v>
      </c>
      <c r="B33" s="289">
        <f>+'DP SNFP Colones'!B33</f>
        <v>7.7606274733282374</v>
      </c>
      <c r="C33" s="224" t="s">
        <v>68</v>
      </c>
      <c r="D33" s="289">
        <f>+'DP SNFP Colones'!D33</f>
        <v>7.667779395359112</v>
      </c>
      <c r="E33" s="224" t="s">
        <v>68</v>
      </c>
      <c r="F33" s="289">
        <f>+'DP SNFP Colones'!F33</f>
        <v>7.5434074050669881</v>
      </c>
      <c r="G33" s="224" t="s">
        <v>68</v>
      </c>
      <c r="H33" s="289">
        <f>+'DP SNFP Colones'!H33</f>
        <v>7.286059489041012</v>
      </c>
      <c r="I33" s="226" t="s">
        <v>68</v>
      </c>
      <c r="J33" s="290">
        <f>+'DP SNFP Colones'!J33</f>
        <v>7.1660276813661516</v>
      </c>
      <c r="K33" s="226" t="s">
        <v>68</v>
      </c>
      <c r="L33" s="289">
        <f>+'DP SNFP Colones'!L33</f>
        <v>7.0435937194681095</v>
      </c>
      <c r="M33" s="224" t="s">
        <v>68</v>
      </c>
      <c r="N33" s="289">
        <f>+'DP SNFP Colones'!N33</f>
        <v>6.9133548859647416</v>
      </c>
      <c r="O33" s="224" t="s">
        <v>68</v>
      </c>
      <c r="P33" s="289">
        <f>+'DP SNFP Colones'!P33</f>
        <v>5.1488035795426903</v>
      </c>
      <c r="Q33" s="224" t="s">
        <v>68</v>
      </c>
      <c r="R33" s="290">
        <f>+'DP SNFP Colones'!R33</f>
        <v>8.0024692868187284</v>
      </c>
      <c r="S33" s="226" t="s">
        <v>68</v>
      </c>
      <c r="T33" s="290">
        <f>+'DP SNFP Colones'!T33</f>
        <v>7.9168907613591735</v>
      </c>
      <c r="U33" s="226" t="s">
        <v>68</v>
      </c>
      <c r="V33" s="290">
        <f>+'DP SNFP Colones'!V33</f>
        <v>7.5882828655890648</v>
      </c>
      <c r="W33" s="226" t="s">
        <v>68</v>
      </c>
      <c r="X33" s="290">
        <f>+'DP SNFP Colones'!X33</f>
        <v>7.571885081020441</v>
      </c>
      <c r="Y33" s="226" t="s">
        <v>68</v>
      </c>
      <c r="Z33" s="290">
        <f>+'DP SNFP Colones'!Z33</f>
        <v>7.3622424815773737</v>
      </c>
      <c r="AA33" s="226" t="s">
        <v>68</v>
      </c>
      <c r="AB33" s="290">
        <f>+'DP SNFP Colones'!AB33</f>
        <v>7.3985381314701373</v>
      </c>
      <c r="AC33" s="226" t="s">
        <v>68</v>
      </c>
      <c r="AD33" s="289">
        <f>+'DP SNFP Colones'!AD33</f>
        <v>7.2885370876896136</v>
      </c>
      <c r="AE33" s="224" t="s">
        <v>68</v>
      </c>
      <c r="AF33" s="290">
        <f>+'DP SNFP Colones'!AF33</f>
        <v>7.3414328680958123</v>
      </c>
      <c r="AG33" s="226" t="s">
        <v>68</v>
      </c>
      <c r="AH33" s="289">
        <f>+'DP SNFP Colones'!AH33</f>
        <v>7.1310560944718784</v>
      </c>
      <c r="AI33" s="224" t="s">
        <v>68</v>
      </c>
      <c r="AJ33" s="289">
        <f>+'DP SNFP Colones'!AJ33</f>
        <v>7.1411156127056188</v>
      </c>
      <c r="AK33" s="224" t="s">
        <v>68</v>
      </c>
      <c r="AL33" s="289">
        <f>+'DP SNFP Colones'!AL33</f>
        <v>6.7973655337459222</v>
      </c>
      <c r="AM33" s="224" t="s">
        <v>68</v>
      </c>
      <c r="AN33" s="290">
        <f>+'DP SNFP Colones'!AN33</f>
        <v>7.0419317795469052</v>
      </c>
      <c r="AO33" s="226" t="s">
        <v>68</v>
      </c>
      <c r="AP33" s="289">
        <f>+'DP SNFP Colones'!AP33</f>
        <v>6.9427311062992407</v>
      </c>
      <c r="AQ33" s="224" t="s">
        <v>68</v>
      </c>
      <c r="AR33" s="291">
        <f>+'DP SNFP Colones'!AR33</f>
        <v>7.0400691868126186</v>
      </c>
      <c r="AS33" s="227" t="s">
        <v>68</v>
      </c>
    </row>
    <row r="34" spans="1:45" x14ac:dyDescent="0.35">
      <c r="A34" s="67" t="s">
        <v>90</v>
      </c>
      <c r="B34" s="292">
        <v>6.8838902398011187E-2</v>
      </c>
      <c r="C34" s="224"/>
      <c r="D34" s="292">
        <v>7.2950596809730914E-2</v>
      </c>
      <c r="E34" s="224"/>
      <c r="F34" s="292">
        <v>6.9495354859259145E-2</v>
      </c>
      <c r="G34" s="224"/>
      <c r="H34" s="293">
        <v>7.1530410202253383E-2</v>
      </c>
      <c r="I34" s="226"/>
      <c r="J34" s="293">
        <v>6.1103364299389326E-2</v>
      </c>
      <c r="K34" s="226"/>
      <c r="L34" s="292">
        <v>5.2657635936307498E-2</v>
      </c>
      <c r="M34" s="224"/>
      <c r="N34" s="292">
        <v>5.0557908138464384E-2</v>
      </c>
      <c r="O34" s="224"/>
      <c r="P34" s="292">
        <v>4.944329509468616E-2</v>
      </c>
      <c r="Q34" s="224"/>
      <c r="R34" s="293">
        <v>4.944329509468616E-2</v>
      </c>
      <c r="S34" s="226"/>
      <c r="T34" s="293">
        <v>4.8379753241514334E-2</v>
      </c>
      <c r="U34" s="226"/>
      <c r="V34" s="293">
        <v>4.814265751282628E-2</v>
      </c>
      <c r="W34" s="226"/>
      <c r="X34" s="293">
        <v>5.4138357649405333E-2</v>
      </c>
      <c r="Y34" s="226"/>
      <c r="Z34" s="293">
        <v>8.1079166522108115E-2</v>
      </c>
      <c r="AA34" s="226"/>
      <c r="AB34" s="293">
        <v>0.11394966321084553</v>
      </c>
      <c r="AC34" s="226"/>
      <c r="AD34" s="292">
        <v>7.2440162867334484E-2</v>
      </c>
      <c r="AE34" s="224"/>
      <c r="AF34" s="293">
        <v>7.2440162867334484E-2</v>
      </c>
      <c r="AG34" s="226"/>
      <c r="AH34" s="292">
        <v>6.5307074041380087E-2</v>
      </c>
      <c r="AI34" s="224"/>
      <c r="AJ34" s="292">
        <v>6.4256867754582669E-2</v>
      </c>
      <c r="AK34" s="224"/>
      <c r="AL34" s="292">
        <v>6.4865917726071559E-2</v>
      </c>
      <c r="AM34" s="224"/>
      <c r="AN34" s="293">
        <v>6.3833730058779278E-2</v>
      </c>
      <c r="AO34" s="226"/>
      <c r="AP34" s="292">
        <v>5.7572182737851585E-2</v>
      </c>
      <c r="AQ34" s="224"/>
      <c r="AR34" s="294">
        <v>5.6506593868703416E-2</v>
      </c>
      <c r="AS34" s="227"/>
    </row>
    <row r="35" spans="1:45" x14ac:dyDescent="0.35">
      <c r="A35" s="48"/>
      <c r="B35" s="85"/>
      <c r="C35" s="220"/>
      <c r="D35" s="85"/>
      <c r="E35" s="220"/>
      <c r="F35" s="85"/>
      <c r="G35" s="220"/>
      <c r="H35" s="48"/>
      <c r="I35" s="221"/>
      <c r="J35" s="48"/>
      <c r="K35" s="221"/>
      <c r="L35" s="85"/>
      <c r="M35" s="220"/>
      <c r="N35" s="85"/>
      <c r="O35" s="220"/>
      <c r="P35" s="85"/>
      <c r="Q35" s="220"/>
      <c r="R35" s="48"/>
      <c r="S35" s="221"/>
      <c r="T35" s="48"/>
      <c r="U35" s="221"/>
      <c r="V35" s="48"/>
      <c r="W35" s="221"/>
      <c r="X35" s="48"/>
      <c r="Y35" s="221"/>
      <c r="Z35" s="48"/>
      <c r="AA35" s="221"/>
      <c r="AB35" s="48"/>
      <c r="AC35" s="221"/>
      <c r="AD35" s="85"/>
      <c r="AE35" s="220"/>
      <c r="AF35" s="48"/>
      <c r="AG35" s="221"/>
      <c r="AH35" s="85"/>
      <c r="AI35" s="220"/>
      <c r="AJ35" s="85"/>
      <c r="AK35" s="220"/>
      <c r="AL35" s="85"/>
      <c r="AM35" s="220"/>
      <c r="AN35" s="48"/>
      <c r="AO35" s="221"/>
      <c r="AP35" s="85"/>
      <c r="AQ35" s="220"/>
      <c r="AR35" s="259"/>
      <c r="AS35" s="222"/>
    </row>
    <row r="36" spans="1:45" x14ac:dyDescent="0.35">
      <c r="A36" s="44" t="s">
        <v>70</v>
      </c>
      <c r="B36" s="260"/>
      <c r="C36" s="220"/>
      <c r="D36" s="260"/>
      <c r="E36" s="220"/>
      <c r="F36" s="260"/>
      <c r="G36" s="220"/>
      <c r="H36" s="261"/>
      <c r="I36" s="221"/>
      <c r="J36" s="261"/>
      <c r="K36" s="221"/>
      <c r="L36" s="260"/>
      <c r="M36" s="220"/>
      <c r="N36" s="260"/>
      <c r="O36" s="220"/>
      <c r="P36" s="260"/>
      <c r="Q36" s="220"/>
      <c r="R36" s="261"/>
      <c r="S36" s="221"/>
      <c r="T36" s="261"/>
      <c r="U36" s="221"/>
      <c r="V36" s="261"/>
      <c r="W36" s="221"/>
      <c r="X36" s="261"/>
      <c r="Y36" s="221"/>
      <c r="Z36" s="261"/>
      <c r="AA36" s="221"/>
      <c r="AB36" s="261"/>
      <c r="AC36" s="221"/>
      <c r="AD36" s="260"/>
      <c r="AE36" s="220"/>
      <c r="AF36" s="261"/>
      <c r="AG36" s="221"/>
      <c r="AH36" s="260"/>
      <c r="AI36" s="220"/>
      <c r="AJ36" s="260"/>
      <c r="AK36" s="220"/>
      <c r="AL36" s="260"/>
      <c r="AM36" s="220"/>
      <c r="AN36" s="261"/>
      <c r="AO36" s="221"/>
      <c r="AP36" s="260"/>
      <c r="AQ36" s="220"/>
      <c r="AR36" s="262"/>
      <c r="AS36" s="222"/>
    </row>
    <row r="37" spans="1:45" x14ac:dyDescent="0.35">
      <c r="A37" s="44" t="s">
        <v>71</v>
      </c>
      <c r="B37" s="283">
        <f>+'DP SNFP Colones'!B37/'DP SNFP dólares'!B72</f>
        <v>48.203370853189945</v>
      </c>
      <c r="C37" s="220"/>
      <c r="D37" s="283">
        <f>+'DP SNFP Colones'!D37/'DP SNFP dólares'!D72</f>
        <v>166.46809733130161</v>
      </c>
      <c r="E37" s="220"/>
      <c r="F37" s="283">
        <f>+'DP SNFP Colones'!F37/'DP SNFP dólares'!F72</f>
        <v>203.48263756084813</v>
      </c>
      <c r="G37" s="220"/>
      <c r="H37" s="284">
        <f>+'DP SNFP Colones'!H37/'DP SNFP dólares'!H72</f>
        <v>303.33062866535232</v>
      </c>
      <c r="I37" s="221"/>
      <c r="J37" s="284">
        <f>+'DP SNFP Colones'!J37/'DP SNFP dólares'!J72</f>
        <v>61.853946677737895</v>
      </c>
      <c r="K37" s="221"/>
      <c r="L37" s="283">
        <f>+'DP SNFP Colones'!L37/'DP SNFP dólares'!L72</f>
        <v>181.97698091602692</v>
      </c>
      <c r="M37" s="220"/>
      <c r="N37" s="283">
        <f>+'DP SNFP Colones'!N37/'DP SNFP dólares'!N72</f>
        <v>236.98406458239185</v>
      </c>
      <c r="O37" s="220"/>
      <c r="P37" s="283">
        <f>+'DP SNFP Colones'!P37/'DP SNFP dólares'!P72</f>
        <v>361.82726221458626</v>
      </c>
      <c r="Q37" s="220"/>
      <c r="R37" s="284">
        <f>+'DP SNFP Colones'!R37/'DP SNFP dólares'!R72</f>
        <v>52.781985228075875</v>
      </c>
      <c r="S37" s="221"/>
      <c r="T37" s="284">
        <f>+'DP SNFP Colones'!T37/'DP SNFP dólares'!T72</f>
        <v>158.94310192866078</v>
      </c>
      <c r="U37" s="221"/>
      <c r="V37" s="284">
        <f>+'DP SNFP Colones'!V37/'DP SNFP dólares'!V72</f>
        <v>229.14689109672392</v>
      </c>
      <c r="W37" s="221"/>
      <c r="X37" s="284">
        <f>+'DP SNFP Colones'!X37/'DP SNFP dólares'!X72</f>
        <v>383.56603691531188</v>
      </c>
      <c r="Y37" s="221"/>
      <c r="Z37" s="284">
        <f>+'DP SNFP Colones'!Z37/'DP SNFP dólares'!Z72</f>
        <v>65.455319445132616</v>
      </c>
      <c r="AA37" s="221"/>
      <c r="AB37" s="284">
        <f>+'DP SNFP Colones'!AB37/'DP SNFP dólares'!AB72</f>
        <v>215.29136916966198</v>
      </c>
      <c r="AC37" s="221"/>
      <c r="AD37" s="283">
        <f>+'DP SNFP Colones'!AD37/'DP SNFP dólares'!AD72</f>
        <v>276.96869019117088</v>
      </c>
      <c r="AE37" s="220"/>
      <c r="AF37" s="284">
        <f>+'DP SNFP Colones'!AF37/'DP SNFP dólares'!AF72</f>
        <v>420.97153075400024</v>
      </c>
      <c r="AG37" s="221"/>
      <c r="AH37" s="283">
        <f>+'DP SNFP Colones'!AH37/'DP SNFP dólares'!AH72</f>
        <v>56.213966076099972</v>
      </c>
      <c r="AI37" s="220"/>
      <c r="AJ37" s="283">
        <f>+'DP SNFP Colones'!AJ37/'DP SNFP dólares'!AJ72</f>
        <v>186.79461702785272</v>
      </c>
      <c r="AK37" s="220"/>
      <c r="AL37" s="283">
        <f>+'DP SNFP Colones'!AL37/'DP SNFP dólares'!AL72</f>
        <v>242.51762678502561</v>
      </c>
      <c r="AM37" s="220"/>
      <c r="AN37" s="284">
        <f>+'DP SNFP Colones'!AN37/'DP SNFP dólares'!AN72</f>
        <v>370.39388160701816</v>
      </c>
      <c r="AO37" s="221"/>
      <c r="AP37" s="283">
        <f>+'DP SNFP Colones'!AP37/'DP SNFP dólares'!AP72</f>
        <v>56.579380922031781</v>
      </c>
      <c r="AQ37" s="220"/>
      <c r="AR37" s="285">
        <f>+'DP SNFP Colones'!AR37/'DP SNFP dólares'!AR72</f>
        <v>182.0268637348444</v>
      </c>
      <c r="AS37" s="222"/>
    </row>
    <row r="38" spans="1:45" x14ac:dyDescent="0.35">
      <c r="A38" s="53" t="s">
        <v>56</v>
      </c>
      <c r="B38" s="115">
        <v>0</v>
      </c>
      <c r="C38" s="220"/>
      <c r="D38" s="115">
        <v>0</v>
      </c>
      <c r="E38" s="220"/>
      <c r="F38" s="115">
        <v>0</v>
      </c>
      <c r="G38" s="220"/>
      <c r="H38" s="116">
        <f>+H37/H62</f>
        <v>5.1762127954897907E-3</v>
      </c>
      <c r="I38" s="221"/>
      <c r="J38" s="116">
        <v>0</v>
      </c>
      <c r="K38" s="221"/>
      <c r="L38" s="115">
        <v>0</v>
      </c>
      <c r="M38" s="220"/>
      <c r="N38" s="115">
        <v>0</v>
      </c>
      <c r="O38" s="220"/>
      <c r="P38" s="115">
        <f>+P37/P62</f>
        <v>5.8142992718580814E-3</v>
      </c>
      <c r="Q38" s="220"/>
      <c r="R38" s="116"/>
      <c r="S38" s="221"/>
      <c r="T38" s="116"/>
      <c r="U38" s="221"/>
      <c r="V38" s="116"/>
      <c r="W38" s="221"/>
      <c r="X38" s="116">
        <f>+X37/X62</f>
        <v>5.1802407513959177E-3</v>
      </c>
      <c r="Y38" s="221"/>
      <c r="Z38" s="116">
        <v>0</v>
      </c>
      <c r="AA38" s="221"/>
      <c r="AB38" s="116">
        <v>0</v>
      </c>
      <c r="AC38" s="221"/>
      <c r="AD38" s="115">
        <v>0</v>
      </c>
      <c r="AE38" s="220"/>
      <c r="AF38" s="116">
        <f>+AF37/AF62</f>
        <v>4.684968550431632E-3</v>
      </c>
      <c r="AG38" s="221"/>
      <c r="AH38" s="115">
        <v>0</v>
      </c>
      <c r="AI38" s="220"/>
      <c r="AJ38" s="115">
        <v>0</v>
      </c>
      <c r="AK38" s="220"/>
      <c r="AL38" s="115">
        <v>0</v>
      </c>
      <c r="AM38" s="220"/>
      <c r="AN38" s="116">
        <f>+AN37/AN62</f>
        <v>3.8575583107852648E-3</v>
      </c>
      <c r="AO38" s="221"/>
      <c r="AP38" s="115">
        <v>0</v>
      </c>
      <c r="AQ38" s="220"/>
      <c r="AR38" s="117">
        <v>0</v>
      </c>
      <c r="AS38" s="222"/>
    </row>
    <row r="39" spans="1:45" x14ac:dyDescent="0.35">
      <c r="A39" s="53" t="s">
        <v>72</v>
      </c>
      <c r="B39" s="115">
        <f>+B37/B65</f>
        <v>2.1044000218008452E-2</v>
      </c>
      <c r="C39" s="220"/>
      <c r="D39" s="115">
        <f>+D37/D65</f>
        <v>4.3476399537882515E-2</v>
      </c>
      <c r="E39" s="220"/>
      <c r="F39" s="115">
        <f>+F37/F65</f>
        <v>4.2952899162437497E-2</v>
      </c>
      <c r="G39" s="220"/>
      <c r="H39" s="116">
        <f>+H37/H65</f>
        <v>3.9785925315550155E-2</v>
      </c>
      <c r="I39" s="221"/>
      <c r="J39" s="116">
        <f>+J37/J65</f>
        <v>2.1890933448397359E-2</v>
      </c>
      <c r="K39" s="221"/>
      <c r="L39" s="115">
        <f>+L37/L65</f>
        <v>3.5932004248469478E-2</v>
      </c>
      <c r="M39" s="220"/>
      <c r="N39" s="115">
        <f>+N37/N65</f>
        <v>3.2762795322290102E-2</v>
      </c>
      <c r="O39" s="220"/>
      <c r="P39" s="115">
        <f>+P37/P65</f>
        <v>3.6794910605537648E-2</v>
      </c>
      <c r="Q39" s="220"/>
      <c r="R39" s="116">
        <f>+R37/R65</f>
        <v>1.8183024620094836E-2</v>
      </c>
      <c r="S39" s="221"/>
      <c r="T39" s="116">
        <f>+T37/T65</f>
        <v>5.6797722544225958E-2</v>
      </c>
      <c r="U39" s="221"/>
      <c r="V39" s="116">
        <f>+V37/V65</f>
        <v>7.4450605453123403E-2</v>
      </c>
      <c r="W39" s="221"/>
      <c r="X39" s="116">
        <f>+X37/X65</f>
        <v>3.1258251455101645E-2</v>
      </c>
      <c r="Y39" s="221"/>
      <c r="Z39" s="116">
        <f>+Z37/Z65</f>
        <v>1.765683213188219E-2</v>
      </c>
      <c r="AA39" s="221"/>
      <c r="AB39" s="116">
        <f>+AB37/AB65</f>
        <v>5.8562061406275387E-2</v>
      </c>
      <c r="AC39" s="221"/>
      <c r="AD39" s="115">
        <f>+AD37/AD65</f>
        <v>3.19655619715997E-2</v>
      </c>
      <c r="AE39" s="220"/>
      <c r="AF39" s="116">
        <f>+AF37/AF65</f>
        <v>3.4508853944166938E-2</v>
      </c>
      <c r="AG39" s="221"/>
      <c r="AH39" s="115">
        <f>+AH37/AH65</f>
        <v>2.3666336661556271E-2</v>
      </c>
      <c r="AI39" s="220"/>
      <c r="AJ39" s="115">
        <f>+AJ37/AJ65</f>
        <v>3.2486823597800238E-2</v>
      </c>
      <c r="AK39" s="220"/>
      <c r="AL39" s="115">
        <f>+AL37/AL65</f>
        <v>2.6242874704907798E-2</v>
      </c>
      <c r="AM39" s="220"/>
      <c r="AN39" s="116">
        <f>+AN37/AN65</f>
        <v>2.8806466382928969E-2</v>
      </c>
      <c r="AO39" s="221"/>
      <c r="AP39" s="115">
        <f>+AP37/AP65</f>
        <v>1.4085562846500064E-2</v>
      </c>
      <c r="AQ39" s="220"/>
      <c r="AR39" s="117">
        <f>+AR37/AR65</f>
        <v>2.9667938348978899E-2</v>
      </c>
      <c r="AS39" s="222"/>
    </row>
    <row r="40" spans="1:45" x14ac:dyDescent="0.35">
      <c r="A40" s="53" t="s">
        <v>73</v>
      </c>
      <c r="B40" s="115">
        <f>+B37/B67</f>
        <v>1.4521350907766772E-2</v>
      </c>
      <c r="C40" s="220"/>
      <c r="D40" s="115">
        <f>+D37/D67</f>
        <v>2.6436100473704031E-2</v>
      </c>
      <c r="E40" s="220"/>
      <c r="F40" s="115">
        <f>+F37/F67</f>
        <v>2.4888706991022153E-2</v>
      </c>
      <c r="G40" s="220"/>
      <c r="H40" s="116">
        <f>+H37/H67</f>
        <v>2.4312263909962422E-2</v>
      </c>
      <c r="I40" s="221"/>
      <c r="J40" s="116">
        <f>+J37/J67</f>
        <v>1.7766075907869779E-2</v>
      </c>
      <c r="K40" s="221"/>
      <c r="L40" s="115">
        <f>+L37/L67</f>
        <v>2.8996196622999633E-2</v>
      </c>
      <c r="M40" s="220"/>
      <c r="N40" s="115">
        <f>+N37/N67</f>
        <v>2.4664823696014533E-2</v>
      </c>
      <c r="O40" s="220"/>
      <c r="P40" s="115">
        <f>+P37/P67</f>
        <v>2.7898155372021366E-2</v>
      </c>
      <c r="Q40" s="220"/>
      <c r="R40" s="116">
        <f>+R37/R67</f>
        <v>1.5529004955082509E-2</v>
      </c>
      <c r="S40" s="221"/>
      <c r="T40" s="116">
        <f>+T37/T67</f>
        <v>4.8507447647182823E-2</v>
      </c>
      <c r="U40" s="221"/>
      <c r="V40" s="116">
        <f>+V37/V67</f>
        <v>6.3583691115544239E-2</v>
      </c>
      <c r="W40" s="221"/>
      <c r="X40" s="116">
        <f>+X37/X67</f>
        <v>2.7102909221819436E-2</v>
      </c>
      <c r="Y40" s="221"/>
      <c r="Z40" s="116">
        <f>+Z37/Z67</f>
        <v>1.5693462077276833E-2</v>
      </c>
      <c r="AA40" s="221"/>
      <c r="AB40" s="116">
        <f>+AB37/AB67</f>
        <v>5.2050191279049758E-2</v>
      </c>
      <c r="AC40" s="221"/>
      <c r="AD40" s="115">
        <f>+AD37/AD67</f>
        <v>2.653836894190199E-2</v>
      </c>
      <c r="AE40" s="220"/>
      <c r="AF40" s="116">
        <f>+AF37/AF67</f>
        <v>2.9033279510118901E-2</v>
      </c>
      <c r="AG40" s="221"/>
      <c r="AH40" s="115">
        <f>+AH37/AH67</f>
        <v>2.6486731853105596E-2</v>
      </c>
      <c r="AI40" s="220"/>
      <c r="AJ40" s="115">
        <f>+AJ37/AJ67</f>
        <v>2.6640688142209403E-2</v>
      </c>
      <c r="AK40" s="220"/>
      <c r="AL40" s="115">
        <f>+AL37/AL67</f>
        <v>2.0783539356761981E-2</v>
      </c>
      <c r="AM40" s="220"/>
      <c r="AN40" s="116">
        <f>+AN37/AN67</f>
        <v>2.3205918871174423E-2</v>
      </c>
      <c r="AO40" s="221"/>
      <c r="AP40" s="115">
        <f>+AP37/AP67</f>
        <v>1.1933933248531226E-2</v>
      </c>
      <c r="AQ40" s="220"/>
      <c r="AR40" s="117">
        <f>+AR37/AR67</f>
        <v>2.5055687410815711E-2</v>
      </c>
      <c r="AS40" s="222"/>
    </row>
    <row r="41" spans="1:45" x14ac:dyDescent="0.35">
      <c r="A41" s="53"/>
      <c r="B41" s="85"/>
      <c r="C41" s="220"/>
      <c r="D41" s="85"/>
      <c r="E41" s="220"/>
      <c r="F41" s="85"/>
      <c r="G41" s="220"/>
      <c r="H41" s="48"/>
      <c r="I41" s="221"/>
      <c r="J41" s="48"/>
      <c r="K41" s="221"/>
      <c r="L41" s="85"/>
      <c r="M41" s="220"/>
      <c r="N41" s="85"/>
      <c r="O41" s="220"/>
      <c r="P41" s="85"/>
      <c r="Q41" s="220"/>
      <c r="R41" s="48"/>
      <c r="S41" s="221"/>
      <c r="T41" s="48"/>
      <c r="U41" s="221"/>
      <c r="V41" s="48"/>
      <c r="W41" s="221"/>
      <c r="X41" s="48"/>
      <c r="Y41" s="221"/>
      <c r="Z41" s="48"/>
      <c r="AA41" s="221"/>
      <c r="AB41" s="48"/>
      <c r="AC41" s="221"/>
      <c r="AD41" s="85"/>
      <c r="AE41" s="220"/>
      <c r="AF41" s="48"/>
      <c r="AG41" s="221"/>
      <c r="AH41" s="85"/>
      <c r="AI41" s="220"/>
      <c r="AJ41" s="85"/>
      <c r="AK41" s="220"/>
      <c r="AL41" s="85"/>
      <c r="AM41" s="220"/>
      <c r="AN41" s="48"/>
      <c r="AO41" s="221"/>
      <c r="AP41" s="85"/>
      <c r="AQ41" s="220"/>
      <c r="AR41" s="259"/>
      <c r="AS41" s="222"/>
    </row>
    <row r="42" spans="1:45" s="37" customFormat="1" x14ac:dyDescent="0.35">
      <c r="A42" s="44" t="s">
        <v>45</v>
      </c>
      <c r="B42" s="260">
        <f t="shared" ref="B42:C42" si="0">+B49+B55</f>
        <v>5193.7024203879719</v>
      </c>
      <c r="C42" s="203">
        <f t="shared" si="0"/>
        <v>1</v>
      </c>
      <c r="D42" s="260">
        <f t="shared" ref="D42:E42" si="1">+D49+D55</f>
        <v>5110.9684617364346</v>
      </c>
      <c r="E42" s="203">
        <f t="shared" si="1"/>
        <v>1</v>
      </c>
      <c r="F42" s="260">
        <f t="shared" ref="F42:K42" si="2">+F49+F55</f>
        <v>5083.2526464324892</v>
      </c>
      <c r="G42" s="203">
        <f t="shared" si="2"/>
        <v>1</v>
      </c>
      <c r="H42" s="261">
        <f t="shared" si="2"/>
        <v>5571.6177103028722</v>
      </c>
      <c r="I42" s="205">
        <f t="shared" si="2"/>
        <v>1</v>
      </c>
      <c r="J42" s="261">
        <f t="shared" si="2"/>
        <v>5540.7864753165904</v>
      </c>
      <c r="K42" s="205">
        <f t="shared" si="2"/>
        <v>1</v>
      </c>
      <c r="L42" s="260">
        <f t="shared" ref="L42:M42" si="3">+L49+L55</f>
        <v>5559.4734722094236</v>
      </c>
      <c r="M42" s="203">
        <f t="shared" si="3"/>
        <v>1</v>
      </c>
      <c r="N42" s="260">
        <f t="shared" ref="N42:O42" si="4">+N49+N55</f>
        <v>5499.1570051077069</v>
      </c>
      <c r="O42" s="203">
        <f t="shared" si="4"/>
        <v>1</v>
      </c>
      <c r="P42" s="260">
        <f t="shared" ref="P42:Q42" si="5">+P49+P55</f>
        <v>5270.6796062917147</v>
      </c>
      <c r="Q42" s="203">
        <f t="shared" si="5"/>
        <v>0.99999999999999989</v>
      </c>
      <c r="R42" s="261">
        <f t="shared" ref="R42:S42" si="6">+R49+R55</f>
        <v>5178.7799519829923</v>
      </c>
      <c r="S42" s="205">
        <f t="shared" si="6"/>
        <v>1</v>
      </c>
      <c r="T42" s="261">
        <f t="shared" ref="T42:U42" si="7">+T49+T55</f>
        <v>4973.4533583444909</v>
      </c>
      <c r="U42" s="205">
        <f t="shared" si="7"/>
        <v>1</v>
      </c>
      <c r="V42" s="261">
        <f t="shared" ref="V42:W42" si="8">+V49+V55</f>
        <v>5105.8353481329295</v>
      </c>
      <c r="W42" s="205">
        <f t="shared" si="8"/>
        <v>1</v>
      </c>
      <c r="X42" s="261">
        <f t="shared" ref="X42:Y42" si="9">+X49+X55</f>
        <v>5091.2459160885737</v>
      </c>
      <c r="Y42" s="205">
        <f t="shared" si="9"/>
        <v>1</v>
      </c>
      <c r="Z42" s="261">
        <f t="shared" ref="Z42:AA42" si="10">+Z49+Z55</f>
        <v>5245.9634039320954</v>
      </c>
      <c r="AA42" s="205">
        <f t="shared" si="10"/>
        <v>1</v>
      </c>
      <c r="AB42" s="261">
        <f t="shared" ref="AB42:AC42" si="11">+AB49+AB55</f>
        <v>5107.5864417730018</v>
      </c>
      <c r="AC42" s="205">
        <f t="shared" si="11"/>
        <v>1</v>
      </c>
      <c r="AD42" s="260">
        <f t="shared" ref="AD42:AE42" si="12">+AD49+AD55</f>
        <v>5060.3990653810424</v>
      </c>
      <c r="AE42" s="203">
        <f t="shared" si="12"/>
        <v>1</v>
      </c>
      <c r="AF42" s="261">
        <f t="shared" ref="AF42:AG42" si="13">+AF49+AF55</f>
        <v>4973.9012366786337</v>
      </c>
      <c r="AG42" s="205">
        <f t="shared" si="13"/>
        <v>1</v>
      </c>
      <c r="AH42" s="260">
        <f t="shared" ref="AH42:AK42" si="14">+AH49+AH55</f>
        <v>5007.7556518512793</v>
      </c>
      <c r="AI42" s="203">
        <f t="shared" si="14"/>
        <v>1</v>
      </c>
      <c r="AJ42" s="260">
        <f t="shared" si="14"/>
        <v>4932.9817178966177</v>
      </c>
      <c r="AK42" s="203">
        <f t="shared" si="14"/>
        <v>1</v>
      </c>
      <c r="AL42" s="260">
        <f t="shared" ref="AL42:AM42" si="15">+AL49+AL55</f>
        <v>5032.1360212207055</v>
      </c>
      <c r="AM42" s="203">
        <f t="shared" si="15"/>
        <v>1</v>
      </c>
      <c r="AN42" s="261">
        <f t="shared" ref="AN42:AO42" si="16">+AN49+AN55</f>
        <v>4845.4089398724454</v>
      </c>
      <c r="AO42" s="205">
        <f t="shared" si="16"/>
        <v>1</v>
      </c>
      <c r="AP42" s="260">
        <f t="shared" ref="AP42:AQ42" si="17">+AP49+AP55</f>
        <v>4799.2088384908202</v>
      </c>
      <c r="AQ42" s="203">
        <f t="shared" si="17"/>
        <v>1</v>
      </c>
      <c r="AR42" s="262">
        <f t="shared" ref="AR42:AS42" si="18">+AR49+AR55</f>
        <v>4650.8837930285572</v>
      </c>
      <c r="AS42" s="207">
        <f t="shared" si="18"/>
        <v>1</v>
      </c>
    </row>
    <row r="43" spans="1:45" s="37" customFormat="1" x14ac:dyDescent="0.35">
      <c r="A43" s="53" t="s">
        <v>56</v>
      </c>
      <c r="B43" s="115">
        <v>0</v>
      </c>
      <c r="C43" s="203"/>
      <c r="D43" s="115">
        <v>0</v>
      </c>
      <c r="E43" s="203"/>
      <c r="F43" s="115">
        <v>0</v>
      </c>
      <c r="G43" s="203"/>
      <c r="H43" s="116">
        <f>+H42/H62</f>
        <v>9.5077371548471873E-2</v>
      </c>
      <c r="I43" s="205"/>
      <c r="J43" s="116">
        <v>0</v>
      </c>
      <c r="K43" s="205"/>
      <c r="L43" s="115">
        <v>0</v>
      </c>
      <c r="M43" s="203"/>
      <c r="N43" s="115">
        <v>0</v>
      </c>
      <c r="O43" s="203"/>
      <c r="P43" s="115">
        <f>+P42/P62</f>
        <v>8.4695963508920363E-2</v>
      </c>
      <c r="Q43" s="203"/>
      <c r="R43" s="116"/>
      <c r="S43" s="205"/>
      <c r="T43" s="116"/>
      <c r="U43" s="205"/>
      <c r="V43" s="116"/>
      <c r="W43" s="205"/>
      <c r="X43" s="116">
        <f>+X42/X62</f>
        <v>6.8759684204582477E-2</v>
      </c>
      <c r="Y43" s="205"/>
      <c r="Z43" s="116">
        <v>0</v>
      </c>
      <c r="AA43" s="205"/>
      <c r="AB43" s="116">
        <v>0</v>
      </c>
      <c r="AC43" s="205"/>
      <c r="AD43" s="115">
        <v>0</v>
      </c>
      <c r="AE43" s="203"/>
      <c r="AF43" s="116">
        <f>+AF42/AF62</f>
        <v>5.535426784099929E-2</v>
      </c>
      <c r="AG43" s="205"/>
      <c r="AH43" s="115">
        <v>0</v>
      </c>
      <c r="AI43" s="203"/>
      <c r="AJ43" s="115">
        <v>0</v>
      </c>
      <c r="AK43" s="203"/>
      <c r="AL43" s="115">
        <v>0</v>
      </c>
      <c r="AM43" s="203"/>
      <c r="AN43" s="116">
        <f>+AN42/AN62</f>
        <v>5.0463704864837623E-2</v>
      </c>
      <c r="AO43" s="205"/>
      <c r="AP43" s="115">
        <v>0</v>
      </c>
      <c r="AQ43" s="203"/>
      <c r="AR43" s="117">
        <v>0</v>
      </c>
      <c r="AS43" s="207"/>
    </row>
    <row r="44" spans="1:45" s="37" customFormat="1" x14ac:dyDescent="0.35">
      <c r="A44" s="53" t="s">
        <v>74</v>
      </c>
      <c r="B44" s="115">
        <v>0</v>
      </c>
      <c r="C44" s="203"/>
      <c r="D44" s="115">
        <v>0</v>
      </c>
      <c r="E44" s="203"/>
      <c r="F44" s="115">
        <v>0</v>
      </c>
      <c r="G44" s="203"/>
      <c r="H44" s="116">
        <f>+H42/H64</f>
        <v>0.47590157679289963</v>
      </c>
      <c r="I44" s="205"/>
      <c r="J44" s="116">
        <v>0</v>
      </c>
      <c r="K44" s="205"/>
      <c r="L44" s="115">
        <v>0</v>
      </c>
      <c r="M44" s="203"/>
      <c r="N44" s="115">
        <v>0</v>
      </c>
      <c r="O44" s="203"/>
      <c r="P44" s="115">
        <f>+P42/P64</f>
        <v>0.36536642613773751</v>
      </c>
      <c r="Q44" s="203"/>
      <c r="R44" s="116"/>
      <c r="S44" s="205"/>
      <c r="T44" s="116"/>
      <c r="U44" s="205"/>
      <c r="V44" s="116"/>
      <c r="W44" s="205"/>
      <c r="X44" s="116">
        <f>+X42/X64</f>
        <v>0.30808609268692883</v>
      </c>
      <c r="Y44" s="205"/>
      <c r="Z44" s="116">
        <v>0</v>
      </c>
      <c r="AA44" s="205"/>
      <c r="AB44" s="116">
        <v>0</v>
      </c>
      <c r="AC44" s="205"/>
      <c r="AD44" s="115">
        <v>0</v>
      </c>
      <c r="AE44" s="203"/>
      <c r="AF44" s="116">
        <f>+AF42/AF64</f>
        <v>0.26453403731836905</v>
      </c>
      <c r="AG44" s="205"/>
      <c r="AH44" s="115">
        <v>0</v>
      </c>
      <c r="AI44" s="203"/>
      <c r="AJ44" s="115">
        <v>0</v>
      </c>
      <c r="AK44" s="203"/>
      <c r="AL44" s="115">
        <v>0</v>
      </c>
      <c r="AM44" s="203"/>
      <c r="AN44" s="116">
        <f>+AN42/AN64</f>
        <v>0.23503147748702199</v>
      </c>
      <c r="AO44" s="205"/>
      <c r="AP44" s="115">
        <v>0</v>
      </c>
      <c r="AQ44" s="203"/>
      <c r="AR44" s="117">
        <v>0</v>
      </c>
      <c r="AS44" s="207"/>
    </row>
    <row r="45" spans="1:45" s="37" customFormat="1" x14ac:dyDescent="0.35">
      <c r="A45" s="53" t="s">
        <v>72</v>
      </c>
      <c r="B45" s="115">
        <f>+B42/B65</f>
        <v>2.2673989999536026</v>
      </c>
      <c r="C45" s="203"/>
      <c r="D45" s="115">
        <f>+D42/D65</f>
        <v>1.3348293783026721</v>
      </c>
      <c r="E45" s="203"/>
      <c r="F45" s="115">
        <f>+F42/F65</f>
        <v>1.0730175358284175</v>
      </c>
      <c r="G45" s="203"/>
      <c r="H45" s="116">
        <f>+H42/H65</f>
        <v>0.73079321756677884</v>
      </c>
      <c r="I45" s="205"/>
      <c r="J45" s="116">
        <f>+J42/J65</f>
        <v>1.9609579420190937</v>
      </c>
      <c r="K45" s="205"/>
      <c r="L45" s="115">
        <f>+L42/L65</f>
        <v>1.0977378755110945</v>
      </c>
      <c r="M45" s="203"/>
      <c r="N45" s="115">
        <f>+N42/N65</f>
        <v>0.76025261749548156</v>
      </c>
      <c r="O45" s="203"/>
      <c r="P45" s="115">
        <f>+P42/P65</f>
        <v>0.53598555221336219</v>
      </c>
      <c r="Q45" s="203"/>
      <c r="R45" s="116">
        <f>+R42/R65</f>
        <v>1.7840534599458648</v>
      </c>
      <c r="S45" s="205"/>
      <c r="T45" s="116">
        <f>+T42/T65</f>
        <v>1.7772449417822893</v>
      </c>
      <c r="U45" s="205"/>
      <c r="V45" s="116">
        <f>+V42/V65</f>
        <v>1.6589032964536274</v>
      </c>
      <c r="W45" s="205"/>
      <c r="X45" s="116">
        <f>+X42/X65</f>
        <v>0.41490494399532429</v>
      </c>
      <c r="Y45" s="205"/>
      <c r="Z45" s="116">
        <f>+Z42/Z65</f>
        <v>1.4151194429792706</v>
      </c>
      <c r="AA45" s="205"/>
      <c r="AB45" s="116">
        <f>+AB42/AB65</f>
        <v>1.3893301528741433</v>
      </c>
      <c r="AC45" s="205"/>
      <c r="AD45" s="115">
        <f>+AD42/AD65</f>
        <v>0.58403171785884189</v>
      </c>
      <c r="AE45" s="203"/>
      <c r="AF45" s="116">
        <f>+AF42/AF65</f>
        <v>0.40773215946889357</v>
      </c>
      <c r="AG45" s="205"/>
      <c r="AH45" s="115">
        <f>+AH42/AH65</f>
        <v>2.1082880189432442</v>
      </c>
      <c r="AI45" s="203"/>
      <c r="AJ45" s="115">
        <f>+AJ42/AJ65</f>
        <v>0.85793107655016243</v>
      </c>
      <c r="AK45" s="203"/>
      <c r="AL45" s="115">
        <f>+AL42/AL65</f>
        <v>0.54452831678089886</v>
      </c>
      <c r="AM45" s="203"/>
      <c r="AN45" s="116">
        <f>+AN42/AN65</f>
        <v>0.37683967438228433</v>
      </c>
      <c r="AO45" s="205"/>
      <c r="AP45" s="115">
        <f>+AP42/AP65</f>
        <v>1.194773725099527</v>
      </c>
      <c r="AQ45" s="203"/>
      <c r="AR45" s="117">
        <f>+AR42/AR65</f>
        <v>0.75803170372057127</v>
      </c>
      <c r="AS45" s="207"/>
    </row>
    <row r="46" spans="1:45" s="37" customFormat="1" x14ac:dyDescent="0.35">
      <c r="A46" s="53" t="s">
        <v>75</v>
      </c>
      <c r="B46" s="115">
        <f>+B42/B66</f>
        <v>2.4392871133102734</v>
      </c>
      <c r="C46" s="203"/>
      <c r="D46" s="115">
        <f>+D42/D66</f>
        <v>1.4613803255906177</v>
      </c>
      <c r="E46" s="203"/>
      <c r="F46" s="115">
        <f>+F42/F66</f>
        <v>1.1704501290371989</v>
      </c>
      <c r="G46" s="203"/>
      <c r="H46" s="116">
        <f>+H42/H66</f>
        <v>0.79028871587298843</v>
      </c>
      <c r="I46" s="205"/>
      <c r="J46" s="116">
        <f>+J42/J66</f>
        <v>2.321656437543643</v>
      </c>
      <c r="K46" s="205"/>
      <c r="L46" s="115">
        <f>+L42/L66</f>
        <v>1.2722541059301453</v>
      </c>
      <c r="M46" s="203"/>
      <c r="N46" s="115">
        <f>+N42/N66</f>
        <v>0.87029730833263486</v>
      </c>
      <c r="O46" s="203"/>
      <c r="P46" s="115">
        <f>+P42/P66</f>
        <v>0.60853461770190176</v>
      </c>
      <c r="Q46" s="203"/>
      <c r="R46" s="116">
        <f>+R42/R66</f>
        <v>1.9897089045340766</v>
      </c>
      <c r="S46" s="205"/>
      <c r="T46" s="116">
        <f>+T42/T66</f>
        <v>1.982115539469131</v>
      </c>
      <c r="U46" s="205"/>
      <c r="V46" s="116">
        <f>+V42/V66</f>
        <v>1.850132148402589</v>
      </c>
      <c r="W46" s="205"/>
      <c r="X46" s="116">
        <f>+X42/X66</f>
        <v>0.48206640149497948</v>
      </c>
      <c r="Y46" s="205"/>
      <c r="Z46" s="116">
        <f>+Z42/Z66</f>
        <v>1.5706238730105302</v>
      </c>
      <c r="AA46" s="205"/>
      <c r="AB46" s="116">
        <f>+AB42/AB66</f>
        <v>1.5420006533183248</v>
      </c>
      <c r="AC46" s="205"/>
      <c r="AD46" s="115">
        <f>+AD42/AD66</f>
        <v>0.65315505770749094</v>
      </c>
      <c r="AE46" s="203"/>
      <c r="AF46" s="116">
        <f>+AF42/AF66</f>
        <v>0.45641406105340337</v>
      </c>
      <c r="AG46" s="205"/>
      <c r="AH46" s="115">
        <f>+AH42/AH66</f>
        <v>2.3851736373794474</v>
      </c>
      <c r="AI46" s="203"/>
      <c r="AJ46" s="115">
        <f>+AJ42/AJ66</f>
        <v>0.96679519539655068</v>
      </c>
      <c r="AK46" s="203"/>
      <c r="AL46" s="115">
        <f>+AL42/AL66</f>
        <v>0.61408424774241199</v>
      </c>
      <c r="AM46" s="203"/>
      <c r="AN46" s="116">
        <f>+AN42/AN66</f>
        <v>0.42562579072568674</v>
      </c>
      <c r="AO46" s="205"/>
      <c r="AP46" s="115">
        <f>+AP42/AP66</f>
        <v>1.3400740223756558</v>
      </c>
      <c r="AQ46" s="203"/>
      <c r="AR46" s="117">
        <f>+AR42/AR66</f>
        <v>0.85466826066600077</v>
      </c>
      <c r="AS46" s="207"/>
    </row>
    <row r="47" spans="1:45" s="37" customFormat="1" x14ac:dyDescent="0.35">
      <c r="A47" s="53" t="s">
        <v>73</v>
      </c>
      <c r="B47" s="115">
        <f>+B42/B67</f>
        <v>1.5646120597389785</v>
      </c>
      <c r="C47" s="203"/>
      <c r="D47" s="115">
        <f>+D42/D67</f>
        <v>0.81165146919109366</v>
      </c>
      <c r="E47" s="203"/>
      <c r="F47" s="115">
        <f>+F42/F67</f>
        <v>0.6217512569865512</v>
      </c>
      <c r="G47" s="203"/>
      <c r="H47" s="116">
        <f>+H42/H67</f>
        <v>0.44657092748700927</v>
      </c>
      <c r="I47" s="205"/>
      <c r="J47" s="116">
        <f>+J42/J67</f>
        <v>1.5914592099133105</v>
      </c>
      <c r="K47" s="205"/>
      <c r="L47" s="115">
        <f>+L42/L67</f>
        <v>0.88584602903661835</v>
      </c>
      <c r="M47" s="203"/>
      <c r="N47" s="115">
        <f>+N42/N67</f>
        <v>0.57234117511951366</v>
      </c>
      <c r="O47" s="203"/>
      <c r="P47" s="115">
        <f>+P42/P67</f>
        <v>0.40638794786354543</v>
      </c>
      <c r="Q47" s="203"/>
      <c r="R47" s="116">
        <f>+R42/R67</f>
        <v>1.52365052561244</v>
      </c>
      <c r="S47" s="205"/>
      <c r="T47" s="116">
        <f>+T42/T67</f>
        <v>1.5178357882676921</v>
      </c>
      <c r="U47" s="205"/>
      <c r="V47" s="116">
        <f>+V42/V67</f>
        <v>1.4167674547479512</v>
      </c>
      <c r="W47" s="205"/>
      <c r="X47" s="116">
        <f>+X42/X67</f>
        <v>0.3597492025087039</v>
      </c>
      <c r="Y47" s="205"/>
      <c r="Z47" s="116">
        <f>+Z42/Z67</f>
        <v>1.2577637453499961</v>
      </c>
      <c r="AA47" s="205"/>
      <c r="AB47" s="116">
        <f>+AB42/AB67</f>
        <v>1.2348421225333011</v>
      </c>
      <c r="AC47" s="205"/>
      <c r="AD47" s="115">
        <f>+AD42/AD67</f>
        <v>0.4848733526437391</v>
      </c>
      <c r="AE47" s="203"/>
      <c r="AF47" s="116">
        <f>+AF42/AF67</f>
        <v>0.34303665286240881</v>
      </c>
      <c r="AG47" s="205"/>
      <c r="AH47" s="115">
        <f>+AH42/AH67</f>
        <v>2.3595396374790201</v>
      </c>
      <c r="AI47" s="203"/>
      <c r="AJ47" s="115">
        <f>+AJ42/AJ67</f>
        <v>0.70354290529747232</v>
      </c>
      <c r="AK47" s="203"/>
      <c r="AL47" s="115">
        <f>+AL42/AL67</f>
        <v>0.4312494659958378</v>
      </c>
      <c r="AM47" s="203"/>
      <c r="AN47" s="116">
        <f>+AN42/AN67</f>
        <v>0.30357457922494124</v>
      </c>
      <c r="AO47" s="205"/>
      <c r="AP47" s="115">
        <f>+AP42/AP67</f>
        <v>1.0122669599944047</v>
      </c>
      <c r="AQ47" s="203"/>
      <c r="AR47" s="117">
        <f>+AR42/AR67</f>
        <v>0.64018622367686018</v>
      </c>
      <c r="AS47" s="207"/>
    </row>
    <row r="48" spans="1:45" s="37" customFormat="1" x14ac:dyDescent="0.35">
      <c r="A48" s="53"/>
      <c r="B48" s="260"/>
      <c r="C48" s="203"/>
      <c r="D48" s="260"/>
      <c r="E48" s="203"/>
      <c r="F48" s="260"/>
      <c r="G48" s="203"/>
      <c r="H48" s="261"/>
      <c r="I48" s="205"/>
      <c r="J48" s="261"/>
      <c r="K48" s="205"/>
      <c r="L48" s="260"/>
      <c r="M48" s="203"/>
      <c r="N48" s="260"/>
      <c r="O48" s="203"/>
      <c r="P48" s="260"/>
      <c r="Q48" s="203"/>
      <c r="R48" s="261"/>
      <c r="S48" s="205"/>
      <c r="T48" s="261"/>
      <c r="U48" s="205"/>
      <c r="V48" s="261"/>
      <c r="W48" s="205"/>
      <c r="X48" s="261"/>
      <c r="Y48" s="205"/>
      <c r="Z48" s="261"/>
      <c r="AA48" s="205"/>
      <c r="AB48" s="261"/>
      <c r="AC48" s="205"/>
      <c r="AD48" s="260"/>
      <c r="AE48" s="203"/>
      <c r="AF48" s="261"/>
      <c r="AG48" s="205"/>
      <c r="AH48" s="260"/>
      <c r="AI48" s="203"/>
      <c r="AJ48" s="260"/>
      <c r="AK48" s="203"/>
      <c r="AL48" s="260"/>
      <c r="AM48" s="203"/>
      <c r="AN48" s="261"/>
      <c r="AO48" s="205"/>
      <c r="AP48" s="260"/>
      <c r="AQ48" s="203"/>
      <c r="AR48" s="262"/>
      <c r="AS48" s="207"/>
    </row>
    <row r="49" spans="1:45" ht="19.5" customHeight="1" x14ac:dyDescent="0.35">
      <c r="A49" s="44" t="s">
        <v>76</v>
      </c>
      <c r="B49" s="202">
        <f>+'DP SNFP Colones'!B49/'DP SNFP dólares'!B72</f>
        <v>2704.0956442472557</v>
      </c>
      <c r="C49" s="203">
        <f>+B49/B42</f>
        <v>0.52064893699575077</v>
      </c>
      <c r="D49" s="202">
        <f>+'DP SNFP Colones'!D49/'DP SNFP dólares'!D72</f>
        <v>2661.0995283194552</v>
      </c>
      <c r="E49" s="203">
        <f>+D49/D42</f>
        <v>0.52066443928228734</v>
      </c>
      <c r="F49" s="202">
        <f>+'DP SNFP Colones'!F49/'DP SNFP dólares'!F72</f>
        <v>2642.5892874275792</v>
      </c>
      <c r="G49" s="203">
        <f>+F49/F42</f>
        <v>0.51986188199443362</v>
      </c>
      <c r="H49" s="204">
        <f>+'DP SNFP Colones'!H49/'DP SNFP dólares'!H72</f>
        <v>3180.5855232781391</v>
      </c>
      <c r="I49" s="205">
        <f>+H49/H42</f>
        <v>0.57085494530550684</v>
      </c>
      <c r="J49" s="204">
        <f>+'DP SNFP Colones'!J49/'DP SNFP dólares'!J72</f>
        <v>3160.9268434223477</v>
      </c>
      <c r="K49" s="205">
        <f>+J49/J42</f>
        <v>0.57048342460115076</v>
      </c>
      <c r="L49" s="202">
        <f>+'DP SNFP Colones'!L49/'DP SNFP dólares'!L72</f>
        <v>3215.2416944376669</v>
      </c>
      <c r="M49" s="203">
        <f>+L49/L42</f>
        <v>0.57833564824258055</v>
      </c>
      <c r="N49" s="202">
        <f>+'DP SNFP Colones'!N49/'DP SNFP dólares'!N72</f>
        <v>3179.2425233409731</v>
      </c>
      <c r="O49" s="203">
        <f>+N49/N42</f>
        <v>0.57813270659267246</v>
      </c>
      <c r="P49" s="202">
        <f>+'DP SNFP Colones'!P49/'DP SNFP dólares'!P72</f>
        <v>3189.7789081324768</v>
      </c>
      <c r="Q49" s="203">
        <f>+P49/P42</f>
        <v>0.60519309584380243</v>
      </c>
      <c r="R49" s="204">
        <f>+'DP SNFP Colones'!R49/'DP SNFP dólares'!R72</f>
        <v>3119.2126839997918</v>
      </c>
      <c r="S49" s="205">
        <f>+R49/R42</f>
        <v>0.60230647235849877</v>
      </c>
      <c r="T49" s="204">
        <f>+'DP SNFP Colones'!T49/'DP SNFP dólares'!T72</f>
        <v>2970.0996095224405</v>
      </c>
      <c r="U49" s="205">
        <f>+T49/T42</f>
        <v>0.59719060289148762</v>
      </c>
      <c r="V49" s="204">
        <f>+'DP SNFP Colones'!V49/'DP SNFP dólares'!V72</f>
        <v>3177.9272241249719</v>
      </c>
      <c r="W49" s="205">
        <f>+V49/V42</f>
        <v>0.62241083141998632</v>
      </c>
      <c r="X49" s="204">
        <f>+'DP SNFP Colones'!X49/'DP SNFP dólares'!X72</f>
        <v>3198.7962316449307</v>
      </c>
      <c r="Y49" s="205">
        <f>+X49/X42</f>
        <v>0.62829340486904905</v>
      </c>
      <c r="Z49" s="204">
        <f>+'DP SNFP Colones'!Z49/'DP SNFP dólares'!Z72</f>
        <v>3369.0391854110107</v>
      </c>
      <c r="AA49" s="205">
        <f>+Z49/Z42</f>
        <v>0.64221553335384651</v>
      </c>
      <c r="AB49" s="204">
        <f>+'DP SNFP Colones'!AB49/'DP SNFP dólares'!AB72</f>
        <v>3260.3538487137794</v>
      </c>
      <c r="AC49" s="205">
        <f>+AB49/AB42</f>
        <v>0.63833552028578289</v>
      </c>
      <c r="AD49" s="202">
        <f>+'DP SNFP Colones'!AD49/'DP SNFP dólares'!AD72</f>
        <v>3220.3274107917623</v>
      </c>
      <c r="AE49" s="203">
        <f>+AD49/AD42</f>
        <v>0.63637815302403922</v>
      </c>
      <c r="AF49" s="204">
        <f>+'DP SNFP Colones'!AF49/'DP SNFP dólares'!AF72</f>
        <v>3147.3603055848694</v>
      </c>
      <c r="AG49" s="205">
        <f>+AF49/AF42</f>
        <v>0.6327749900572105</v>
      </c>
      <c r="AH49" s="202">
        <f>+'DP SNFP Colones'!AH49/'DP SNFP dólares'!AH72</f>
        <v>3201.5916739274253</v>
      </c>
      <c r="AI49" s="203">
        <f>+AH49/AH42</f>
        <v>0.63932665579317016</v>
      </c>
      <c r="AJ49" s="202">
        <f>+'DP SNFP Colones'!AJ49/'DP SNFP dólares'!AJ72</f>
        <v>3184.0092668021121</v>
      </c>
      <c r="AK49" s="203">
        <f>+AJ49/AJ42</f>
        <v>0.64545328746114772</v>
      </c>
      <c r="AL49" s="202">
        <f>+'DP SNFP Colones'!AL49/'DP SNFP dólares'!AL72</f>
        <v>3205.9327705332862</v>
      </c>
      <c r="AM49" s="203">
        <f>+AL49/AL42</f>
        <v>0.63709183476236497</v>
      </c>
      <c r="AN49" s="204">
        <f>+'DP SNFP Colones'!AN49/'DP SNFP dólares'!AN72</f>
        <v>3039.5835724607291</v>
      </c>
      <c r="AO49" s="205">
        <f>+AN49/AN42</f>
        <v>0.62731208246393044</v>
      </c>
      <c r="AP49" s="202">
        <f>+'DP SNFP Colones'!AP49/'DP SNFP dólares'!AP72</f>
        <v>2988.2276893636272</v>
      </c>
      <c r="AQ49" s="203">
        <f>+AP49/AP42</f>
        <v>0.62265006377661991</v>
      </c>
      <c r="AR49" s="206">
        <f>+'DP SNFP Colones'!AR49/'DP SNFP dólares'!AR72</f>
        <v>2851.86217813759</v>
      </c>
      <c r="AS49" s="207">
        <f>+AR49/AR42</f>
        <v>0.61318715002348356</v>
      </c>
    </row>
    <row r="50" spans="1:45" x14ac:dyDescent="0.35">
      <c r="A50" s="53" t="s">
        <v>56</v>
      </c>
      <c r="B50" s="115">
        <v>0</v>
      </c>
      <c r="C50" s="229"/>
      <c r="D50" s="115">
        <v>0</v>
      </c>
      <c r="E50" s="229"/>
      <c r="F50" s="115">
        <v>0</v>
      </c>
      <c r="G50" s="229"/>
      <c r="H50" s="116">
        <f>+H49/H62</f>
        <v>5.4275387735094265E-2</v>
      </c>
      <c r="I50" s="230"/>
      <c r="J50" s="116">
        <v>0</v>
      </c>
      <c r="K50" s="230"/>
      <c r="L50" s="115">
        <v>0</v>
      </c>
      <c r="M50" s="229"/>
      <c r="N50" s="115">
        <v>0</v>
      </c>
      <c r="O50" s="229"/>
      <c r="P50" s="115">
        <f>+P49/P62</f>
        <v>5.1257412361437237E-2</v>
      </c>
      <c r="Q50" s="229"/>
      <c r="R50" s="116"/>
      <c r="S50" s="230"/>
      <c r="T50" s="116"/>
      <c r="U50" s="230"/>
      <c r="V50" s="116"/>
      <c r="W50" s="230"/>
      <c r="X50" s="116">
        <f>+X49/X62</f>
        <v>4.3201256106617694E-2</v>
      </c>
      <c r="Y50" s="230"/>
      <c r="Z50" s="116"/>
      <c r="AA50" s="230"/>
      <c r="AB50" s="116"/>
      <c r="AC50" s="230"/>
      <c r="AD50" s="115"/>
      <c r="AE50" s="229"/>
      <c r="AF50" s="116">
        <f>+AF49/AF62</f>
        <v>3.5026796282712491E-2</v>
      </c>
      <c r="AG50" s="230"/>
      <c r="AH50" s="115">
        <v>0</v>
      </c>
      <c r="AI50" s="229"/>
      <c r="AJ50" s="115">
        <v>0</v>
      </c>
      <c r="AK50" s="229"/>
      <c r="AL50" s="115">
        <v>0</v>
      </c>
      <c r="AM50" s="229"/>
      <c r="AN50" s="116">
        <f>+AN49/AN62</f>
        <v>3.1656491787606461E-2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115">
        <f>+B49/B65</f>
        <v>1.1805188790710714</v>
      </c>
      <c r="C51" s="229"/>
      <c r="D51" s="115">
        <f>+D49/D65</f>
        <v>0.69499818979148487</v>
      </c>
      <c r="E51" s="229"/>
      <c r="F51" s="115">
        <f>+F49/F65</f>
        <v>0.55782091558879077</v>
      </c>
      <c r="G51" s="229"/>
      <c r="H51" s="116">
        <f>+H49/H65</f>
        <v>0.41717692224371888</v>
      </c>
      <c r="I51" s="230"/>
      <c r="J51" s="116">
        <f>+J49/J65</f>
        <v>1.1186940022618772</v>
      </c>
      <c r="K51" s="230"/>
      <c r="L51" s="115">
        <f>+L49/L65</f>
        <v>0.63486094583414188</v>
      </c>
      <c r="M51" s="229"/>
      <c r="N51" s="115">
        <f>+N49/N65</f>
        <v>0.43952690344682643</v>
      </c>
      <c r="O51" s="229"/>
      <c r="P51" s="115">
        <f>+P49/P65</f>
        <v>0.32437475567155472</v>
      </c>
      <c r="Q51" s="229"/>
      <c r="R51" s="116">
        <f>+R49/R65</f>
        <v>1.0745469459589683</v>
      </c>
      <c r="S51" s="230"/>
      <c r="T51" s="116">
        <f>+T49/T65</f>
        <v>1.0613539782688122</v>
      </c>
      <c r="U51" s="230"/>
      <c r="V51" s="116">
        <f>+V49/V65</f>
        <v>1.0325193799910584</v>
      </c>
      <c r="W51" s="230"/>
      <c r="X51" s="116">
        <f>+X49/X65</f>
        <v>0.26068203995982442</v>
      </c>
      <c r="Y51" s="230"/>
      <c r="Z51" s="116">
        <f>+Z49/Z65</f>
        <v>0.90881168783233046</v>
      </c>
      <c r="AA51" s="230"/>
      <c r="AB51" s="116">
        <f>+AB49/AB65</f>
        <v>0.88685878598364254</v>
      </c>
      <c r="AC51" s="230"/>
      <c r="AD51" s="115">
        <f>+AD49/AD65</f>
        <v>0.37166502591846662</v>
      </c>
      <c r="AE51" s="229"/>
      <c r="AF51" s="116">
        <f>+AF49/AF65</f>
        <v>0.25800271315393408</v>
      </c>
      <c r="AG51" s="230"/>
      <c r="AH51" s="115">
        <f>+AH49/AH65</f>
        <v>1.3478847285997921</v>
      </c>
      <c r="AI51" s="229"/>
      <c r="AJ51" s="115">
        <f>+AJ49/AJ65</f>
        <v>0.55375443377438394</v>
      </c>
      <c r="AK51" s="229"/>
      <c r="AL51" s="115">
        <f>+AL49/AL65</f>
        <v>0.34691454441800512</v>
      </c>
      <c r="AM51" s="229"/>
      <c r="AN51" s="116">
        <f>+AN49/AN65</f>
        <v>0.23639608089178024</v>
      </c>
      <c r="AO51" s="230"/>
      <c r="AP51" s="115">
        <f>+AP49/AP65</f>
        <v>0.74392593613185021</v>
      </c>
      <c r="AQ51" s="229"/>
      <c r="AR51" s="117">
        <f>+AR49/AR65</f>
        <v>0.46481530003186278</v>
      </c>
      <c r="AS51" s="231"/>
    </row>
    <row r="52" spans="1:45" x14ac:dyDescent="0.35">
      <c r="A52" s="53" t="s">
        <v>75</v>
      </c>
      <c r="B52" s="115">
        <f>+B49/B66</f>
        <v>1.2700122425724274</v>
      </c>
      <c r="C52" s="229"/>
      <c r="D52" s="115">
        <f>+D49/D66</f>
        <v>0.76088876780180537</v>
      </c>
      <c r="E52" s="229"/>
      <c r="F52" s="115">
        <f>+F49/F66</f>
        <v>0.60847240686190596</v>
      </c>
      <c r="G52" s="229"/>
      <c r="H52" s="116">
        <f>+H49/H66</f>
        <v>0.45114022167523399</v>
      </c>
      <c r="I52" s="230"/>
      <c r="J52" s="116">
        <f>+J49/J66</f>
        <v>1.324466515237205</v>
      </c>
      <c r="K52" s="230"/>
      <c r="L52" s="115">
        <f>+L49/L66</f>
        <v>0.73578990308239522</v>
      </c>
      <c r="M52" s="229"/>
      <c r="N52" s="115">
        <f>+N49/N66</f>
        <v>0.5031473384066637</v>
      </c>
      <c r="O52" s="229"/>
      <c r="P52" s="115">
        <f>+P49/P66</f>
        <v>0.36828094921513871</v>
      </c>
      <c r="Q52" s="229"/>
      <c r="R52" s="116">
        <f>+R49/R66</f>
        <v>1.1984145513102127</v>
      </c>
      <c r="S52" s="230"/>
      <c r="T52" s="116">
        <f>+T49/T66</f>
        <v>1.1837007740161565</v>
      </c>
      <c r="U52" s="230"/>
      <c r="V52" s="116">
        <f>+V49/V66</f>
        <v>1.1515422887241009</v>
      </c>
      <c r="W52" s="230"/>
      <c r="X52" s="116">
        <f>+X49/X66</f>
        <v>0.30287914076825068</v>
      </c>
      <c r="Y52" s="230"/>
      <c r="Z52" s="116">
        <f>+Z49/Z66</f>
        <v>1.0086790483037418</v>
      </c>
      <c r="AA52" s="230"/>
      <c r="AB52" s="116">
        <f>+AB49/AB66</f>
        <v>0.98431378931697</v>
      </c>
      <c r="AC52" s="230"/>
      <c r="AD52" s="115">
        <f>+AD49/AD66</f>
        <v>0.41565360926220285</v>
      </c>
      <c r="AE52" s="229"/>
      <c r="AF52" s="116">
        <f>+AF49/AF66</f>
        <v>0.28880740294503837</v>
      </c>
      <c r="AG52" s="230"/>
      <c r="AH52" s="115">
        <f>+AH49/AH66</f>
        <v>1.5249050850718335</v>
      </c>
      <c r="AI52" s="229"/>
      <c r="AJ52" s="115">
        <f>+AJ49/AJ66</f>
        <v>0.62402113717034635</v>
      </c>
      <c r="AK52" s="229"/>
      <c r="AL52" s="115">
        <f>+AL49/AL66</f>
        <v>0.39122806009287986</v>
      </c>
      <c r="AM52" s="229"/>
      <c r="AN52" s="116">
        <f>+AN49/AN66</f>
        <v>0.26700020113048761</v>
      </c>
      <c r="AO52" s="230"/>
      <c r="AP52" s="115">
        <f>+AP49/AP66</f>
        <v>0.83439717549759362</v>
      </c>
      <c r="AQ52" s="229"/>
      <c r="AR52" s="117">
        <f>+AR49/AR66</f>
        <v>0.52407159497331279</v>
      </c>
      <c r="AS52" s="231"/>
    </row>
    <row r="53" spans="1:45" x14ac:dyDescent="0.35">
      <c r="A53" s="53" t="s">
        <v>73</v>
      </c>
      <c r="B53" s="115">
        <f>+B49/B67</f>
        <v>0.81461360571383135</v>
      </c>
      <c r="C53" s="229"/>
      <c r="D53" s="115">
        <f>+D49/D67</f>
        <v>0.42259805709902548</v>
      </c>
      <c r="E53" s="229"/>
      <c r="F53" s="115">
        <f>+F49/F67</f>
        <v>0.32322477858943327</v>
      </c>
      <c r="G53" s="229"/>
      <c r="H53" s="116">
        <f>+H49/H67</f>
        <v>0.2549272223856261</v>
      </c>
      <c r="I53" s="230"/>
      <c r="J53" s="116">
        <f>+J49/J67</f>
        <v>0.90790110018438697</v>
      </c>
      <c r="K53" s="230"/>
      <c r="L53" s="115">
        <f>+L49/L67</f>
        <v>0.51231633744600846</v>
      </c>
      <c r="M53" s="229"/>
      <c r="N53" s="115">
        <f>+N49/N67</f>
        <v>0.33088915266627517</v>
      </c>
      <c r="O53" s="229"/>
      <c r="P53" s="115">
        <f>+P49/P67</f>
        <v>0.24594318028114884</v>
      </c>
      <c r="Q53" s="229"/>
      <c r="R53" s="116">
        <f>+R49/R67</f>
        <v>0.91770457318880116</v>
      </c>
      <c r="S53" s="230"/>
      <c r="T53" s="116">
        <f>+T49/T67</f>
        <v>0.90643726948585945</v>
      </c>
      <c r="U53" s="230"/>
      <c r="V53" s="116">
        <f>+V49/V67</f>
        <v>0.88181140943845004</v>
      </c>
      <c r="W53" s="230"/>
      <c r="X53" s="116">
        <f>+X49/X67</f>
        <v>0.22602805134311862</v>
      </c>
      <c r="Y53" s="230"/>
      <c r="Z53" s="116">
        <f>+Z49/Z67</f>
        <v>0.80775541455307931</v>
      </c>
      <c r="AA53" s="230"/>
      <c r="AB53" s="116">
        <f>+AB49/AB67</f>
        <v>0.78824358875809519</v>
      </c>
      <c r="AC53" s="230"/>
      <c r="AD53" s="115">
        <f>+AD49/AD67</f>
        <v>0.30856280860599633</v>
      </c>
      <c r="AE53" s="229"/>
      <c r="AF53" s="116">
        <f>+AF49/AF67</f>
        <v>0.2170650146042695</v>
      </c>
      <c r="AG53" s="230"/>
      <c r="AH53" s="115">
        <f>+AH49/AH67</f>
        <v>1.5085165856408909</v>
      </c>
      <c r="AI53" s="229"/>
      <c r="AJ53" s="115">
        <f>+AJ49/AJ67</f>
        <v>0.45410408109422046</v>
      </c>
      <c r="AK53" s="229"/>
      <c r="AL53" s="115">
        <f>+AL49/AL67</f>
        <v>0.27474551353157839</v>
      </c>
      <c r="AM53" s="229"/>
      <c r="AN53" s="116">
        <f>+AN49/AN67</f>
        <v>0.1904360014767093</v>
      </c>
      <c r="AO53" s="230"/>
      <c r="AP53" s="115">
        <f>+AP49/AP67</f>
        <v>0.63028808719948126</v>
      </c>
      <c r="AQ53" s="229"/>
      <c r="AR53" s="117">
        <f>+AR49/AR67</f>
        <v>0.39255396598071024</v>
      </c>
      <c r="AS53" s="231"/>
    </row>
    <row r="54" spans="1:45" x14ac:dyDescent="0.35">
      <c r="A54" s="53"/>
      <c r="B54" s="115"/>
      <c r="C54" s="229"/>
      <c r="D54" s="115"/>
      <c r="E54" s="229"/>
      <c r="F54" s="115"/>
      <c r="G54" s="229"/>
      <c r="H54" s="116"/>
      <c r="I54" s="230"/>
      <c r="J54" s="116"/>
      <c r="K54" s="230"/>
      <c r="L54" s="115"/>
      <c r="M54" s="229"/>
      <c r="N54" s="115"/>
      <c r="O54" s="229"/>
      <c r="P54" s="115"/>
      <c r="Q54" s="229"/>
      <c r="R54" s="116"/>
      <c r="S54" s="230"/>
      <c r="T54" s="116"/>
      <c r="U54" s="230"/>
      <c r="V54" s="116"/>
      <c r="W54" s="230"/>
      <c r="X54" s="116"/>
      <c r="Y54" s="230"/>
      <c r="Z54" s="116"/>
      <c r="AA54" s="230"/>
      <c r="AB54" s="116"/>
      <c r="AC54" s="230"/>
      <c r="AD54" s="115"/>
      <c r="AE54" s="229"/>
      <c r="AF54" s="116"/>
      <c r="AG54" s="230"/>
      <c r="AH54" s="115"/>
      <c r="AI54" s="229"/>
      <c r="AJ54" s="115"/>
      <c r="AK54" s="229"/>
      <c r="AL54" s="115"/>
      <c r="AM54" s="229"/>
      <c r="AN54" s="116"/>
      <c r="AO54" s="230"/>
      <c r="AP54" s="115"/>
      <c r="AQ54" s="229"/>
      <c r="AR54" s="117"/>
      <c r="AS54" s="231"/>
    </row>
    <row r="55" spans="1:45" x14ac:dyDescent="0.35">
      <c r="A55" s="44" t="s">
        <v>77</v>
      </c>
      <c r="B55" s="202">
        <f>+'DP SNFP Colones'!B55/'DP SNFP dólares'!B72</f>
        <v>2489.6067761407166</v>
      </c>
      <c r="C55" s="203">
        <f>+B55/B42</f>
        <v>0.47935106300424929</v>
      </c>
      <c r="D55" s="202">
        <f>+'DP SNFP Colones'!D55/'DP SNFP dólares'!D72</f>
        <v>2449.868933416979</v>
      </c>
      <c r="E55" s="203">
        <f>+D55/D42</f>
        <v>0.47933556071771261</v>
      </c>
      <c r="F55" s="202">
        <f>+'DP SNFP Colones'!F55/'DP SNFP dólares'!F72</f>
        <v>2440.66335900491</v>
      </c>
      <c r="G55" s="203">
        <f>+F55/F42</f>
        <v>0.48013811800556638</v>
      </c>
      <c r="H55" s="204">
        <f>+'DP SNFP Colones'!H55/'DP SNFP dólares'!H72</f>
        <v>2391.032187024733</v>
      </c>
      <c r="I55" s="205">
        <f>+H55/H42</f>
        <v>0.42914505469449321</v>
      </c>
      <c r="J55" s="204">
        <f>+'DP SNFP Colones'!J55/'DP SNFP dólares'!J72</f>
        <v>2379.8596318942423</v>
      </c>
      <c r="K55" s="205">
        <f>+J55/J42</f>
        <v>0.42951657539884919</v>
      </c>
      <c r="L55" s="202">
        <f>+'DP SNFP Colones'!L55/'DP SNFP dólares'!L72</f>
        <v>2344.2317777717567</v>
      </c>
      <c r="M55" s="203">
        <f>+L55/L42</f>
        <v>0.42166435175741951</v>
      </c>
      <c r="N55" s="202">
        <f>+'DP SNFP Colones'!N55/'DP SNFP dólares'!N72</f>
        <v>2319.9144817667334</v>
      </c>
      <c r="O55" s="203">
        <f>+N55/N42</f>
        <v>0.42186729340732748</v>
      </c>
      <c r="P55" s="202">
        <f>+'DP SNFP Colones'!P55/'DP SNFP dólares'!P72</f>
        <v>2080.9006981592374</v>
      </c>
      <c r="Q55" s="203">
        <f>+P55/P42</f>
        <v>0.39480690415619746</v>
      </c>
      <c r="R55" s="204">
        <f>+'DP SNFP Colones'!R55/'DP SNFP dólares'!R72</f>
        <v>2059.5672679832005</v>
      </c>
      <c r="S55" s="205">
        <f>+R55/R42</f>
        <v>0.39769352764150123</v>
      </c>
      <c r="T55" s="204">
        <f>+'DP SNFP Colones'!T55/'DP SNFP dólares'!T72</f>
        <v>2003.3537488220502</v>
      </c>
      <c r="U55" s="205">
        <f>+T55/T42</f>
        <v>0.40280939710851232</v>
      </c>
      <c r="V55" s="204">
        <f>+'DP SNFP Colones'!V55/'DP SNFP dólares'!V72</f>
        <v>1927.9081240079577</v>
      </c>
      <c r="W55" s="205">
        <f>+V55/V42</f>
        <v>0.37758916858001368</v>
      </c>
      <c r="X55" s="204">
        <f>+'DP SNFP Colones'!X55/'DP SNFP dólares'!X72</f>
        <v>1892.449684443643</v>
      </c>
      <c r="Y55" s="205">
        <f>+X55/X42</f>
        <v>0.37170659513095095</v>
      </c>
      <c r="Z55" s="204">
        <f>+'DP SNFP Colones'!Z55/'DP SNFP dólares'!Z72</f>
        <v>1876.9242185210851</v>
      </c>
      <c r="AA55" s="205">
        <f>+Z55/Z42</f>
        <v>0.3577844666461536</v>
      </c>
      <c r="AB55" s="204">
        <f>+'DP SNFP Colones'!AB55/'DP SNFP dólares'!AB72</f>
        <v>1847.2325930592226</v>
      </c>
      <c r="AC55" s="205">
        <f>+AB55/AB42</f>
        <v>0.36166447971421722</v>
      </c>
      <c r="AD55" s="202">
        <f>+'DP SNFP Colones'!AD55/'DP SNFP dólares'!AD72</f>
        <v>1840.0716545892801</v>
      </c>
      <c r="AE55" s="203">
        <f>+AD55/AD42</f>
        <v>0.36362184697596073</v>
      </c>
      <c r="AF55" s="204">
        <f>+'DP SNFP Colones'!AF55/'DP SNFP dólares'!AF72</f>
        <v>1826.5409310937641</v>
      </c>
      <c r="AG55" s="205">
        <f>+AF55/AF42</f>
        <v>0.36722500994278945</v>
      </c>
      <c r="AH55" s="202">
        <f>+'DP SNFP Colones'!AH55/'DP SNFP dólares'!AH72</f>
        <v>1806.163977923854</v>
      </c>
      <c r="AI55" s="203">
        <f>+AH55/AH42</f>
        <v>0.36067334420682984</v>
      </c>
      <c r="AJ55" s="202">
        <f>+'DP SNFP Colones'!AJ55/'DP SNFP dólares'!AJ72</f>
        <v>1748.9724510945055</v>
      </c>
      <c r="AK55" s="203">
        <f>+AJ55/AJ42</f>
        <v>0.35454671253885223</v>
      </c>
      <c r="AL55" s="202">
        <f>+'DP SNFP Colones'!AL55/'DP SNFP dólares'!AL72</f>
        <v>1826.2032506874191</v>
      </c>
      <c r="AM55" s="203">
        <f>+AL55/AL42</f>
        <v>0.36290816523763503</v>
      </c>
      <c r="AN55" s="204">
        <f>+'DP SNFP Colones'!AN55/'DP SNFP dólares'!AN72</f>
        <v>1805.8253674117163</v>
      </c>
      <c r="AO55" s="205">
        <f>+AN55/AN42</f>
        <v>0.37268791753606961</v>
      </c>
      <c r="AP55" s="202">
        <f>+'DP SNFP Colones'!AP55/'DP SNFP dólares'!AP72</f>
        <v>1810.9811491271928</v>
      </c>
      <c r="AQ55" s="203">
        <f>+AP55/AP42</f>
        <v>0.37734993622338003</v>
      </c>
      <c r="AR55" s="206">
        <f>+'DP SNFP Colones'!AR55/'DP SNFP dólares'!AR72</f>
        <v>1799.0216148909669</v>
      </c>
      <c r="AS55" s="207">
        <f>+AR55/AR42</f>
        <v>0.38681284997651644</v>
      </c>
    </row>
    <row r="56" spans="1:45" x14ac:dyDescent="0.35">
      <c r="A56" s="53" t="s">
        <v>56</v>
      </c>
      <c r="B56" s="115">
        <v>0</v>
      </c>
      <c r="C56" s="220"/>
      <c r="D56" s="115">
        <v>0</v>
      </c>
      <c r="E56" s="220"/>
      <c r="F56" s="115">
        <v>0</v>
      </c>
      <c r="G56" s="220"/>
      <c r="H56" s="116">
        <f>+H55/H62</f>
        <v>4.0801983813377615E-2</v>
      </c>
      <c r="I56" s="221"/>
      <c r="J56" s="116">
        <v>0</v>
      </c>
      <c r="K56" s="221"/>
      <c r="L56" s="115">
        <v>0</v>
      </c>
      <c r="M56" s="220"/>
      <c r="N56" s="115">
        <v>0</v>
      </c>
      <c r="O56" s="220"/>
      <c r="P56" s="115">
        <f>+P55/P62</f>
        <v>3.343855114748312E-2</v>
      </c>
      <c r="Q56" s="220"/>
      <c r="R56" s="116"/>
      <c r="S56" s="221"/>
      <c r="T56" s="116"/>
      <c r="U56" s="221"/>
      <c r="V56" s="116"/>
      <c r="W56" s="221"/>
      <c r="X56" s="116">
        <f>+X55/X62</f>
        <v>2.5558428097964783E-2</v>
      </c>
      <c r="Y56" s="221"/>
      <c r="Z56" s="116"/>
      <c r="AA56" s="221"/>
      <c r="AB56" s="116"/>
      <c r="AC56" s="221"/>
      <c r="AD56" s="115"/>
      <c r="AE56" s="220"/>
      <c r="AF56" s="116">
        <f>+AF55/AF62</f>
        <v>2.0327471558286795E-2</v>
      </c>
      <c r="AG56" s="221"/>
      <c r="AH56" s="115">
        <v>0</v>
      </c>
      <c r="AI56" s="220"/>
      <c r="AJ56" s="115">
        <v>0</v>
      </c>
      <c r="AK56" s="220"/>
      <c r="AL56" s="115">
        <v>0</v>
      </c>
      <c r="AM56" s="220"/>
      <c r="AN56" s="116">
        <f>+AN55/AN62</f>
        <v>1.8807213077231159E-2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115">
        <v>0</v>
      </c>
      <c r="C57" s="220"/>
      <c r="D57" s="115">
        <v>0</v>
      </c>
      <c r="E57" s="220"/>
      <c r="F57" s="115">
        <v>0</v>
      </c>
      <c r="G57" s="220"/>
      <c r="H57" s="116">
        <f>+H55/H64</f>
        <v>0.20423080820198447</v>
      </c>
      <c r="I57" s="221"/>
      <c r="J57" s="116">
        <v>0</v>
      </c>
      <c r="K57" s="221"/>
      <c r="L57" s="115">
        <v>0</v>
      </c>
      <c r="M57" s="220"/>
      <c r="N57" s="115">
        <v>0</v>
      </c>
      <c r="O57" s="220"/>
      <c r="P57" s="115">
        <f>+P55/P64</f>
        <v>0.14424918758605412</v>
      </c>
      <c r="Q57" s="220"/>
      <c r="R57" s="116"/>
      <c r="S57" s="221"/>
      <c r="T57" s="116"/>
      <c r="U57" s="221"/>
      <c r="V57" s="116"/>
      <c r="W57" s="221"/>
      <c r="X57" s="116"/>
      <c r="Y57" s="221"/>
      <c r="Z57" s="116"/>
      <c r="AA57" s="221"/>
      <c r="AB57" s="116"/>
      <c r="AC57" s="221"/>
      <c r="AD57" s="115"/>
      <c r="AE57" s="220"/>
      <c r="AF57" s="116">
        <f>+AF55/AF64</f>
        <v>9.7143514484444304E-2</v>
      </c>
      <c r="AG57" s="221"/>
      <c r="AH57" s="115">
        <v>0</v>
      </c>
      <c r="AI57" s="220"/>
      <c r="AJ57" s="115">
        <v>0</v>
      </c>
      <c r="AK57" s="220"/>
      <c r="AL57" s="115">
        <v>0</v>
      </c>
      <c r="AM57" s="220"/>
      <c r="AN57" s="116">
        <f>+AN55/AN64</f>
        <v>8.7593391900063849E-2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115">
        <f>+B55/B65</f>
        <v>1.0868801208825312</v>
      </c>
      <c r="C58" s="220"/>
      <c r="D58" s="115">
        <f>+D55/D65</f>
        <v>0.63983118851118703</v>
      </c>
      <c r="E58" s="220"/>
      <c r="F58" s="115">
        <f>+F55/F65</f>
        <v>0.51519662023962676</v>
      </c>
      <c r="G58" s="220"/>
      <c r="H58" s="116">
        <f>+H55/H65</f>
        <v>0.31361629532306001</v>
      </c>
      <c r="I58" s="221"/>
      <c r="J58" s="116">
        <f>+J55/J65</f>
        <v>0.84226393975721625</v>
      </c>
      <c r="K58" s="221"/>
      <c r="L58" s="115">
        <f>+L55/L65</f>
        <v>0.46287692967695249</v>
      </c>
      <c r="M58" s="220"/>
      <c r="N58" s="115">
        <f>+N55/N65</f>
        <v>0.32072571404865502</v>
      </c>
      <c r="O58" s="220"/>
      <c r="P58" s="115">
        <f>+P55/P65</f>
        <v>0.21161079654180745</v>
      </c>
      <c r="Q58" s="220"/>
      <c r="R58" s="116">
        <f>+R55/R65</f>
        <v>0.70950651398689668</v>
      </c>
      <c r="S58" s="221"/>
      <c r="T58" s="116">
        <f>+T55/T65</f>
        <v>0.71589096351347703</v>
      </c>
      <c r="U58" s="221"/>
      <c r="V58" s="116">
        <f>+V55/V65</f>
        <v>0.62638391646256919</v>
      </c>
      <c r="W58" s="221"/>
      <c r="X58" s="116">
        <f>+X55/X65</f>
        <v>0.1542229040354999</v>
      </c>
      <c r="Y58" s="221"/>
      <c r="Z58" s="116">
        <f>+Z55/Z65</f>
        <v>0.50630775514694026</v>
      </c>
      <c r="AA58" s="221"/>
      <c r="AB58" s="116">
        <f>+AB55/AB65</f>
        <v>0.50247136689050087</v>
      </c>
      <c r="AC58" s="221"/>
      <c r="AD58" s="115">
        <f>+AD55/AD65</f>
        <v>0.2123666919403753</v>
      </c>
      <c r="AE58" s="220"/>
      <c r="AF58" s="116">
        <f>+AF55/AF65</f>
        <v>0.14972944631495946</v>
      </c>
      <c r="AG58" s="221"/>
      <c r="AH58" s="115">
        <f>+AH55/AH65</f>
        <v>0.76040329034345211</v>
      </c>
      <c r="AI58" s="220"/>
      <c r="AJ58" s="115">
        <f>+AJ55/AJ65</f>
        <v>0.30417664277577844</v>
      </c>
      <c r="AK58" s="220"/>
      <c r="AL58" s="115">
        <f>+AL55/AL65</f>
        <v>0.19761377236289371</v>
      </c>
      <c r="AM58" s="220"/>
      <c r="AN58" s="116">
        <f>+AN55/AN65</f>
        <v>0.14044359349050412</v>
      </c>
      <c r="AO58" s="221"/>
      <c r="AP58" s="115">
        <f>+AP55/AP65</f>
        <v>0.45084778896767669</v>
      </c>
      <c r="AQ58" s="220"/>
      <c r="AR58" s="117">
        <f>+AR55/AR65</f>
        <v>0.29321640368870849</v>
      </c>
      <c r="AS58" s="222"/>
    </row>
    <row r="59" spans="1:45" x14ac:dyDescent="0.35">
      <c r="A59" s="53" t="s">
        <v>75</v>
      </c>
      <c r="B59" s="115">
        <f>+B55/B66</f>
        <v>1.1692748707378462</v>
      </c>
      <c r="C59" s="220"/>
      <c r="D59" s="115">
        <f>+D55/D66</f>
        <v>0.70049155778881211</v>
      </c>
      <c r="E59" s="220"/>
      <c r="F59" s="115">
        <f>+F55/F66</f>
        <v>0.56197772217529296</v>
      </c>
      <c r="G59" s="220"/>
      <c r="H59" s="116">
        <f>+H55/H66</f>
        <v>0.33914849419775439</v>
      </c>
      <c r="I59" s="221"/>
      <c r="J59" s="116">
        <f>+J55/J66</f>
        <v>0.99718992230643788</v>
      </c>
      <c r="K59" s="221"/>
      <c r="L59" s="115">
        <f>+L55/L66</f>
        <v>0.53646420284774998</v>
      </c>
      <c r="M59" s="220"/>
      <c r="N59" s="115">
        <f>+N55/N66</f>
        <v>0.36714996992597104</v>
      </c>
      <c r="O59" s="220"/>
      <c r="P59" s="115">
        <f>+P55/P66</f>
        <v>0.24025366848676297</v>
      </c>
      <c r="Q59" s="220"/>
      <c r="R59" s="116">
        <f>+R55/R66</f>
        <v>0.79129435322386388</v>
      </c>
      <c r="S59" s="221"/>
      <c r="T59" s="116">
        <f>+T55/T66</f>
        <v>0.7984147654529743</v>
      </c>
      <c r="U59" s="221"/>
      <c r="V59" s="116">
        <f>+V55/V66</f>
        <v>0.69858985967848808</v>
      </c>
      <c r="W59" s="221"/>
      <c r="X59" s="116">
        <f>+X55/X66</f>
        <v>0.1791872607267288</v>
      </c>
      <c r="Y59" s="221"/>
      <c r="Z59" s="116">
        <f>+Z55/Z66</f>
        <v>0.56194482470678864</v>
      </c>
      <c r="AA59" s="221"/>
      <c r="AB59" s="116">
        <f>+AB55/AB66</f>
        <v>0.55768686400135503</v>
      </c>
      <c r="AC59" s="221"/>
      <c r="AD59" s="115">
        <f>+AD55/AD66</f>
        <v>0.23750144844528806</v>
      </c>
      <c r="AE59" s="220"/>
      <c r="AF59" s="116">
        <f>+AF55/AF66</f>
        <v>0.16760665810836498</v>
      </c>
      <c r="AG59" s="221"/>
      <c r="AH59" s="115">
        <f>+AH55/AH66</f>
        <v>0.86026855230761368</v>
      </c>
      <c r="AI59" s="220"/>
      <c r="AJ59" s="115">
        <f>+AJ55/AJ66</f>
        <v>0.34277405822620433</v>
      </c>
      <c r="AK59" s="220"/>
      <c r="AL59" s="115">
        <f>+AL55/AL66</f>
        <v>0.22285618764953205</v>
      </c>
      <c r="AM59" s="220"/>
      <c r="AN59" s="116">
        <f>+AN55/AN66</f>
        <v>0.15862558959519915</v>
      </c>
      <c r="AO59" s="221"/>
      <c r="AP59" s="115">
        <f>+AP55/AP66</f>
        <v>0.50567684687806203</v>
      </c>
      <c r="AQ59" s="220"/>
      <c r="AR59" s="117">
        <f>+AR55/AR66</f>
        <v>0.33059666569268797</v>
      </c>
      <c r="AS59" s="222"/>
    </row>
    <row r="60" spans="1:45" x14ac:dyDescent="0.35">
      <c r="A60" s="53" t="s">
        <v>73</v>
      </c>
      <c r="B60" s="115">
        <f>+B55/B67</f>
        <v>0.74999845402514731</v>
      </c>
      <c r="C60" s="220"/>
      <c r="D60" s="115">
        <f>+D55/D67</f>
        <v>0.38905341209206812</v>
      </c>
      <c r="E60" s="220"/>
      <c r="F60" s="115">
        <f>+F55/F67</f>
        <v>0.29852647839711799</v>
      </c>
      <c r="G60" s="220"/>
      <c r="H60" s="116">
        <f>+H55/H67</f>
        <v>0.19164370510138315</v>
      </c>
      <c r="I60" s="221"/>
      <c r="J60" s="116">
        <f>+J55/J67</f>
        <v>0.68355810972892339</v>
      </c>
      <c r="K60" s="221"/>
      <c r="L60" s="115">
        <f>+L55/L67</f>
        <v>0.37352969159060989</v>
      </c>
      <c r="M60" s="220"/>
      <c r="N60" s="115">
        <f>+N55/N67</f>
        <v>0.24145202245323849</v>
      </c>
      <c r="O60" s="220"/>
      <c r="P60" s="115">
        <f>+P55/P67</f>
        <v>0.16044476758239654</v>
      </c>
      <c r="Q60" s="220"/>
      <c r="R60" s="116">
        <f>+R55/R67</f>
        <v>0.60594595242363869</v>
      </c>
      <c r="S60" s="221"/>
      <c r="T60" s="116">
        <f>+T55/T67</f>
        <v>0.6113985187818326</v>
      </c>
      <c r="U60" s="221"/>
      <c r="V60" s="116">
        <f>+V55/V67</f>
        <v>0.53495604530950103</v>
      </c>
      <c r="W60" s="221"/>
      <c r="X60" s="116">
        <f>+X55/X67</f>
        <v>0.13372115116558531</v>
      </c>
      <c r="Y60" s="221"/>
      <c r="Z60" s="116">
        <f>+Z55/Z67</f>
        <v>0.45000833079691688</v>
      </c>
      <c r="AA60" s="221"/>
      <c r="AB60" s="116">
        <f>+AB55/AB67</f>
        <v>0.44659853377520597</v>
      </c>
      <c r="AC60" s="221"/>
      <c r="AD60" s="115">
        <f>+AD55/AD67</f>
        <v>0.17631054403774274</v>
      </c>
      <c r="AE60" s="220"/>
      <c r="AF60" s="116">
        <f>+AF55/AF67</f>
        <v>0.12597163825813931</v>
      </c>
      <c r="AG60" s="221"/>
      <c r="AH60" s="115">
        <f>+AH55/AH67</f>
        <v>0.8510230518381291</v>
      </c>
      <c r="AI60" s="220"/>
      <c r="AJ60" s="115">
        <f>+AJ55/AJ67</f>
        <v>0.24943882420325184</v>
      </c>
      <c r="AK60" s="220"/>
      <c r="AL60" s="115">
        <f>+AL55/AL67</f>
        <v>0.15650395246425935</v>
      </c>
      <c r="AM60" s="220"/>
      <c r="AN60" s="116">
        <f>+AN55/AN67</f>
        <v>0.11313857774823192</v>
      </c>
      <c r="AO60" s="221"/>
      <c r="AP60" s="115">
        <f>+AP55/AP67</f>
        <v>0.38197887279492337</v>
      </c>
      <c r="AQ60" s="220"/>
      <c r="AR60" s="117">
        <f>+AR55/AR67</f>
        <v>0.24763225769614991</v>
      </c>
      <c r="AS60" s="222"/>
    </row>
    <row r="61" spans="1:45" x14ac:dyDescent="0.35">
      <c r="A61" s="53"/>
      <c r="B61" s="85"/>
      <c r="C61" s="220"/>
      <c r="D61" s="85"/>
      <c r="E61" s="220"/>
      <c r="F61" s="85"/>
      <c r="G61" s="220"/>
      <c r="H61" s="48"/>
      <c r="I61" s="221"/>
      <c r="J61" s="48"/>
      <c r="K61" s="221"/>
      <c r="L61" s="85"/>
      <c r="M61" s="220"/>
      <c r="N61" s="85"/>
      <c r="O61" s="220"/>
      <c r="P61" s="85"/>
      <c r="Q61" s="220"/>
      <c r="R61" s="48"/>
      <c r="S61" s="221"/>
      <c r="T61" s="48"/>
      <c r="U61" s="221"/>
      <c r="V61" s="48"/>
      <c r="W61" s="221"/>
      <c r="X61" s="48"/>
      <c r="Y61" s="221"/>
      <c r="Z61" s="48"/>
      <c r="AA61" s="221"/>
      <c r="AB61" s="48"/>
      <c r="AC61" s="221"/>
      <c r="AD61" s="85"/>
      <c r="AE61" s="220"/>
      <c r="AF61" s="48"/>
      <c r="AG61" s="221"/>
      <c r="AH61" s="85"/>
      <c r="AI61" s="220"/>
      <c r="AJ61" s="85"/>
      <c r="AK61" s="220"/>
      <c r="AL61" s="85"/>
      <c r="AM61" s="220"/>
      <c r="AN61" s="48"/>
      <c r="AO61" s="221"/>
      <c r="AP61" s="85"/>
      <c r="AQ61" s="220"/>
      <c r="AR61" s="259"/>
      <c r="AS61" s="222"/>
    </row>
    <row r="62" spans="1:45" s="37" customFormat="1" ht="13.5" customHeight="1" x14ac:dyDescent="0.35">
      <c r="A62" s="48" t="s">
        <v>78</v>
      </c>
      <c r="B62" s="286">
        <f>+'DP dólares GG'!B62</f>
        <v>0</v>
      </c>
      <c r="C62" s="224"/>
      <c r="D62" s="286">
        <f>+'DP dólares GG'!D62</f>
        <v>0</v>
      </c>
      <c r="E62" s="224"/>
      <c r="F62" s="286">
        <f>+'DP dólares GG'!F62</f>
        <v>0</v>
      </c>
      <c r="G62" s="224"/>
      <c r="H62" s="287">
        <f>+'DP dólares GG'!H62</f>
        <v>58600.880730725476</v>
      </c>
      <c r="I62" s="226"/>
      <c r="J62" s="287">
        <f>+'DP dólares GG'!J62</f>
        <v>0</v>
      </c>
      <c r="K62" s="226"/>
      <c r="L62" s="286">
        <f>+'DP dólares GG'!L62</f>
        <v>0</v>
      </c>
      <c r="M62" s="224"/>
      <c r="N62" s="286">
        <f>+'DP dólares GG'!N62</f>
        <v>0</v>
      </c>
      <c r="O62" s="224"/>
      <c r="P62" s="286">
        <f>+'DP dólares GG'!P62</f>
        <v>62230.587951651265</v>
      </c>
      <c r="Q62" s="224"/>
      <c r="R62" s="287">
        <f>+'DP dólares GG'!R62</f>
        <v>0</v>
      </c>
      <c r="S62" s="226"/>
      <c r="T62" s="287">
        <f>+'DP dólares GG'!T62</f>
        <v>0</v>
      </c>
      <c r="U62" s="226"/>
      <c r="V62" s="287">
        <f>+'DP dólares GG'!V62</f>
        <v>0</v>
      </c>
      <c r="W62" s="226"/>
      <c r="X62" s="287">
        <f>+'DP dólares GG'!X62</f>
        <v>74044.056120741589</v>
      </c>
      <c r="Y62" s="226"/>
      <c r="Z62" s="287">
        <f>+'DP dólares GG'!Z62</f>
        <v>0</v>
      </c>
      <c r="AA62" s="226"/>
      <c r="AB62" s="287">
        <f>+'DP dólares GG'!AB62</f>
        <v>0</v>
      </c>
      <c r="AC62" s="226"/>
      <c r="AD62" s="286">
        <f>+'DP dólares GG'!AD62</f>
        <v>0</v>
      </c>
      <c r="AE62" s="224"/>
      <c r="AF62" s="287">
        <f>+'DP dólares GG'!AF62</f>
        <v>89855.785844115351</v>
      </c>
      <c r="AG62" s="226"/>
      <c r="AH62" s="286">
        <f>+'DP dólares GG'!AH62</f>
        <v>0</v>
      </c>
      <c r="AI62" s="224"/>
      <c r="AJ62" s="286">
        <f>+'DP dólares GG'!AJ62</f>
        <v>0</v>
      </c>
      <c r="AK62" s="224"/>
      <c r="AL62" s="286">
        <f>+'DP dólares GG'!AL62</f>
        <v>0</v>
      </c>
      <c r="AM62" s="224"/>
      <c r="AN62" s="287">
        <f>+'DP dólares GG'!AN62</f>
        <v>96017.701293443009</v>
      </c>
      <c r="AO62" s="226"/>
      <c r="AP62" s="286">
        <f>+'DP dólares GG'!AP62</f>
        <v>0</v>
      </c>
      <c r="AQ62" s="224"/>
      <c r="AR62" s="288">
        <f>+'DP dólares GG'!AR62</f>
        <v>0</v>
      </c>
      <c r="AS62" s="227"/>
    </row>
    <row r="63" spans="1:45" s="37" customFormat="1" ht="13.5" customHeight="1" x14ac:dyDescent="0.35">
      <c r="A63" s="48" t="s">
        <v>79</v>
      </c>
      <c r="B63" s="266">
        <f>+'DP dólares GG'!B63</f>
        <v>0</v>
      </c>
      <c r="C63" s="224"/>
      <c r="D63" s="266">
        <f>+'DP dólares GG'!D63</f>
        <v>0</v>
      </c>
      <c r="E63" s="224"/>
      <c r="F63" s="266">
        <f>+'DP dólares GG'!F63</f>
        <v>0</v>
      </c>
      <c r="G63" s="224"/>
      <c r="H63" s="267">
        <f>+'DP dólares GG'!H63</f>
        <v>-4.4999999999999998E-2</v>
      </c>
      <c r="I63" s="226"/>
      <c r="J63" s="267">
        <f>+'DP dólares GG'!J63</f>
        <v>0</v>
      </c>
      <c r="K63" s="226"/>
      <c r="L63" s="266">
        <f>+'DP dólares GG'!L63</f>
        <v>0</v>
      </c>
      <c r="M63" s="224"/>
      <c r="N63" s="266">
        <f>+'DP dólares GG'!N63</f>
        <v>0</v>
      </c>
      <c r="O63" s="224"/>
      <c r="P63" s="266">
        <f>+'DP dólares GG'!P63</f>
        <v>0</v>
      </c>
      <c r="Q63" s="224"/>
      <c r="R63" s="267">
        <f>+'DP dólares GG'!R63</f>
        <v>0</v>
      </c>
      <c r="S63" s="226"/>
      <c r="T63" s="267">
        <f>+'DP dólares GG'!T63</f>
        <v>0</v>
      </c>
      <c r="U63" s="226"/>
      <c r="V63" s="267">
        <f>+'DP dólares GG'!V63</f>
        <v>0</v>
      </c>
      <c r="W63" s="226"/>
      <c r="X63" s="267">
        <f>+'DP dólares GG'!X63</f>
        <v>4.2999999999999997E-2</v>
      </c>
      <c r="Y63" s="226"/>
      <c r="Z63" s="267">
        <f>+'DP dólares GG'!Z63</f>
        <v>0</v>
      </c>
      <c r="AA63" s="226"/>
      <c r="AB63" s="267">
        <f>+'DP dólares GG'!AB63</f>
        <v>0</v>
      </c>
      <c r="AC63" s="226"/>
      <c r="AD63" s="266">
        <f>+'DP dólares GG'!AD63</f>
        <v>0</v>
      </c>
      <c r="AE63" s="224"/>
      <c r="AF63" s="267">
        <f>+'DP dólares GG'!AF63</f>
        <v>0</v>
      </c>
      <c r="AG63" s="226"/>
      <c r="AH63" s="266">
        <f>+'DP dólares GG'!AH63</f>
        <v>0</v>
      </c>
      <c r="AI63" s="224"/>
      <c r="AJ63" s="266">
        <f>+'DP dólares GG'!AJ63</f>
        <v>0</v>
      </c>
      <c r="AK63" s="224"/>
      <c r="AL63" s="266">
        <f>+'DP dólares GG'!AL63</f>
        <v>0</v>
      </c>
      <c r="AM63" s="224"/>
      <c r="AN63" s="267">
        <f>+'DP dólares GG'!AN63</f>
        <v>0</v>
      </c>
      <c r="AO63" s="226"/>
      <c r="AP63" s="266">
        <f>+'DP dólares GG'!AP63</f>
        <v>0</v>
      </c>
      <c r="AQ63" s="224"/>
      <c r="AR63" s="268">
        <f>+'DP dólares GG'!AR63</f>
        <v>0</v>
      </c>
      <c r="AS63" s="227"/>
    </row>
    <row r="64" spans="1:45" s="37" customFormat="1" ht="13.5" customHeight="1" x14ac:dyDescent="0.35">
      <c r="A64" s="48" t="s">
        <v>80</v>
      </c>
      <c r="B64" s="202">
        <f>+'DP dólares GG'!B64</f>
        <v>0</v>
      </c>
      <c r="C64" s="224"/>
      <c r="D64" s="202">
        <f>+'DP dólares GG'!D64</f>
        <v>0</v>
      </c>
      <c r="E64" s="224"/>
      <c r="F64" s="202">
        <f>+'DP dólares GG'!F64</f>
        <v>0</v>
      </c>
      <c r="G64" s="224"/>
      <c r="H64" s="204">
        <f>+'DP dólares GG'!H64</f>
        <v>11707.5</v>
      </c>
      <c r="I64" s="226"/>
      <c r="J64" s="204">
        <f>+'DP dólares GG'!J64</f>
        <v>0</v>
      </c>
      <c r="K64" s="226"/>
      <c r="L64" s="202">
        <f>+'DP dólares GG'!L64</f>
        <v>0</v>
      </c>
      <c r="M64" s="224"/>
      <c r="N64" s="202">
        <f>+'DP dólares GG'!N64</f>
        <v>0</v>
      </c>
      <c r="O64" s="224"/>
      <c r="P64" s="202">
        <f>+'DP dólares GG'!P64</f>
        <v>14425.73599881</v>
      </c>
      <c r="Q64" s="224"/>
      <c r="R64" s="204">
        <f>+'DP dólares GG'!R64</f>
        <v>0</v>
      </c>
      <c r="S64" s="226"/>
      <c r="T64" s="204">
        <f>+'DP dólares GG'!T64</f>
        <v>0</v>
      </c>
      <c r="U64" s="226"/>
      <c r="V64" s="204">
        <f>+'DP dólares GG'!V64</f>
        <v>0</v>
      </c>
      <c r="W64" s="226"/>
      <c r="X64" s="204">
        <f>+'DP dólares GG'!X64</f>
        <v>16525.400000000001</v>
      </c>
      <c r="Y64" s="226"/>
      <c r="Z64" s="204">
        <f>+'DP dólares GG'!Z64</f>
        <v>0</v>
      </c>
      <c r="AA64" s="226"/>
      <c r="AB64" s="204">
        <f>+'DP dólares GG'!AB64</f>
        <v>0</v>
      </c>
      <c r="AC64" s="226"/>
      <c r="AD64" s="202">
        <f>+'DP dólares GG'!AD64</f>
        <v>0</v>
      </c>
      <c r="AE64" s="224"/>
      <c r="AF64" s="204">
        <f>+'DP dólares GG'!AF64</f>
        <v>18802.5</v>
      </c>
      <c r="AG64" s="226"/>
      <c r="AH64" s="202">
        <f>+'DP dólares GG'!AH64</f>
        <v>0</v>
      </c>
      <c r="AI64" s="224"/>
      <c r="AJ64" s="202">
        <f>+'DP dólares GG'!AJ64</f>
        <v>0</v>
      </c>
      <c r="AK64" s="224"/>
      <c r="AL64" s="202">
        <f>+'DP dólares GG'!AL64</f>
        <v>0</v>
      </c>
      <c r="AM64" s="224"/>
      <c r="AN64" s="204">
        <f>+'DP dólares GG'!AN64</f>
        <v>20616</v>
      </c>
      <c r="AO64" s="226"/>
      <c r="AP64" s="202">
        <f>+'DP dólares GG'!AP64</f>
        <v>0</v>
      </c>
      <c r="AQ64" s="224"/>
      <c r="AR64" s="206">
        <f>+'DP dólares GG'!AR64</f>
        <v>0</v>
      </c>
      <c r="AS64" s="227"/>
    </row>
    <row r="65" spans="1:45" s="37" customFormat="1" ht="13.5" customHeight="1" x14ac:dyDescent="0.35">
      <c r="A65" s="48" t="s">
        <v>81</v>
      </c>
      <c r="B65" s="202">
        <f>+'DP dólares GG'!B65</f>
        <v>2290.5992374938201</v>
      </c>
      <c r="C65" s="236"/>
      <c r="D65" s="202">
        <f>+'DP dólares GG'!D65</f>
        <v>3828.9301575272375</v>
      </c>
      <c r="E65" s="236"/>
      <c r="F65" s="202">
        <f>+'DP dólares GG'!F65</f>
        <v>4737.3434978469304</v>
      </c>
      <c r="G65" s="236"/>
      <c r="H65" s="204">
        <f>+'DP dólares GG'!H65</f>
        <v>7624.0687192663299</v>
      </c>
      <c r="I65" s="237"/>
      <c r="J65" s="204">
        <f>+'DP dólares GG'!J65</f>
        <v>2825.5508986651384</v>
      </c>
      <c r="K65" s="237"/>
      <c r="L65" s="202">
        <f>+'DP dólares GG'!L65</f>
        <v>5064.4817822478753</v>
      </c>
      <c r="M65" s="236"/>
      <c r="N65" s="202">
        <f>+'DP dólares GG'!N65</f>
        <v>7233.3286049362277</v>
      </c>
      <c r="O65" s="236"/>
      <c r="P65" s="202">
        <f>+'DP dólares GG'!P65</f>
        <v>9833.6225380075011</v>
      </c>
      <c r="Q65" s="236"/>
      <c r="R65" s="204">
        <f>+'DP dólares GG'!R65</f>
        <v>2902.8165737478162</v>
      </c>
      <c r="S65" s="237"/>
      <c r="T65" s="204">
        <f>+'DP dólares GG'!T65</f>
        <v>2798.4062530834503</v>
      </c>
      <c r="U65" s="237"/>
      <c r="V65" s="204">
        <f>+'DP dólares GG'!V65</f>
        <v>3077.8378456707446</v>
      </c>
      <c r="W65" s="237"/>
      <c r="X65" s="204">
        <f>+'DP dólares GG'!X65</f>
        <v>12270.873099419969</v>
      </c>
      <c r="Y65" s="237"/>
      <c r="Z65" s="204">
        <f>+'DP dólares GG'!Z65</f>
        <v>3707.0817095747734</v>
      </c>
      <c r="AA65" s="237"/>
      <c r="AB65" s="204">
        <f>+'DP dólares GG'!AB65</f>
        <v>3676.2942423777422</v>
      </c>
      <c r="AC65" s="237"/>
      <c r="AD65" s="202">
        <f>+'DP dólares GG'!AD65</f>
        <v>8664.5963064014959</v>
      </c>
      <c r="AE65" s="236"/>
      <c r="AF65" s="204">
        <f>+'DP dólares GG'!AF65</f>
        <v>12198.942666572022</v>
      </c>
      <c r="AG65" s="237"/>
      <c r="AH65" s="202">
        <f>+'DP dólares GG'!AH65</f>
        <v>2375.2711237060298</v>
      </c>
      <c r="AI65" s="236"/>
      <c r="AJ65" s="202">
        <f>+'DP dólares GG'!AJ65</f>
        <v>5749.8578297602799</v>
      </c>
      <c r="AK65" s="236"/>
      <c r="AL65" s="202">
        <f>+'DP dólares GG'!AL65</f>
        <v>9241.2751846759875</v>
      </c>
      <c r="AM65" s="236"/>
      <c r="AN65" s="204">
        <f>+'DP dólares GG'!AN65</f>
        <v>12858.011693739627</v>
      </c>
      <c r="AO65" s="226"/>
      <c r="AP65" s="202">
        <f>+'DP dólares GG'!AP65</f>
        <v>4016.8349350761264</v>
      </c>
      <c r="AQ65" s="224"/>
      <c r="AR65" s="206">
        <f>+'DP dólares GG'!AR65</f>
        <v>6135.4739784643425</v>
      </c>
      <c r="AS65" s="227"/>
    </row>
    <row r="66" spans="1:45" s="37" customFormat="1" ht="13.5" customHeight="1" x14ac:dyDescent="0.35">
      <c r="A66" s="48" t="s">
        <v>82</v>
      </c>
      <c r="B66" s="202">
        <f>+'DP dólares GG'!B66</f>
        <v>2129.1886437016328</v>
      </c>
      <c r="C66" s="236"/>
      <c r="D66" s="202">
        <f>+'DP dólares GG'!D66</f>
        <v>3497.3568291819133</v>
      </c>
      <c r="E66" s="236"/>
      <c r="F66" s="202">
        <f>+'DP dólares GG'!F66</f>
        <v>4342.98952200033</v>
      </c>
      <c r="G66" s="236"/>
      <c r="H66" s="204">
        <f>+'DP dólares GG'!H66</f>
        <v>7050.1040928418333</v>
      </c>
      <c r="I66" s="237"/>
      <c r="J66" s="204">
        <f>+'DP dólares GG'!J66</f>
        <v>2386.5660679660459</v>
      </c>
      <c r="K66" s="237"/>
      <c r="L66" s="202">
        <f>+'DP dólares GG'!L66</f>
        <v>4369.7822992246438</v>
      </c>
      <c r="M66" s="236"/>
      <c r="N66" s="202">
        <f>+'DP dólares GG'!N66</f>
        <v>6318.7108042920472</v>
      </c>
      <c r="O66" s="236"/>
      <c r="P66" s="202">
        <f>+'DP dólares GG'!P66</f>
        <v>8661.2650340191867</v>
      </c>
      <c r="Q66" s="236"/>
      <c r="R66" s="204">
        <f>+'DP dólares GG'!R66</f>
        <v>2602.782718709142</v>
      </c>
      <c r="S66" s="237"/>
      <c r="T66" s="204">
        <f>+'DP dólares GG'!T66</f>
        <v>2509.164203251506</v>
      </c>
      <c r="U66" s="237"/>
      <c r="V66" s="204">
        <f>+'DP dólares GG'!V66</f>
        <v>2759.71386829926</v>
      </c>
      <c r="W66" s="237"/>
      <c r="X66" s="204">
        <f>+'DP dólares GG'!X66</f>
        <v>10561.295913383827</v>
      </c>
      <c r="Y66" s="237"/>
      <c r="Z66" s="204">
        <f>+'DP dólares GG'!Z66</f>
        <v>3340.05072384184</v>
      </c>
      <c r="AA66" s="237"/>
      <c r="AB66" s="204">
        <f>+'DP dólares GG'!AB66</f>
        <v>3312.3114641888615</v>
      </c>
      <c r="AC66" s="237"/>
      <c r="AD66" s="202">
        <f>+'DP dólares GG'!AD66</f>
        <v>7747.6228740270926</v>
      </c>
      <c r="AE66" s="236"/>
      <c r="AF66" s="204">
        <f>+'DP dólares GG'!AF66</f>
        <v>10897.782652004351</v>
      </c>
      <c r="AG66" s="237"/>
      <c r="AH66" s="202">
        <f>+'DP dólares GG'!AH66</f>
        <v>2099.5350499317196</v>
      </c>
      <c r="AI66" s="236"/>
      <c r="AJ66" s="202">
        <f>+'DP dólares GG'!AJ66</f>
        <v>5102.4061159853563</v>
      </c>
      <c r="AK66" s="236"/>
      <c r="AL66" s="202">
        <f>+'DP dólares GG'!AL66</f>
        <v>8194.5368892307433</v>
      </c>
      <c r="AM66" s="236"/>
      <c r="AN66" s="204">
        <f>+'DP dólares GG'!AN66</f>
        <v>11384.19956086562</v>
      </c>
      <c r="AO66" s="226"/>
      <c r="AP66" s="202">
        <f>+'DP dólares GG'!AP66</f>
        <v>3581.3013000452625</v>
      </c>
      <c r="AQ66" s="224"/>
      <c r="AR66" s="206">
        <f>+'DP dólares GG'!AR66</f>
        <v>5441.7415587708301</v>
      </c>
      <c r="AS66" s="227"/>
    </row>
    <row r="67" spans="1:45" s="37" customFormat="1" ht="13.5" customHeight="1" x14ac:dyDescent="0.35">
      <c r="A67" s="48" t="s">
        <v>83</v>
      </c>
      <c r="B67" s="202">
        <f>+'DP dólares GG'!B67</f>
        <v>3319.4825439696715</v>
      </c>
      <c r="C67" s="236"/>
      <c r="D67" s="202">
        <f>+'DP dólares GG'!D67</f>
        <v>6296.9989653688635</v>
      </c>
      <c r="E67" s="236"/>
      <c r="F67" s="202">
        <f>+'DP dólares GG'!F67</f>
        <v>8175.7014389798687</v>
      </c>
      <c r="G67" s="236"/>
      <c r="H67" s="204">
        <f>+'DP dólares GG'!H67</f>
        <v>12476.445212535584</v>
      </c>
      <c r="I67" s="237"/>
      <c r="J67" s="204">
        <f>+'DP dólares GG'!J67</f>
        <v>3481.576179145934</v>
      </c>
      <c r="K67" s="237"/>
      <c r="L67" s="202">
        <f>+'DP dólares GG'!L67</f>
        <v>6275.8913964489993</v>
      </c>
      <c r="M67" s="236"/>
      <c r="N67" s="202">
        <f>+'DP dólares GG'!N67</f>
        <v>9608.1799530837488</v>
      </c>
      <c r="O67" s="236"/>
      <c r="P67" s="202">
        <f>+'DP dólares GG'!P67</f>
        <v>12969.576568401268</v>
      </c>
      <c r="Q67" s="236"/>
      <c r="R67" s="204">
        <f>+'DP dólares GG'!R67</f>
        <v>3398.9289964648242</v>
      </c>
      <c r="S67" s="237"/>
      <c r="T67" s="204">
        <f>+'DP dólares GG'!T67</f>
        <v>3276.6741941305122</v>
      </c>
      <c r="U67" s="237"/>
      <c r="V67" s="204">
        <f>+'DP dólares GG'!V67</f>
        <v>3603.8626741614976</v>
      </c>
      <c r="W67" s="237"/>
      <c r="X67" s="204">
        <f>+'DP dólares GG'!X67</f>
        <v>14152.209040589587</v>
      </c>
      <c r="Y67" s="237"/>
      <c r="Z67" s="204">
        <f>+'DP dólares GG'!Z67</f>
        <v>4170.8654930837656</v>
      </c>
      <c r="AA67" s="237"/>
      <c r="AB67" s="204">
        <f>+'DP dólares GG'!AB67</f>
        <v>4136.2262823483015</v>
      </c>
      <c r="AC67" s="237"/>
      <c r="AD67" s="202">
        <f>+'DP dólares GG'!AD67</f>
        <v>10436.537784123544</v>
      </c>
      <c r="AE67" s="236"/>
      <c r="AF67" s="204">
        <f>+'DP dólares GG'!AF67</f>
        <v>14499.62036177415</v>
      </c>
      <c r="AG67" s="237"/>
      <c r="AH67" s="202">
        <f>+'DP dólares GG'!AH67</f>
        <v>2122.3443642598295</v>
      </c>
      <c r="AI67" s="236"/>
      <c r="AJ67" s="202">
        <f>+'DP dólares GG'!AJ67</f>
        <v>7011.6288299586395</v>
      </c>
      <c r="AK67" s="236"/>
      <c r="AL67" s="202">
        <f>+'DP dólares GG'!AL67</f>
        <v>11668.735657679106</v>
      </c>
      <c r="AM67" s="236"/>
      <c r="AN67" s="204">
        <f>+'DP dólares GG'!AN67</f>
        <v>15961.181440960238</v>
      </c>
      <c r="AO67" s="226"/>
      <c r="AP67" s="202">
        <f>+'DP dólares GG'!AP67</f>
        <v>4741.050560928461</v>
      </c>
      <c r="AQ67" s="224"/>
      <c r="AR67" s="206">
        <f>+'DP dólares GG'!AR67</f>
        <v>7264.8920283172683</v>
      </c>
      <c r="AS67" s="227"/>
    </row>
    <row r="68" spans="1:45" s="37" customFormat="1" ht="15" thickBot="1" x14ac:dyDescent="0.4">
      <c r="A68" s="93"/>
      <c r="B68" s="280"/>
      <c r="C68" s="239"/>
      <c r="D68" s="280"/>
      <c r="E68" s="239"/>
      <c r="F68" s="280"/>
      <c r="G68" s="239"/>
      <c r="H68" s="281"/>
      <c r="I68" s="241"/>
      <c r="J68" s="281"/>
      <c r="K68" s="241"/>
      <c r="L68" s="280"/>
      <c r="M68" s="239"/>
      <c r="N68" s="280"/>
      <c r="O68" s="239"/>
      <c r="P68" s="280"/>
      <c r="Q68" s="239"/>
      <c r="R68" s="281"/>
      <c r="S68" s="241"/>
      <c r="T68" s="281"/>
      <c r="U68" s="241"/>
      <c r="V68" s="281"/>
      <c r="W68" s="241"/>
      <c r="X68" s="281"/>
      <c r="Y68" s="241"/>
      <c r="Z68" s="281"/>
      <c r="AA68" s="241"/>
      <c r="AB68" s="281"/>
      <c r="AC68" s="241"/>
      <c r="AD68" s="280"/>
      <c r="AE68" s="239"/>
      <c r="AF68" s="281"/>
      <c r="AG68" s="241"/>
      <c r="AH68" s="280"/>
      <c r="AI68" s="239"/>
      <c r="AJ68" s="280"/>
      <c r="AK68" s="239"/>
      <c r="AL68" s="280"/>
      <c r="AM68" s="239"/>
      <c r="AN68" s="281"/>
      <c r="AO68" s="327"/>
      <c r="AP68" s="280"/>
      <c r="AQ68" s="338"/>
      <c r="AR68" s="282"/>
      <c r="AS68" s="322"/>
    </row>
    <row r="69" spans="1:45" s="37" customFormat="1" ht="15" customHeight="1" x14ac:dyDescent="0.35">
      <c r="B69" s="88"/>
      <c r="C69" s="88"/>
      <c r="D69" s="88"/>
      <c r="E69" s="88"/>
      <c r="L69" s="88"/>
      <c r="M69" s="88"/>
      <c r="N69" s="88"/>
      <c r="O69" s="88"/>
      <c r="P69" s="88"/>
      <c r="Q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P70" s="62"/>
      <c r="Q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P71" s="62"/>
      <c r="Q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Q72" s="243"/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P73" s="62"/>
      <c r="Q73" s="62"/>
      <c r="AP73" s="62"/>
      <c r="AQ73" s="62"/>
    </row>
    <row r="74" spans="1:45" x14ac:dyDescent="0.35">
      <c r="A74" s="88" t="s">
        <v>85</v>
      </c>
      <c r="B74" s="62"/>
      <c r="C74" s="62"/>
      <c r="P74" s="62"/>
      <c r="Q74" s="62"/>
    </row>
    <row r="75" spans="1:45" s="62" customFormat="1" x14ac:dyDescent="0.35">
      <c r="A75" s="21" t="str">
        <f>+'DP dólares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s="62" customFormat="1" x14ac:dyDescent="0.35">
      <c r="A76" s="21" t="str">
        <f>+'DP dólares GG'!A76</f>
        <v>El dato correspondiente al servicio de intereses, es el acumulado a la fecha corte.</v>
      </c>
      <c r="H76" s="21"/>
      <c r="I76" s="21"/>
      <c r="J76" s="21"/>
      <c r="K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F76" s="21"/>
      <c r="AG76" s="21"/>
      <c r="AN76" s="21"/>
      <c r="AO76" s="21"/>
    </row>
    <row r="77" spans="1:45" x14ac:dyDescent="0.35">
      <c r="A77" s="21" t="str">
        <f>+'DP dólares GG'!A77</f>
        <v xml:space="preserve">En los conceptos de ingresos corrientes, ingresos tributarios y gastos totales, se considera el monto acumulado al mes. Según información proporcionada por Presupuesto Nacional. </v>
      </c>
    </row>
    <row r="78" spans="1:45" x14ac:dyDescent="0.35">
      <c r="A78" s="21" t="str">
        <f>+'DP dólares GG'!A78</f>
        <v>El cálculo de la Tasa Promedio Ponderada se realiza en colones, para lo cual se colonizan las tasas de los titulos diferentes al colón, utilizando la devalución interanual.</v>
      </c>
    </row>
  </sheetData>
  <mergeCells count="25">
    <mergeCell ref="N4:O4"/>
    <mergeCell ref="AP4:AQ4"/>
    <mergeCell ref="AR4:AS4"/>
    <mergeCell ref="AN4:AO4"/>
    <mergeCell ref="AJ4:AK4"/>
    <mergeCell ref="A1:AI1"/>
    <mergeCell ref="A2:AI2"/>
    <mergeCell ref="H4:I4"/>
    <mergeCell ref="A4:A6"/>
    <mergeCell ref="F4:G4"/>
    <mergeCell ref="D4:E4"/>
    <mergeCell ref="B4:C4"/>
    <mergeCell ref="J4:K4"/>
    <mergeCell ref="AD4:AE4"/>
    <mergeCell ref="L4:M4"/>
    <mergeCell ref="AB4:AC4"/>
    <mergeCell ref="Z4:AA4"/>
    <mergeCell ref="R4:S4"/>
    <mergeCell ref="P4:Q4"/>
    <mergeCell ref="AH4:AI4"/>
    <mergeCell ref="AF4:AG4"/>
    <mergeCell ref="AL4:AM4"/>
    <mergeCell ref="X4:Y4"/>
    <mergeCell ref="V4:W4"/>
    <mergeCell ref="T4:U4"/>
  </mergeCells>
  <hyperlinks>
    <hyperlink ref="AR1" location="INDICE!A48" display="Å INDICE" xr:uid="{71C8293E-6EDE-4CC6-954F-A475BA1066A4}"/>
  </hyperlinks>
  <printOptions horizontalCentered="1" verticalCentered="1"/>
  <pageMargins left="0.25" right="0.36" top="0.27" bottom="0.63" header="0" footer="0.5"/>
  <pageSetup paperSize="5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39997558519241921"/>
  </sheetPr>
  <dimension ref="A2:S300"/>
  <sheetViews>
    <sheetView showGridLines="0" workbookViewId="0">
      <selection activeCell="F11" sqref="F11"/>
    </sheetView>
  </sheetViews>
  <sheetFormatPr baseColWidth="10" defaultColWidth="11.44140625" defaultRowHeight="14.4" x14ac:dyDescent="0.35"/>
  <cols>
    <col min="1" max="1" width="5" style="136" customWidth="1"/>
    <col min="2" max="2" width="24.6640625" style="136" bestFit="1" customWidth="1"/>
    <col min="3" max="3" width="22.44140625" style="136" customWidth="1"/>
    <col min="4" max="4" width="17.21875" style="136" customWidth="1"/>
    <col min="5" max="5" width="18.21875" style="136" customWidth="1"/>
    <col min="6" max="6" width="12.88671875" style="136" customWidth="1"/>
    <col min="7" max="7" width="13.44140625" style="136" customWidth="1"/>
    <col min="8" max="8" width="13.5546875" style="136" customWidth="1"/>
    <col min="9" max="9" width="16.33203125" style="136" customWidth="1"/>
    <col min="10" max="11" width="12.44140625" style="136" customWidth="1"/>
    <col min="12" max="12" width="18.6640625" style="136" bestFit="1" customWidth="1"/>
    <col min="13" max="13" width="16.88671875" style="136" customWidth="1"/>
    <col min="14" max="14" width="20" style="136" bestFit="1" customWidth="1"/>
    <col min="15" max="15" width="12.88671875" style="136" customWidth="1"/>
    <col min="16" max="16" width="12.77734375" style="136" bestFit="1" customWidth="1"/>
    <col min="17" max="17" width="15.88671875" style="136" customWidth="1"/>
    <col min="18" max="19" width="16.5546875" style="136" customWidth="1"/>
    <col min="20" max="20" width="12.88671875" style="136" bestFit="1" customWidth="1"/>
    <col min="21" max="21" width="7" style="136" customWidth="1"/>
    <col min="22" max="22" width="8.6640625" style="136" bestFit="1" customWidth="1"/>
    <col min="23" max="24" width="11.5546875" style="136" bestFit="1" customWidth="1"/>
    <col min="25" max="16384" width="11.44140625" style="136"/>
  </cols>
  <sheetData>
    <row r="2" spans="2:15" ht="28.5" customHeight="1" x14ac:dyDescent="0.35">
      <c r="B2" s="364" t="s">
        <v>162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135" t="s">
        <v>186</v>
      </c>
    </row>
    <row r="4" spans="2:15" x14ac:dyDescent="0.35">
      <c r="C4" s="137"/>
    </row>
    <row r="5" spans="2:15" x14ac:dyDescent="0.35">
      <c r="C5" s="137"/>
    </row>
    <row r="6" spans="2:15" x14ac:dyDescent="0.35">
      <c r="C6" s="358" t="s">
        <v>92</v>
      </c>
      <c r="D6" s="358"/>
      <c r="E6" s="358"/>
      <c r="F6" s="358"/>
      <c r="G6" s="358"/>
      <c r="I6" s="358" t="s">
        <v>93</v>
      </c>
      <c r="J6" s="358"/>
      <c r="K6" s="358"/>
      <c r="L6" s="358"/>
      <c r="M6" s="358"/>
    </row>
    <row r="7" spans="2:15" x14ac:dyDescent="0.35">
      <c r="C7" s="358" t="s">
        <v>163</v>
      </c>
      <c r="D7" s="358"/>
      <c r="E7" s="358"/>
      <c r="F7" s="358"/>
      <c r="G7" s="358"/>
      <c r="I7" s="358" t="str">
        <f>+C7</f>
        <v>Deuda Pública de las Sociedades No Financieras</v>
      </c>
      <c r="J7" s="358"/>
      <c r="K7" s="358"/>
      <c r="L7" s="358"/>
      <c r="M7" s="358"/>
      <c r="N7" s="295"/>
      <c r="O7" s="138"/>
    </row>
    <row r="8" spans="2:15" x14ac:dyDescent="0.35">
      <c r="C8" s="358" t="s">
        <v>95</v>
      </c>
      <c r="D8" s="358"/>
      <c r="E8" s="358"/>
      <c r="F8" s="358"/>
      <c r="G8" s="358"/>
      <c r="I8" s="358" t="s">
        <v>96</v>
      </c>
      <c r="J8" s="358"/>
      <c r="K8" s="358"/>
      <c r="L8" s="358"/>
      <c r="M8" s="358"/>
      <c r="N8" s="138"/>
      <c r="O8" s="138"/>
    </row>
    <row r="9" spans="2:15" x14ac:dyDescent="0.35">
      <c r="C9" s="360" t="s">
        <v>216</v>
      </c>
      <c r="D9" s="360"/>
      <c r="E9" s="360"/>
      <c r="F9" s="360"/>
      <c r="G9" s="360"/>
      <c r="I9" s="360" t="str">
        <f>C9</f>
        <v>Junio 2025</v>
      </c>
      <c r="J9" s="358"/>
      <c r="K9" s="358"/>
      <c r="L9" s="358"/>
      <c r="M9" s="358"/>
      <c r="N9" s="139"/>
      <c r="O9" s="139"/>
    </row>
    <row r="22" spans="3:15" x14ac:dyDescent="0.35">
      <c r="C22" s="137"/>
      <c r="D22" s="137"/>
      <c r="I22" s="137"/>
      <c r="J22" s="137"/>
    </row>
    <row r="24" spans="3:15" x14ac:dyDescent="0.35">
      <c r="C24" s="358" t="s">
        <v>98</v>
      </c>
      <c r="D24" s="358"/>
      <c r="E24" s="358"/>
      <c r="F24" s="358"/>
      <c r="G24" s="358"/>
      <c r="I24" s="358" t="s">
        <v>99</v>
      </c>
      <c r="J24" s="358"/>
      <c r="K24" s="358"/>
      <c r="L24" s="358"/>
      <c r="M24" s="358"/>
    </row>
    <row r="25" spans="3:15" x14ac:dyDescent="0.35">
      <c r="C25" s="358" t="str">
        <f>+C7</f>
        <v>Deuda Pública de las Sociedades No Financieras</v>
      </c>
      <c r="D25" s="358"/>
      <c r="E25" s="358"/>
      <c r="F25" s="358"/>
      <c r="G25" s="358"/>
      <c r="I25" s="358" t="s">
        <v>164</v>
      </c>
      <c r="J25" s="358"/>
      <c r="K25" s="358"/>
      <c r="L25" s="358"/>
      <c r="M25" s="358"/>
      <c r="N25" s="138"/>
      <c r="O25" s="138"/>
    </row>
    <row r="26" spans="3:15" x14ac:dyDescent="0.35">
      <c r="C26" s="358" t="s">
        <v>158</v>
      </c>
      <c r="D26" s="358"/>
      <c r="E26" s="358"/>
      <c r="F26" s="358"/>
      <c r="G26" s="358"/>
      <c r="I26" s="358" t="s">
        <v>101</v>
      </c>
      <c r="J26" s="358"/>
      <c r="K26" s="358"/>
      <c r="L26" s="358"/>
      <c r="M26" s="358"/>
      <c r="N26" s="138"/>
      <c r="O26" s="138"/>
    </row>
    <row r="27" spans="3:15" x14ac:dyDescent="0.35">
      <c r="C27" s="360" t="str">
        <f>+C9</f>
        <v>Junio 2025</v>
      </c>
      <c r="D27" s="358"/>
      <c r="E27" s="358"/>
      <c r="F27" s="358"/>
      <c r="G27" s="358"/>
      <c r="I27" s="360" t="str">
        <f>+C27</f>
        <v>Junio 2025</v>
      </c>
      <c r="J27" s="358"/>
      <c r="K27" s="358"/>
      <c r="L27" s="358"/>
      <c r="M27" s="358"/>
      <c r="N27" s="139"/>
      <c r="O27" s="139"/>
    </row>
    <row r="33" spans="3:15" ht="12" customHeight="1" x14ac:dyDescent="0.35"/>
    <row r="40" spans="3:15" x14ac:dyDescent="0.35">
      <c r="C40" s="137"/>
      <c r="D40" s="137"/>
      <c r="I40" s="137"/>
      <c r="J40" s="137"/>
    </row>
    <row r="43" spans="3:15" x14ac:dyDescent="0.35">
      <c r="E43" s="363" t="s">
        <v>102</v>
      </c>
      <c r="F43" s="363"/>
      <c r="G43" s="363"/>
      <c r="H43" s="363"/>
      <c r="I43" s="363"/>
      <c r="J43" s="363"/>
    </row>
    <row r="44" spans="3:15" ht="15" customHeight="1" x14ac:dyDescent="0.35">
      <c r="C44" s="140"/>
      <c r="D44" s="140"/>
      <c r="E44" s="363" t="str">
        <f>+I25</f>
        <v>Sociedades No Financieras Públicas</v>
      </c>
      <c r="F44" s="363"/>
      <c r="G44" s="363"/>
      <c r="H44" s="363"/>
      <c r="I44" s="363"/>
      <c r="J44" s="363"/>
      <c r="O44" s="138"/>
    </row>
    <row r="45" spans="3:15" ht="15" customHeight="1" x14ac:dyDescent="0.35">
      <c r="C45" s="140"/>
      <c r="D45" s="140"/>
      <c r="E45" s="363" t="s">
        <v>103</v>
      </c>
      <c r="F45" s="363"/>
      <c r="G45" s="363"/>
      <c r="H45" s="363"/>
      <c r="I45" s="363"/>
      <c r="J45" s="363"/>
      <c r="O45" s="138"/>
    </row>
    <row r="46" spans="3:15" ht="15" customHeight="1" x14ac:dyDescent="0.35">
      <c r="C46" s="139"/>
      <c r="D46" s="139"/>
      <c r="E46" s="360" t="s">
        <v>190</v>
      </c>
      <c r="F46" s="360"/>
      <c r="G46" s="360"/>
      <c r="H46" s="360"/>
      <c r="I46" s="360"/>
      <c r="J46" s="360"/>
      <c r="O46" s="139"/>
    </row>
    <row r="47" spans="3:15" ht="15" customHeight="1" x14ac:dyDescent="0.35">
      <c r="C47" s="139"/>
      <c r="D47" s="139"/>
      <c r="E47" s="139"/>
      <c r="F47" s="139"/>
      <c r="G47" s="139"/>
      <c r="H47" s="139"/>
      <c r="I47" s="139"/>
      <c r="J47" s="139"/>
      <c r="O47" s="139"/>
    </row>
    <row r="48" spans="3:15" ht="15" customHeight="1" x14ac:dyDescent="0.35">
      <c r="C48" s="139"/>
      <c r="D48" s="139"/>
      <c r="E48" s="139"/>
      <c r="F48" s="139"/>
      <c r="G48" s="139"/>
      <c r="H48" s="139"/>
      <c r="I48" s="139"/>
      <c r="J48" s="139"/>
      <c r="O48" s="139"/>
    </row>
    <row r="49" spans="3:15" ht="15" customHeight="1" x14ac:dyDescent="0.35">
      <c r="C49" s="139"/>
      <c r="D49" s="139"/>
      <c r="E49" s="139"/>
      <c r="F49" s="139"/>
      <c r="G49" s="139"/>
      <c r="H49" s="139"/>
      <c r="I49" s="139"/>
      <c r="J49" s="139"/>
      <c r="O49" s="139"/>
    </row>
    <row r="50" spans="3:15" ht="15" customHeight="1" x14ac:dyDescent="0.35">
      <c r="C50" s="139"/>
      <c r="D50" s="139"/>
      <c r="E50" s="139"/>
      <c r="F50" s="139"/>
      <c r="G50" s="139"/>
      <c r="H50" s="139"/>
      <c r="I50" s="139"/>
      <c r="J50" s="139"/>
      <c r="O50" s="139"/>
    </row>
    <row r="64" spans="3:15" x14ac:dyDescent="0.35">
      <c r="C64" s="137"/>
      <c r="D64" s="137"/>
    </row>
    <row r="65" spans="4:15" x14ac:dyDescent="0.35">
      <c r="I65" s="137"/>
      <c r="J65" s="137"/>
    </row>
    <row r="67" spans="4:15" x14ac:dyDescent="0.35">
      <c r="D67" s="358" t="s">
        <v>104</v>
      </c>
      <c r="E67" s="358"/>
      <c r="F67" s="358"/>
      <c r="G67" s="358"/>
      <c r="H67" s="358"/>
      <c r="I67" s="358"/>
      <c r="J67" s="358"/>
      <c r="K67" s="358"/>
    </row>
    <row r="68" spans="4:15" x14ac:dyDescent="0.35">
      <c r="D68" s="358" t="s">
        <v>105</v>
      </c>
      <c r="E68" s="358"/>
      <c r="F68" s="358"/>
      <c r="G68" s="358"/>
      <c r="H68" s="358"/>
      <c r="I68" s="358"/>
      <c r="J68" s="358"/>
      <c r="K68" s="358"/>
    </row>
    <row r="69" spans="4:15" x14ac:dyDescent="0.35">
      <c r="D69" s="358" t="s">
        <v>165</v>
      </c>
      <c r="E69" s="358"/>
      <c r="F69" s="358"/>
      <c r="G69" s="358"/>
      <c r="H69" s="358"/>
      <c r="I69" s="358"/>
      <c r="J69" s="358"/>
      <c r="K69" s="358"/>
    </row>
    <row r="70" spans="4:15" x14ac:dyDescent="0.35">
      <c r="D70" s="358" t="s">
        <v>220</v>
      </c>
      <c r="E70" s="358"/>
      <c r="F70" s="358"/>
      <c r="G70" s="358"/>
      <c r="H70" s="358"/>
      <c r="I70" s="358"/>
      <c r="J70" s="358"/>
      <c r="K70" s="358"/>
    </row>
    <row r="71" spans="4:15" x14ac:dyDescent="0.35">
      <c r="D71" s="360" t="s">
        <v>107</v>
      </c>
      <c r="E71" s="360"/>
      <c r="F71" s="360"/>
      <c r="G71" s="360"/>
      <c r="H71" s="360"/>
      <c r="I71" s="360"/>
      <c r="J71" s="360"/>
      <c r="K71" s="360"/>
      <c r="M71" s="141"/>
      <c r="N71" s="141"/>
      <c r="O71" s="141"/>
    </row>
    <row r="72" spans="4:15" x14ac:dyDescent="0.35">
      <c r="M72" s="141"/>
      <c r="N72" s="141"/>
      <c r="O72" s="141"/>
    </row>
    <row r="91" spans="4:15" ht="30.75" customHeight="1" x14ac:dyDescent="0.35">
      <c r="O91" s="135" t="s">
        <v>186</v>
      </c>
    </row>
    <row r="94" spans="4:15" x14ac:dyDescent="0.35">
      <c r="D94" s="358" t="s">
        <v>108</v>
      </c>
      <c r="E94" s="358"/>
      <c r="F94" s="358"/>
      <c r="G94" s="358"/>
      <c r="H94" s="358"/>
      <c r="I94" s="358"/>
      <c r="J94" s="358"/>
      <c r="K94" s="358"/>
    </row>
    <row r="95" spans="4:15" x14ac:dyDescent="0.35">
      <c r="D95" s="358" t="s">
        <v>105</v>
      </c>
      <c r="E95" s="358"/>
      <c r="F95" s="358"/>
      <c r="G95" s="358"/>
      <c r="H95" s="358"/>
      <c r="I95" s="358"/>
      <c r="J95" s="358"/>
      <c r="K95" s="358"/>
    </row>
    <row r="96" spans="4:15" x14ac:dyDescent="0.35">
      <c r="D96" s="358" t="s">
        <v>166</v>
      </c>
      <c r="E96" s="358"/>
      <c r="F96" s="358"/>
      <c r="G96" s="358"/>
      <c r="H96" s="358"/>
      <c r="I96" s="358"/>
      <c r="J96" s="358"/>
      <c r="K96" s="358"/>
    </row>
    <row r="97" spans="4:15" x14ac:dyDescent="0.35">
      <c r="D97" s="358" t="str">
        <f>+D70</f>
        <v>Al 30 de Junio del 2025</v>
      </c>
      <c r="E97" s="358"/>
      <c r="F97" s="358"/>
      <c r="G97" s="358"/>
      <c r="H97" s="358"/>
      <c r="I97" s="358"/>
      <c r="J97" s="358"/>
      <c r="K97" s="358"/>
    </row>
    <row r="98" spans="4:15" x14ac:dyDescent="0.35">
      <c r="D98" s="358" t="s">
        <v>109</v>
      </c>
      <c r="E98" s="358"/>
      <c r="F98" s="358"/>
      <c r="G98" s="358"/>
      <c r="H98" s="358"/>
      <c r="I98" s="358"/>
      <c r="J98" s="358"/>
      <c r="K98" s="358"/>
    </row>
    <row r="99" spans="4:15" x14ac:dyDescent="0.35">
      <c r="D99" s="358"/>
      <c r="E99" s="358"/>
      <c r="F99" s="358"/>
      <c r="G99" s="358"/>
      <c r="H99" s="358"/>
      <c r="I99" s="358"/>
      <c r="J99" s="358"/>
      <c r="K99" s="358"/>
    </row>
    <row r="107" spans="4:15" x14ac:dyDescent="0.35">
      <c r="M107" s="142"/>
      <c r="N107" s="142"/>
      <c r="O107" s="142"/>
    </row>
    <row r="108" spans="4:15" x14ac:dyDescent="0.35">
      <c r="M108" s="142"/>
      <c r="N108" s="142"/>
      <c r="O108" s="142"/>
    </row>
    <row r="109" spans="4:15" x14ac:dyDescent="0.35">
      <c r="M109" s="142"/>
      <c r="N109" s="142"/>
      <c r="O109" s="142"/>
    </row>
    <row r="110" spans="4:15" x14ac:dyDescent="0.35">
      <c r="M110" s="142"/>
      <c r="N110" s="142"/>
      <c r="O110" s="142"/>
    </row>
    <row r="111" spans="4:15" x14ac:dyDescent="0.35">
      <c r="M111" s="142"/>
      <c r="N111" s="142"/>
      <c r="O111" s="142"/>
    </row>
    <row r="112" spans="4:15" x14ac:dyDescent="0.35">
      <c r="M112" s="142"/>
      <c r="N112" s="142"/>
      <c r="O112" s="142"/>
    </row>
    <row r="113" spans="4:15" x14ac:dyDescent="0.35">
      <c r="M113" s="142"/>
      <c r="N113" s="142"/>
      <c r="O113" s="142"/>
    </row>
    <row r="114" spans="4:15" x14ac:dyDescent="0.35">
      <c r="M114" s="142"/>
      <c r="N114" s="142"/>
      <c r="O114" s="142"/>
    </row>
    <row r="115" spans="4:15" x14ac:dyDescent="0.35">
      <c r="M115" s="142"/>
      <c r="N115" s="142"/>
      <c r="O115" s="142"/>
    </row>
    <row r="116" spans="4:15" x14ac:dyDescent="0.35">
      <c r="M116" s="142"/>
      <c r="N116" s="142"/>
      <c r="O116" s="142"/>
    </row>
    <row r="117" spans="4:15" x14ac:dyDescent="0.35">
      <c r="M117" s="142"/>
      <c r="N117" s="142"/>
      <c r="O117" s="142"/>
    </row>
    <row r="118" spans="4:15" x14ac:dyDescent="0.35">
      <c r="M118" s="142"/>
      <c r="N118" s="142"/>
      <c r="O118" s="142"/>
    </row>
    <row r="119" spans="4:15" x14ac:dyDescent="0.35">
      <c r="M119" s="142"/>
      <c r="N119" s="142"/>
      <c r="O119" s="142"/>
    </row>
    <row r="123" spans="4:15" x14ac:dyDescent="0.35">
      <c r="D123" s="358" t="s">
        <v>110</v>
      </c>
      <c r="E123" s="358"/>
      <c r="F123" s="358"/>
      <c r="G123" s="358"/>
      <c r="H123" s="358"/>
      <c r="I123" s="358"/>
      <c r="J123" s="358"/>
      <c r="K123" s="358"/>
    </row>
    <row r="124" spans="4:15" x14ac:dyDescent="0.35">
      <c r="D124" s="361" t="str">
        <f>+E44</f>
        <v>Sociedades No Financieras Públicas</v>
      </c>
      <c r="E124" s="362"/>
      <c r="F124" s="362"/>
      <c r="G124" s="362"/>
      <c r="H124" s="362"/>
      <c r="I124" s="362"/>
      <c r="J124" s="362"/>
      <c r="K124" s="362"/>
    </row>
    <row r="125" spans="4:15" x14ac:dyDescent="0.35">
      <c r="D125" s="361" t="s">
        <v>167</v>
      </c>
      <c r="E125" s="362"/>
      <c r="F125" s="362"/>
      <c r="G125" s="362"/>
      <c r="H125" s="362"/>
      <c r="I125" s="362"/>
      <c r="J125" s="362"/>
      <c r="K125" s="362"/>
    </row>
    <row r="126" spans="4:15" x14ac:dyDescent="0.35">
      <c r="D126" s="358" t="str">
        <f>+D97</f>
        <v>Al 30 de Junio del 2025</v>
      </c>
      <c r="E126" s="358"/>
      <c r="F126" s="358"/>
      <c r="G126" s="358"/>
      <c r="H126" s="358"/>
      <c r="I126" s="358"/>
      <c r="J126" s="358"/>
      <c r="K126" s="358"/>
    </row>
    <row r="127" spans="4:15" x14ac:dyDescent="0.35">
      <c r="D127" s="358"/>
      <c r="E127" s="358"/>
      <c r="F127" s="358"/>
      <c r="G127" s="358"/>
      <c r="H127" s="358"/>
      <c r="I127" s="358"/>
      <c r="J127" s="358"/>
      <c r="K127" s="358"/>
    </row>
    <row r="128" spans="4:15" x14ac:dyDescent="0.35">
      <c r="D128" s="358"/>
      <c r="E128" s="358"/>
      <c r="F128" s="358"/>
      <c r="G128" s="358"/>
      <c r="H128" s="358"/>
      <c r="I128" s="358"/>
      <c r="J128" s="358"/>
      <c r="K128" s="358"/>
    </row>
    <row r="153" spans="4:15" ht="30.75" customHeight="1" x14ac:dyDescent="0.35">
      <c r="D153" s="358" t="s">
        <v>112</v>
      </c>
      <c r="E153" s="358"/>
      <c r="F153" s="358"/>
      <c r="G153" s="358"/>
      <c r="H153" s="358"/>
      <c r="I153" s="358"/>
      <c r="J153" s="358"/>
      <c r="K153" s="358"/>
      <c r="O153" s="135" t="s">
        <v>186</v>
      </c>
    </row>
    <row r="154" spans="4:15" x14ac:dyDescent="0.35">
      <c r="D154" s="358" t="str">
        <f>+E44</f>
        <v>Sociedades No Financieras Públicas</v>
      </c>
      <c r="E154" s="358"/>
      <c r="F154" s="358"/>
      <c r="G154" s="358"/>
      <c r="H154" s="358"/>
      <c r="I154" s="358"/>
      <c r="J154" s="358"/>
      <c r="K154" s="358"/>
    </row>
    <row r="155" spans="4:15" x14ac:dyDescent="0.35">
      <c r="D155" s="358" t="s">
        <v>113</v>
      </c>
      <c r="E155" s="358"/>
      <c r="F155" s="358"/>
      <c r="G155" s="358"/>
      <c r="H155" s="358"/>
      <c r="I155" s="358"/>
      <c r="J155" s="358"/>
      <c r="K155" s="358"/>
    </row>
    <row r="156" spans="4:15" x14ac:dyDescent="0.35">
      <c r="D156" s="358" t="s">
        <v>114</v>
      </c>
      <c r="E156" s="358"/>
      <c r="F156" s="358"/>
      <c r="G156" s="358"/>
      <c r="H156" s="358"/>
      <c r="I156" s="358"/>
      <c r="J156" s="358"/>
      <c r="K156" s="358"/>
    </row>
    <row r="157" spans="4:15" x14ac:dyDescent="0.35">
      <c r="D157" s="360" t="str">
        <f>+E46</f>
        <v>(2015-2020 al 31 de Diciembre 2023)</v>
      </c>
      <c r="E157" s="358"/>
      <c r="F157" s="358"/>
      <c r="G157" s="358"/>
      <c r="H157" s="358"/>
      <c r="I157" s="358"/>
      <c r="J157" s="358"/>
      <c r="K157" s="358"/>
    </row>
    <row r="158" spans="4:15" x14ac:dyDescent="0.35">
      <c r="D158" s="359"/>
      <c r="E158" s="359"/>
      <c r="F158" s="359"/>
      <c r="G158" s="359"/>
      <c r="H158" s="359"/>
      <c r="I158" s="359"/>
      <c r="J158" s="359"/>
      <c r="K158" s="359"/>
    </row>
    <row r="177" spans="1:15" x14ac:dyDescent="0.3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</row>
    <row r="178" spans="1:15" x14ac:dyDescent="0.3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</row>
    <row r="179" spans="1:15" x14ac:dyDescent="0.3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</row>
    <row r="180" spans="1:15" x14ac:dyDescent="0.3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</row>
    <row r="181" spans="1:15" x14ac:dyDescent="0.3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</row>
    <row r="182" spans="1:15" x14ac:dyDescent="0.3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</row>
    <row r="183" spans="1:15" s="145" customFormat="1" ht="10.8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</row>
    <row r="184" spans="1:15" s="145" customFormat="1" ht="10.8" x14ac:dyDescent="0.25">
      <c r="A184" s="144"/>
      <c r="B184" s="144" t="s">
        <v>115</v>
      </c>
      <c r="C184" s="144">
        <v>2020</v>
      </c>
      <c r="D184" s="144">
        <v>2021</v>
      </c>
      <c r="E184" s="144">
        <v>2022</v>
      </c>
      <c r="F184" s="144">
        <v>2023</v>
      </c>
      <c r="G184" s="144">
        <v>2024</v>
      </c>
      <c r="H184" s="144"/>
      <c r="I184" s="144"/>
      <c r="J184" s="144"/>
      <c r="K184" s="144"/>
      <c r="L184" s="144"/>
      <c r="M184" s="144"/>
      <c r="N184" s="144"/>
      <c r="O184" s="144"/>
    </row>
    <row r="185" spans="1:15" s="145" customFormat="1" ht="10.8" x14ac:dyDescent="0.25">
      <c r="A185" s="144"/>
      <c r="B185" s="146" t="s">
        <v>56</v>
      </c>
      <c r="C185" s="147">
        <v>5.1762127954897907E-3</v>
      </c>
      <c r="D185" s="147">
        <f>+'DP SNFP dólares'!P38</f>
        <v>5.8142992718580814E-3</v>
      </c>
      <c r="E185" s="147">
        <f>+'DP SNFP dólares'!X38</f>
        <v>5.1802407513959177E-3</v>
      </c>
      <c r="F185" s="147">
        <f>+'DP SNFP dólares'!AF38</f>
        <v>4.684968550431632E-3</v>
      </c>
      <c r="G185" s="147">
        <f>+'DP SNFP dólares'!AN38</f>
        <v>3.8575583107852648E-3</v>
      </c>
      <c r="H185" s="147"/>
      <c r="I185" s="147"/>
      <c r="J185" s="147"/>
      <c r="K185" s="147"/>
      <c r="L185" s="147"/>
      <c r="M185" s="147"/>
      <c r="N185" s="147"/>
      <c r="O185" s="147"/>
    </row>
    <row r="186" spans="1:15" s="145" customFormat="1" ht="10.8" x14ac:dyDescent="0.25">
      <c r="A186" s="144"/>
      <c r="B186" s="146" t="s">
        <v>72</v>
      </c>
      <c r="C186" s="147">
        <v>3.9785925315550148E-2</v>
      </c>
      <c r="D186" s="147">
        <f>+'DP SNFP dólares'!P39</f>
        <v>3.6794910605537648E-2</v>
      </c>
      <c r="E186" s="147">
        <f>+'DP SNFP dólares'!X39</f>
        <v>3.1258251455101645E-2</v>
      </c>
      <c r="F186" s="147">
        <f>+'DP SNFP dólares'!AF39</f>
        <v>3.4508853944166938E-2</v>
      </c>
      <c r="G186" s="147">
        <f>+'DP SNFP dólares'!AN39</f>
        <v>2.8806466382928969E-2</v>
      </c>
      <c r="H186" s="147"/>
      <c r="I186" s="147"/>
      <c r="J186" s="147"/>
      <c r="K186" s="147"/>
      <c r="L186" s="147"/>
      <c r="M186" s="147"/>
      <c r="N186" s="147"/>
      <c r="O186" s="147"/>
    </row>
    <row r="187" spans="1:15" s="145" customFormat="1" ht="10.8" x14ac:dyDescent="0.25">
      <c r="A187" s="144"/>
      <c r="B187" s="146" t="s">
        <v>73</v>
      </c>
      <c r="C187" s="147">
        <v>2.4312263909962422E-2</v>
      </c>
      <c r="D187" s="147">
        <f>+'DP SNFP dólares'!P40</f>
        <v>2.7898155372021366E-2</v>
      </c>
      <c r="E187" s="147">
        <f>+'DP SNFP dólares'!X40</f>
        <v>2.7102909221819436E-2</v>
      </c>
      <c r="F187" s="147">
        <f>+'DP SNFP dólares'!AF40</f>
        <v>2.9033279510118901E-2</v>
      </c>
      <c r="G187" s="147">
        <f>+'DP SNFP dólares'!AN40</f>
        <v>2.3205918871174423E-2</v>
      </c>
      <c r="H187" s="147"/>
      <c r="I187" s="147"/>
      <c r="J187" s="147"/>
      <c r="K187" s="147"/>
      <c r="L187" s="147"/>
      <c r="M187" s="147"/>
      <c r="N187" s="147"/>
      <c r="O187" s="147"/>
    </row>
    <row r="193" spans="2:19" s="145" customFormat="1" ht="10.8" x14ac:dyDescent="0.25">
      <c r="B193" s="144" t="s">
        <v>116</v>
      </c>
      <c r="C193" s="144">
        <v>2020</v>
      </c>
      <c r="D193" s="144">
        <v>2021</v>
      </c>
      <c r="E193" s="144">
        <v>2022</v>
      </c>
      <c r="F193" s="144">
        <v>2023</v>
      </c>
      <c r="G193" s="144">
        <v>2024</v>
      </c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</row>
    <row r="194" spans="2:19" s="145" customFormat="1" ht="10.8" x14ac:dyDescent="0.25">
      <c r="B194" s="146" t="s">
        <v>45</v>
      </c>
      <c r="C194" s="147">
        <v>9.5077371548471887E-2</v>
      </c>
      <c r="D194" s="147">
        <f>+'DP SNFP dólares'!P43</f>
        <v>8.4695963508920363E-2</v>
      </c>
      <c r="E194" s="147">
        <f>+'DP SNFP dólares'!X43</f>
        <v>6.8759684204582477E-2</v>
      </c>
      <c r="F194" s="147">
        <f>+'DP SNFP dólares'!AF43</f>
        <v>5.535426784099929E-2</v>
      </c>
      <c r="G194" s="147">
        <f>+'DP SNFP dólares'!AN43</f>
        <v>5.0463704864837623E-2</v>
      </c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4"/>
    </row>
    <row r="195" spans="2:19" s="145" customFormat="1" ht="10.8" x14ac:dyDescent="0.25">
      <c r="B195" s="146" t="s">
        <v>76</v>
      </c>
      <c r="C195" s="147">
        <v>5.4275387735094265E-2</v>
      </c>
      <c r="D195" s="147">
        <f>+'DP SNFP dólares'!P50</f>
        <v>5.1257412361437237E-2</v>
      </c>
      <c r="E195" s="147">
        <f>+'DP SNFP dólares'!X50</f>
        <v>4.3201256106617694E-2</v>
      </c>
      <c r="F195" s="147">
        <f>+'DP SNFP dólares'!AF50</f>
        <v>3.5026796282712491E-2</v>
      </c>
      <c r="G195" s="147">
        <f>+'DP SNFP dólares'!AN50</f>
        <v>3.1656491787606461E-2</v>
      </c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4"/>
    </row>
    <row r="196" spans="2:19" s="145" customFormat="1" ht="10.8" x14ac:dyDescent="0.25">
      <c r="B196" s="146" t="s">
        <v>77</v>
      </c>
      <c r="C196" s="147">
        <v>4.0801983813377622E-2</v>
      </c>
      <c r="D196" s="147">
        <f>+'DP SNFP dólares'!P56</f>
        <v>3.343855114748312E-2</v>
      </c>
      <c r="E196" s="147">
        <f>+'DP SNFP dólares'!X56</f>
        <v>2.5558428097964783E-2</v>
      </c>
      <c r="F196" s="147">
        <f>+'DP SNFP dólares'!AF56</f>
        <v>2.0327471558286795E-2</v>
      </c>
      <c r="G196" s="147">
        <f>+'DP SNFP dólares'!AN56</f>
        <v>1.8807213077231159E-2</v>
      </c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4"/>
    </row>
    <row r="197" spans="2:19" s="145" customFormat="1" ht="10.8" x14ac:dyDescent="0.25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7"/>
      <c r="N197" s="147"/>
      <c r="O197" s="147"/>
      <c r="P197" s="144"/>
      <c r="Q197" s="144"/>
      <c r="R197" s="148"/>
      <c r="S197" s="148"/>
    </row>
    <row r="198" spans="2:19" s="145" customFormat="1" ht="10.8" x14ac:dyDescent="0.25">
      <c r="B198" s="146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8"/>
      <c r="S198" s="148"/>
    </row>
    <row r="199" spans="2:19" s="145" customFormat="1" ht="10.8" x14ac:dyDescent="0.25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8"/>
      <c r="S199" s="148"/>
    </row>
    <row r="200" spans="2:19" s="145" customFormat="1" ht="10.8" x14ac:dyDescent="0.25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8"/>
      <c r="S200" s="148"/>
    </row>
    <row r="201" spans="2:19" s="145" customFormat="1" ht="10.8" x14ac:dyDescent="0.25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8"/>
      <c r="S201" s="148"/>
    </row>
    <row r="202" spans="2:19" s="145" customFormat="1" ht="10.8" x14ac:dyDescent="0.25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8"/>
      <c r="S202" s="148"/>
    </row>
    <row r="203" spans="2:19" s="145" customFormat="1" ht="10.8" x14ac:dyDescent="0.25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8"/>
      <c r="S203" s="148"/>
    </row>
    <row r="204" spans="2:19" s="145" customFormat="1" ht="10.8" x14ac:dyDescent="0.25">
      <c r="B204" s="357" t="s">
        <v>117</v>
      </c>
      <c r="C204" s="357"/>
      <c r="D204" s="357"/>
      <c r="E204" s="357"/>
      <c r="F204" s="144"/>
      <c r="G204" s="144"/>
      <c r="H204" s="144"/>
      <c r="I204" s="144"/>
      <c r="J204" s="144"/>
      <c r="K204" s="357" t="s">
        <v>117</v>
      </c>
      <c r="L204" s="357"/>
      <c r="M204" s="357"/>
      <c r="N204" s="357"/>
      <c r="O204" s="144"/>
      <c r="P204" s="144"/>
      <c r="Q204" s="144"/>
      <c r="R204" s="149" t="s">
        <v>118</v>
      </c>
      <c r="S204" s="148"/>
    </row>
    <row r="205" spans="2:19" s="153" customFormat="1" ht="10.8" x14ac:dyDescent="0.25">
      <c r="B205" s="356" t="s">
        <v>218</v>
      </c>
      <c r="C205" s="356"/>
      <c r="D205" s="356"/>
      <c r="E205" s="356"/>
      <c r="F205" s="150"/>
      <c r="G205" s="150"/>
      <c r="H205" s="149" t="s">
        <v>118</v>
      </c>
      <c r="I205" s="149" t="s">
        <v>118</v>
      </c>
      <c r="J205" s="150"/>
      <c r="K205" s="356" t="str">
        <f>+B205</f>
        <v>Al 30 de Junio 2025</v>
      </c>
      <c r="L205" s="356"/>
      <c r="M205" s="356"/>
      <c r="N205" s="356"/>
      <c r="O205" s="144"/>
      <c r="P205" s="144"/>
      <c r="Q205" s="144"/>
      <c r="R205" s="151">
        <v>0.08</v>
      </c>
      <c r="S205" s="152"/>
    </row>
    <row r="206" spans="2:19" s="145" customFormat="1" ht="10.8" x14ac:dyDescent="0.25">
      <c r="B206" s="356" t="s">
        <v>119</v>
      </c>
      <c r="C206" s="356"/>
      <c r="D206" s="356"/>
      <c r="E206" s="356"/>
      <c r="F206" s="144"/>
      <c r="G206" s="154"/>
      <c r="H206" s="151">
        <v>0.08</v>
      </c>
      <c r="I206" s="151">
        <v>0.1</v>
      </c>
      <c r="J206" s="144"/>
      <c r="K206" s="356" t="s">
        <v>109</v>
      </c>
      <c r="L206" s="356"/>
      <c r="M206" s="356"/>
      <c r="N206" s="356"/>
      <c r="O206" s="144"/>
      <c r="P206" s="144"/>
      <c r="Q206" s="144"/>
      <c r="R206" s="155">
        <f>+N248*R205</f>
        <v>188446.36987944736</v>
      </c>
      <c r="S206" s="148"/>
    </row>
    <row r="207" spans="2:19" s="145" customFormat="1" ht="10.8" x14ac:dyDescent="0.25">
      <c r="B207" s="150"/>
      <c r="C207" s="156" t="s">
        <v>76</v>
      </c>
      <c r="D207" s="156" t="s">
        <v>77</v>
      </c>
      <c r="E207" s="157" t="s">
        <v>120</v>
      </c>
      <c r="F207" s="144"/>
      <c r="G207" s="157" t="s">
        <v>121</v>
      </c>
      <c r="H207" s="155">
        <f>+E248*H206</f>
        <v>188446.36987944733</v>
      </c>
      <c r="I207" s="155">
        <f>+E248*I206</f>
        <v>235557.96234930918</v>
      </c>
      <c r="J207" s="144"/>
      <c r="K207" s="150"/>
      <c r="L207" s="156" t="s">
        <v>76</v>
      </c>
      <c r="M207" s="156" t="s">
        <v>77</v>
      </c>
      <c r="N207" s="157" t="s">
        <v>120</v>
      </c>
      <c r="O207" s="150"/>
      <c r="P207" s="150"/>
      <c r="Q207" s="157" t="s">
        <v>121</v>
      </c>
      <c r="R207" s="150"/>
      <c r="S207" s="148"/>
    </row>
    <row r="208" spans="2:19" s="145" customFormat="1" ht="10.8" x14ac:dyDescent="0.25">
      <c r="B208" s="158">
        <v>2025</v>
      </c>
      <c r="C208" s="159">
        <v>131367.58798351313</v>
      </c>
      <c r="D208" s="148">
        <f t="shared" ref="D208:D245" si="0">+$B$249*D258</f>
        <v>25994.475423130421</v>
      </c>
      <c r="E208" s="148">
        <f>SUM(C208:D208)</f>
        <v>157362.06340664355</v>
      </c>
      <c r="F208" s="144"/>
      <c r="G208" s="154">
        <f t="shared" ref="G208:G245" si="1">+E208/$E$248</f>
        <v>6.6803966988511793E-2</v>
      </c>
      <c r="H208" s="148">
        <f t="shared" ref="H208:H245" si="2">+$H$207-E208</f>
        <v>31084.306472803786</v>
      </c>
      <c r="I208" s="148">
        <f t="shared" ref="I208:I245" si="3">+$I$207-E208</f>
        <v>78195.898942665634</v>
      </c>
      <c r="J208" s="144"/>
      <c r="K208" s="149">
        <v>2025</v>
      </c>
      <c r="L208" s="160">
        <f t="shared" ref="L208:N223" si="4">+C208</f>
        <v>131367.58798351313</v>
      </c>
      <c r="M208" s="160">
        <f t="shared" si="4"/>
        <v>25994.475423130421</v>
      </c>
      <c r="N208" s="160">
        <f t="shared" si="4"/>
        <v>157362.06340664355</v>
      </c>
      <c r="O208" s="144"/>
      <c r="P208" s="149">
        <v>2025</v>
      </c>
      <c r="Q208" s="154">
        <f t="shared" ref="Q208:S223" si="5">+G208</f>
        <v>6.6803966988511793E-2</v>
      </c>
      <c r="R208" s="148">
        <f t="shared" si="5"/>
        <v>31084.306472803786</v>
      </c>
      <c r="S208" s="148">
        <f t="shared" si="5"/>
        <v>78195.898942665634</v>
      </c>
    </row>
    <row r="209" spans="2:19" s="145" customFormat="1" ht="10.8" x14ac:dyDescent="0.25">
      <c r="B209" s="158">
        <v>2026</v>
      </c>
      <c r="C209" s="159">
        <v>131572.25490459611</v>
      </c>
      <c r="D209" s="148">
        <f t="shared" si="0"/>
        <v>50892.413743687473</v>
      </c>
      <c r="E209" s="148">
        <f t="shared" ref="E209:E245" si="6">SUM(C209:D209)</f>
        <v>182464.66864828358</v>
      </c>
      <c r="F209" s="144"/>
      <c r="G209" s="154">
        <f t="shared" si="1"/>
        <v>7.7460624480061732E-2</v>
      </c>
      <c r="H209" s="148">
        <f t="shared" si="2"/>
        <v>5981.7012311637518</v>
      </c>
      <c r="I209" s="148">
        <f t="shared" si="3"/>
        <v>53093.293701025599</v>
      </c>
      <c r="J209" s="144"/>
      <c r="K209" s="149">
        <v>2026</v>
      </c>
      <c r="L209" s="160">
        <f t="shared" si="4"/>
        <v>131572.25490459611</v>
      </c>
      <c r="M209" s="160">
        <f t="shared" si="4"/>
        <v>50892.413743687473</v>
      </c>
      <c r="N209" s="160">
        <f t="shared" si="4"/>
        <v>182464.66864828358</v>
      </c>
      <c r="O209" s="144"/>
      <c r="P209" s="149">
        <v>2026</v>
      </c>
      <c r="Q209" s="154">
        <f t="shared" si="5"/>
        <v>7.7460624480061732E-2</v>
      </c>
      <c r="R209" s="148">
        <f t="shared" si="5"/>
        <v>5981.7012311637518</v>
      </c>
      <c r="S209" s="148">
        <f t="shared" si="5"/>
        <v>53093.293701025599</v>
      </c>
    </row>
    <row r="210" spans="2:19" s="145" customFormat="1" ht="10.8" x14ac:dyDescent="0.25">
      <c r="B210" s="158">
        <v>2027</v>
      </c>
      <c r="C210" s="159">
        <v>226470.22249338246</v>
      </c>
      <c r="D210" s="148">
        <f t="shared" si="0"/>
        <v>48717.205466808868</v>
      </c>
      <c r="E210" s="148">
        <f t="shared" si="6"/>
        <v>275187.42796019133</v>
      </c>
      <c r="F210" s="144"/>
      <c r="G210" s="154">
        <f t="shared" si="1"/>
        <v>0.11682365784439737</v>
      </c>
      <c r="H210" s="148">
        <f t="shared" si="2"/>
        <v>-86741.058080743998</v>
      </c>
      <c r="I210" s="148">
        <f t="shared" si="3"/>
        <v>-39629.465610882151</v>
      </c>
      <c r="J210" s="144"/>
      <c r="K210" s="149">
        <v>2027</v>
      </c>
      <c r="L210" s="160">
        <f t="shared" si="4"/>
        <v>226470.22249338246</v>
      </c>
      <c r="M210" s="160">
        <f t="shared" si="4"/>
        <v>48717.205466808868</v>
      </c>
      <c r="N210" s="160">
        <f t="shared" si="4"/>
        <v>275187.42796019133</v>
      </c>
      <c r="O210" s="144"/>
      <c r="P210" s="149">
        <v>2027</v>
      </c>
      <c r="Q210" s="154">
        <f t="shared" si="5"/>
        <v>0.11682365784439737</v>
      </c>
      <c r="R210" s="148">
        <f t="shared" si="5"/>
        <v>-86741.058080743998</v>
      </c>
      <c r="S210" s="148">
        <f t="shared" si="5"/>
        <v>-39629.465610882151</v>
      </c>
    </row>
    <row r="211" spans="2:19" s="145" customFormat="1" ht="10.8" x14ac:dyDescent="0.25">
      <c r="B211" s="158">
        <v>2028</v>
      </c>
      <c r="C211" s="159">
        <v>160759.31495774287</v>
      </c>
      <c r="D211" s="148">
        <f t="shared" si="0"/>
        <v>48317.187952798457</v>
      </c>
      <c r="E211" s="148">
        <f t="shared" si="6"/>
        <v>209076.50291054131</v>
      </c>
      <c r="F211" s="144"/>
      <c r="G211" s="154">
        <f t="shared" si="1"/>
        <v>8.875798585848757E-2</v>
      </c>
      <c r="H211" s="148">
        <f t="shared" si="2"/>
        <v>-20630.133031093981</v>
      </c>
      <c r="I211" s="148">
        <f t="shared" si="3"/>
        <v>26481.459438767866</v>
      </c>
      <c r="J211" s="144"/>
      <c r="K211" s="149">
        <v>2028</v>
      </c>
      <c r="L211" s="160">
        <f t="shared" si="4"/>
        <v>160759.31495774287</v>
      </c>
      <c r="M211" s="160">
        <f t="shared" si="4"/>
        <v>48317.187952798457</v>
      </c>
      <c r="N211" s="160">
        <f t="shared" si="4"/>
        <v>209076.50291054131</v>
      </c>
      <c r="O211" s="144"/>
      <c r="P211" s="149">
        <v>2028</v>
      </c>
      <c r="Q211" s="154">
        <f t="shared" si="5"/>
        <v>8.875798585848757E-2</v>
      </c>
      <c r="R211" s="148">
        <f t="shared" si="5"/>
        <v>-20630.133031093981</v>
      </c>
      <c r="S211" s="148">
        <f t="shared" si="5"/>
        <v>26481.459438767866</v>
      </c>
    </row>
    <row r="212" spans="2:19" s="145" customFormat="1" ht="10.8" x14ac:dyDescent="0.25">
      <c r="B212" s="158">
        <v>2029</v>
      </c>
      <c r="C212" s="159">
        <v>165038.27732199011</v>
      </c>
      <c r="D212" s="148">
        <f t="shared" si="0"/>
        <v>42408.254541804854</v>
      </c>
      <c r="E212" s="148">
        <f t="shared" si="6"/>
        <v>207446.53186379495</v>
      </c>
      <c r="F212" s="144"/>
      <c r="G212" s="154">
        <f t="shared" si="1"/>
        <v>8.8066024088021388E-2</v>
      </c>
      <c r="H212" s="148">
        <f t="shared" si="2"/>
        <v>-19000.161984347622</v>
      </c>
      <c r="I212" s="148">
        <f t="shared" si="3"/>
        <v>28111.430485514225</v>
      </c>
      <c r="J212" s="144"/>
      <c r="K212" s="149">
        <v>2029</v>
      </c>
      <c r="L212" s="160">
        <f t="shared" si="4"/>
        <v>165038.27732199011</v>
      </c>
      <c r="M212" s="160">
        <f t="shared" si="4"/>
        <v>42408.254541804854</v>
      </c>
      <c r="N212" s="160">
        <f t="shared" si="4"/>
        <v>207446.53186379495</v>
      </c>
      <c r="O212" s="144"/>
      <c r="P212" s="149">
        <v>2029</v>
      </c>
      <c r="Q212" s="154">
        <f t="shared" si="5"/>
        <v>8.8066024088021388E-2</v>
      </c>
      <c r="R212" s="148">
        <f t="shared" si="5"/>
        <v>-19000.161984347622</v>
      </c>
      <c r="S212" s="148">
        <f t="shared" si="5"/>
        <v>28111.430485514225</v>
      </c>
    </row>
    <row r="213" spans="2:19" s="145" customFormat="1" ht="10.8" x14ac:dyDescent="0.25">
      <c r="B213" s="158">
        <v>2030</v>
      </c>
      <c r="C213" s="159">
        <v>113564.36081935011</v>
      </c>
      <c r="D213" s="148">
        <f t="shared" si="0"/>
        <v>34917.479614116855</v>
      </c>
      <c r="E213" s="148">
        <f t="shared" si="6"/>
        <v>148481.84043346698</v>
      </c>
      <c r="F213" s="144"/>
      <c r="G213" s="154">
        <f t="shared" si="1"/>
        <v>6.3034099528031698E-2</v>
      </c>
      <c r="H213" s="148">
        <f t="shared" si="2"/>
        <v>39964.529445980355</v>
      </c>
      <c r="I213" s="148">
        <f t="shared" si="3"/>
        <v>87076.121915842203</v>
      </c>
      <c r="J213" s="144"/>
      <c r="K213" s="149">
        <v>2030</v>
      </c>
      <c r="L213" s="160">
        <f t="shared" si="4"/>
        <v>113564.36081935011</v>
      </c>
      <c r="M213" s="160">
        <f t="shared" si="4"/>
        <v>34917.479614116855</v>
      </c>
      <c r="N213" s="160">
        <f t="shared" si="4"/>
        <v>148481.84043346698</v>
      </c>
      <c r="O213" s="144"/>
      <c r="P213" s="149">
        <v>2030</v>
      </c>
      <c r="Q213" s="154">
        <f t="shared" si="5"/>
        <v>6.3034099528031698E-2</v>
      </c>
      <c r="R213" s="148">
        <f t="shared" si="5"/>
        <v>39964.529445980355</v>
      </c>
      <c r="S213" s="148">
        <f t="shared" si="5"/>
        <v>87076.121915842203</v>
      </c>
    </row>
    <row r="214" spans="2:19" s="145" customFormat="1" ht="10.8" x14ac:dyDescent="0.25">
      <c r="B214" s="158">
        <v>2031</v>
      </c>
      <c r="C214" s="159">
        <v>108924.2428046689</v>
      </c>
      <c r="D214" s="148">
        <f t="shared" si="0"/>
        <v>186891.78212649625</v>
      </c>
      <c r="E214" s="148">
        <f t="shared" si="6"/>
        <v>295816.02493116516</v>
      </c>
      <c r="F214" s="144"/>
      <c r="G214" s="154">
        <f t="shared" si="1"/>
        <v>0.12558099160855332</v>
      </c>
      <c r="H214" s="148">
        <f t="shared" si="2"/>
        <v>-107369.65505171783</v>
      </c>
      <c r="I214" s="148">
        <f t="shared" si="3"/>
        <v>-60258.062581855978</v>
      </c>
      <c r="J214" s="144"/>
      <c r="K214" s="149">
        <v>2031</v>
      </c>
      <c r="L214" s="160">
        <f t="shared" si="4"/>
        <v>108924.2428046689</v>
      </c>
      <c r="M214" s="160">
        <f t="shared" si="4"/>
        <v>186891.78212649625</v>
      </c>
      <c r="N214" s="160">
        <f t="shared" si="4"/>
        <v>295816.02493116516</v>
      </c>
      <c r="O214" s="144"/>
      <c r="P214" s="149">
        <v>2031</v>
      </c>
      <c r="Q214" s="154">
        <f t="shared" si="5"/>
        <v>0.12558099160855332</v>
      </c>
      <c r="R214" s="148">
        <f t="shared" si="5"/>
        <v>-107369.65505171783</v>
      </c>
      <c r="S214" s="148">
        <f t="shared" si="5"/>
        <v>-60258.062581855978</v>
      </c>
    </row>
    <row r="215" spans="2:19" s="145" customFormat="1" ht="10.8" x14ac:dyDescent="0.25">
      <c r="B215" s="158">
        <v>2032</v>
      </c>
      <c r="C215" s="159">
        <v>96431.605862636905</v>
      </c>
      <c r="D215" s="148">
        <f t="shared" si="0"/>
        <v>32525.330310518835</v>
      </c>
      <c r="E215" s="148">
        <f t="shared" si="6"/>
        <v>128956.93617315574</v>
      </c>
      <c r="F215" s="144"/>
      <c r="G215" s="154">
        <f t="shared" si="1"/>
        <v>5.4745309768780115E-2</v>
      </c>
      <c r="H215" s="148">
        <f t="shared" si="2"/>
        <v>59489.433706291587</v>
      </c>
      <c r="I215" s="148">
        <f t="shared" si="3"/>
        <v>106601.02617615343</v>
      </c>
      <c r="J215" s="144"/>
      <c r="K215" s="149">
        <v>2032</v>
      </c>
      <c r="L215" s="160">
        <f t="shared" si="4"/>
        <v>96431.605862636905</v>
      </c>
      <c r="M215" s="160">
        <f t="shared" si="4"/>
        <v>32525.330310518835</v>
      </c>
      <c r="N215" s="160">
        <f t="shared" si="4"/>
        <v>128956.93617315574</v>
      </c>
      <c r="O215" s="144"/>
      <c r="P215" s="149">
        <v>2032</v>
      </c>
      <c r="Q215" s="154">
        <f t="shared" si="5"/>
        <v>5.4745309768780115E-2</v>
      </c>
      <c r="R215" s="148">
        <f t="shared" si="5"/>
        <v>59489.433706291587</v>
      </c>
      <c r="S215" s="148">
        <f t="shared" si="5"/>
        <v>106601.02617615343</v>
      </c>
    </row>
    <row r="216" spans="2:19" s="145" customFormat="1" ht="10.8" x14ac:dyDescent="0.25">
      <c r="B216" s="158">
        <v>2033</v>
      </c>
      <c r="C216" s="159">
        <v>71539.475547010894</v>
      </c>
      <c r="D216" s="148">
        <f t="shared" si="0"/>
        <v>31877.170816531634</v>
      </c>
      <c r="E216" s="148">
        <f t="shared" si="6"/>
        <v>103416.64636354253</v>
      </c>
      <c r="F216" s="144"/>
      <c r="G216" s="154">
        <f t="shared" si="1"/>
        <v>4.3902844689319341E-2</v>
      </c>
      <c r="H216" s="148">
        <f t="shared" si="2"/>
        <v>85029.7235159048</v>
      </c>
      <c r="I216" s="148">
        <f t="shared" si="3"/>
        <v>132141.31598576665</v>
      </c>
      <c r="J216" s="144"/>
      <c r="K216" s="149">
        <v>2033</v>
      </c>
      <c r="L216" s="160">
        <f t="shared" si="4"/>
        <v>71539.475547010894</v>
      </c>
      <c r="M216" s="160">
        <f t="shared" si="4"/>
        <v>31877.170816531634</v>
      </c>
      <c r="N216" s="160">
        <f t="shared" si="4"/>
        <v>103416.64636354253</v>
      </c>
      <c r="O216" s="144"/>
      <c r="P216" s="149">
        <v>2033</v>
      </c>
      <c r="Q216" s="154">
        <f t="shared" si="5"/>
        <v>4.3902844689319341E-2</v>
      </c>
      <c r="R216" s="148">
        <f t="shared" si="5"/>
        <v>85029.7235159048</v>
      </c>
      <c r="S216" s="148">
        <f t="shared" si="5"/>
        <v>132141.31598576665</v>
      </c>
    </row>
    <row r="217" spans="2:19" s="145" customFormat="1" ht="10.8" x14ac:dyDescent="0.25">
      <c r="B217" s="158">
        <v>2034</v>
      </c>
      <c r="C217" s="159">
        <v>54080.517119027711</v>
      </c>
      <c r="D217" s="148">
        <f t="shared" si="0"/>
        <v>23560.401349929634</v>
      </c>
      <c r="E217" s="148">
        <f t="shared" si="6"/>
        <v>77640.918468957345</v>
      </c>
      <c r="F217" s="144"/>
      <c r="G217" s="154">
        <f t="shared" si="1"/>
        <v>3.2960430500678019E-2</v>
      </c>
      <c r="H217" s="148">
        <f t="shared" si="2"/>
        <v>110805.45141048999</v>
      </c>
      <c r="I217" s="148">
        <f t="shared" si="3"/>
        <v>157917.04388035182</v>
      </c>
      <c r="J217" s="144"/>
      <c r="K217" s="149">
        <v>2034</v>
      </c>
      <c r="L217" s="160">
        <f t="shared" si="4"/>
        <v>54080.517119027711</v>
      </c>
      <c r="M217" s="160">
        <f t="shared" si="4"/>
        <v>23560.401349929634</v>
      </c>
      <c r="N217" s="160">
        <f t="shared" si="4"/>
        <v>77640.918468957345</v>
      </c>
      <c r="O217" s="144"/>
      <c r="P217" s="149">
        <v>2034</v>
      </c>
      <c r="Q217" s="154">
        <f t="shared" si="5"/>
        <v>3.2960430500678019E-2</v>
      </c>
      <c r="R217" s="148">
        <f t="shared" si="5"/>
        <v>110805.45141048999</v>
      </c>
      <c r="S217" s="148">
        <f t="shared" si="5"/>
        <v>157917.04388035182</v>
      </c>
    </row>
    <row r="218" spans="2:19" s="145" customFormat="1" ht="10.8" x14ac:dyDescent="0.25">
      <c r="B218" s="158">
        <v>2035</v>
      </c>
      <c r="C218" s="159">
        <v>31481.746297927708</v>
      </c>
      <c r="D218" s="148">
        <f t="shared" si="0"/>
        <v>19683.365448519635</v>
      </c>
      <c r="E218" s="148">
        <f t="shared" si="6"/>
        <v>51165.111746447343</v>
      </c>
      <c r="F218" s="144"/>
      <c r="G218" s="154">
        <f t="shared" si="1"/>
        <v>2.1720816072680466E-2</v>
      </c>
      <c r="H218" s="148">
        <f t="shared" si="2"/>
        <v>137281.258133</v>
      </c>
      <c r="I218" s="148">
        <f t="shared" si="3"/>
        <v>184392.85060286184</v>
      </c>
      <c r="J218" s="144"/>
      <c r="K218" s="149">
        <v>2035</v>
      </c>
      <c r="L218" s="160">
        <f t="shared" si="4"/>
        <v>31481.746297927708</v>
      </c>
      <c r="M218" s="160">
        <f t="shared" si="4"/>
        <v>19683.365448519635</v>
      </c>
      <c r="N218" s="160">
        <f t="shared" si="4"/>
        <v>51165.111746447343</v>
      </c>
      <c r="O218" s="144"/>
      <c r="P218" s="149">
        <v>2035</v>
      </c>
      <c r="Q218" s="154">
        <f t="shared" si="5"/>
        <v>2.1720816072680466E-2</v>
      </c>
      <c r="R218" s="148">
        <f t="shared" si="5"/>
        <v>137281.258133</v>
      </c>
      <c r="S218" s="148">
        <f t="shared" si="5"/>
        <v>184392.85060286184</v>
      </c>
    </row>
    <row r="219" spans="2:19" s="145" customFormat="1" ht="10.8" x14ac:dyDescent="0.25">
      <c r="B219" s="158">
        <v>2036</v>
      </c>
      <c r="C219" s="159">
        <v>18970.113272107712</v>
      </c>
      <c r="D219" s="148">
        <f t="shared" si="0"/>
        <v>19683.365454454059</v>
      </c>
      <c r="E219" s="148">
        <f t="shared" si="6"/>
        <v>38653.478726561771</v>
      </c>
      <c r="F219" s="144"/>
      <c r="G219" s="154">
        <f t="shared" si="1"/>
        <v>1.6409328023156561E-2</v>
      </c>
      <c r="H219" s="148">
        <f t="shared" si="2"/>
        <v>149792.89115288557</v>
      </c>
      <c r="I219" s="148">
        <f t="shared" si="3"/>
        <v>196904.48362274742</v>
      </c>
      <c r="J219" s="144"/>
      <c r="K219" s="149">
        <v>2036</v>
      </c>
      <c r="L219" s="160">
        <f t="shared" si="4"/>
        <v>18970.113272107712</v>
      </c>
      <c r="M219" s="160">
        <f t="shared" si="4"/>
        <v>19683.365454454059</v>
      </c>
      <c r="N219" s="160">
        <f t="shared" si="4"/>
        <v>38653.478726561771</v>
      </c>
      <c r="O219" s="144"/>
      <c r="P219" s="149">
        <v>2036</v>
      </c>
      <c r="Q219" s="154">
        <f t="shared" si="5"/>
        <v>1.6409328023156561E-2</v>
      </c>
      <c r="R219" s="148">
        <f t="shared" si="5"/>
        <v>149792.89115288557</v>
      </c>
      <c r="S219" s="148">
        <f t="shared" si="5"/>
        <v>196904.48362274742</v>
      </c>
    </row>
    <row r="220" spans="2:19" s="145" customFormat="1" ht="10.8" x14ac:dyDescent="0.25">
      <c r="B220" s="158">
        <v>2037</v>
      </c>
      <c r="C220" s="159">
        <v>17209.734653147705</v>
      </c>
      <c r="D220" s="148">
        <f t="shared" si="0"/>
        <v>19511.805356229965</v>
      </c>
      <c r="E220" s="148">
        <f t="shared" si="6"/>
        <v>36721.54000937767</v>
      </c>
      <c r="F220" s="144"/>
      <c r="G220" s="154">
        <f t="shared" si="1"/>
        <v>1.5589173740144371E-2</v>
      </c>
      <c r="H220" s="148">
        <f t="shared" si="2"/>
        <v>151724.82987006966</v>
      </c>
      <c r="I220" s="148">
        <f t="shared" si="3"/>
        <v>198836.42233993151</v>
      </c>
      <c r="J220" s="144"/>
      <c r="K220" s="149">
        <v>2037</v>
      </c>
      <c r="L220" s="160">
        <f t="shared" si="4"/>
        <v>17209.734653147705</v>
      </c>
      <c r="M220" s="160">
        <f t="shared" si="4"/>
        <v>19511.805356229965</v>
      </c>
      <c r="N220" s="160">
        <f t="shared" si="4"/>
        <v>36721.54000937767</v>
      </c>
      <c r="O220" s="144"/>
      <c r="P220" s="149">
        <v>2037</v>
      </c>
      <c r="Q220" s="154">
        <f t="shared" si="5"/>
        <v>1.5589173740144371E-2</v>
      </c>
      <c r="R220" s="148">
        <f t="shared" si="5"/>
        <v>151724.82987006966</v>
      </c>
      <c r="S220" s="148">
        <f t="shared" si="5"/>
        <v>198836.42233993151</v>
      </c>
    </row>
    <row r="221" spans="2:19" s="145" customFormat="1" ht="10.8" x14ac:dyDescent="0.25">
      <c r="B221" s="158">
        <v>2038</v>
      </c>
      <c r="C221" s="159">
        <v>13995.521210067707</v>
      </c>
      <c r="D221" s="148">
        <f t="shared" si="0"/>
        <v>9406.0399976999688</v>
      </c>
      <c r="E221" s="148">
        <f t="shared" si="6"/>
        <v>23401.561207767678</v>
      </c>
      <c r="F221" s="144"/>
      <c r="G221" s="154">
        <f t="shared" si="1"/>
        <v>9.9345235348340614E-3</v>
      </c>
      <c r="H221" s="148">
        <f t="shared" si="2"/>
        <v>165044.80867167964</v>
      </c>
      <c r="I221" s="148">
        <f t="shared" si="3"/>
        <v>212156.40114154149</v>
      </c>
      <c r="J221" s="144"/>
      <c r="K221" s="149">
        <v>2038</v>
      </c>
      <c r="L221" s="160">
        <f t="shared" si="4"/>
        <v>13995.521210067707</v>
      </c>
      <c r="M221" s="160">
        <f t="shared" si="4"/>
        <v>9406.0399976999688</v>
      </c>
      <c r="N221" s="160">
        <f t="shared" si="4"/>
        <v>23401.561207767678</v>
      </c>
      <c r="O221" s="144"/>
      <c r="P221" s="149">
        <v>2038</v>
      </c>
      <c r="Q221" s="154">
        <f t="shared" si="5"/>
        <v>9.9345235348340614E-3</v>
      </c>
      <c r="R221" s="148">
        <f t="shared" si="5"/>
        <v>165044.80867167964</v>
      </c>
      <c r="S221" s="148">
        <f t="shared" si="5"/>
        <v>212156.40114154149</v>
      </c>
    </row>
    <row r="222" spans="2:19" s="145" customFormat="1" ht="10.8" x14ac:dyDescent="0.25">
      <c r="B222" s="158">
        <v>2039</v>
      </c>
      <c r="C222" s="159">
        <v>13075.08250768771</v>
      </c>
      <c r="D222" s="148">
        <f t="shared" si="0"/>
        <v>8683.6229739663686</v>
      </c>
      <c r="E222" s="148">
        <f t="shared" si="6"/>
        <v>21758.705481654077</v>
      </c>
      <c r="F222" s="144"/>
      <c r="G222" s="154">
        <f t="shared" si="1"/>
        <v>9.2370919092041003E-3</v>
      </c>
      <c r="H222" s="148">
        <f t="shared" si="2"/>
        <v>166687.66439779324</v>
      </c>
      <c r="I222" s="148">
        <f t="shared" si="3"/>
        <v>213799.25686765509</v>
      </c>
      <c r="J222" s="144"/>
      <c r="K222" s="149">
        <v>2039</v>
      </c>
      <c r="L222" s="160">
        <f t="shared" si="4"/>
        <v>13075.08250768771</v>
      </c>
      <c r="M222" s="160">
        <f>+D222</f>
        <v>8683.6229739663686</v>
      </c>
      <c r="N222" s="160">
        <f>+E222</f>
        <v>21758.705481654077</v>
      </c>
      <c r="O222" s="144"/>
      <c r="P222" s="149">
        <v>2039</v>
      </c>
      <c r="Q222" s="154">
        <f t="shared" si="5"/>
        <v>9.2370919092041003E-3</v>
      </c>
      <c r="R222" s="148">
        <f t="shared" si="5"/>
        <v>166687.66439779324</v>
      </c>
      <c r="S222" s="148">
        <f t="shared" si="5"/>
        <v>213799.25686765509</v>
      </c>
    </row>
    <row r="223" spans="2:19" s="145" customFormat="1" ht="10.8" x14ac:dyDescent="0.25">
      <c r="B223" s="158">
        <v>2040</v>
      </c>
      <c r="C223" s="159">
        <v>13075.08250768771</v>
      </c>
      <c r="D223" s="148">
        <f t="shared" si="0"/>
        <v>9046.2487561551698</v>
      </c>
      <c r="E223" s="148">
        <f t="shared" si="6"/>
        <v>22121.33126384288</v>
      </c>
      <c r="F223" s="144"/>
      <c r="G223" s="154">
        <f t="shared" si="1"/>
        <v>9.3910352438178815E-3</v>
      </c>
      <c r="H223" s="148">
        <f t="shared" si="2"/>
        <v>166325.03861560446</v>
      </c>
      <c r="I223" s="148">
        <f t="shared" si="3"/>
        <v>213436.6310854663</v>
      </c>
      <c r="J223" s="144"/>
      <c r="K223" s="149">
        <v>2040</v>
      </c>
      <c r="L223" s="160">
        <f t="shared" si="4"/>
        <v>13075.08250768771</v>
      </c>
      <c r="M223" s="160">
        <f>+D223</f>
        <v>9046.2487561551698</v>
      </c>
      <c r="N223" s="160">
        <f>+E223</f>
        <v>22121.33126384288</v>
      </c>
      <c r="O223" s="144"/>
      <c r="P223" s="149">
        <v>2040</v>
      </c>
      <c r="Q223" s="154">
        <f t="shared" si="5"/>
        <v>9.3910352438178815E-3</v>
      </c>
      <c r="R223" s="148">
        <f t="shared" si="5"/>
        <v>166325.03861560446</v>
      </c>
      <c r="S223" s="148">
        <f t="shared" si="5"/>
        <v>213436.6310854663</v>
      </c>
    </row>
    <row r="224" spans="2:19" s="145" customFormat="1" ht="10.8" x14ac:dyDescent="0.25">
      <c r="B224" s="158">
        <v>2041</v>
      </c>
      <c r="C224" s="159">
        <v>13075.08250768771</v>
      </c>
      <c r="D224" s="148">
        <f t="shared" si="0"/>
        <v>5908.6921390303687</v>
      </c>
      <c r="E224" s="148">
        <f t="shared" si="6"/>
        <v>18983.774646718077</v>
      </c>
      <c r="F224" s="144"/>
      <c r="G224" s="154">
        <f t="shared" si="1"/>
        <v>8.0590672704864957E-3</v>
      </c>
      <c r="H224" s="148">
        <f t="shared" si="2"/>
        <v>169462.59523272925</v>
      </c>
      <c r="I224" s="148">
        <f t="shared" si="3"/>
        <v>216574.18770259109</v>
      </c>
      <c r="J224" s="144"/>
      <c r="K224" s="149" t="s">
        <v>206</v>
      </c>
      <c r="L224" s="160">
        <f>SUM(C224:C227)</f>
        <v>49795.280966050836</v>
      </c>
      <c r="M224" s="160">
        <f>SUM(D224:D227)</f>
        <v>274604.77373705024</v>
      </c>
      <c r="N224" s="160">
        <f t="shared" ref="N224" si="7">SUM(E224:E228)</f>
        <v>336948.06307146524</v>
      </c>
      <c r="O224" s="144"/>
      <c r="P224" s="149" t="s">
        <v>206</v>
      </c>
      <c r="Q224" s="154">
        <f>SUM(G224:G228)</f>
        <v>0.1430425274997941</v>
      </c>
      <c r="R224" s="161">
        <f t="shared" ref="R224:S224" si="8">SUM(H224:H228)</f>
        <v>605283.78632577136</v>
      </c>
      <c r="S224" s="161">
        <f t="shared" si="8"/>
        <v>840841.74867508071</v>
      </c>
    </row>
    <row r="225" spans="2:19" s="145" customFormat="1" ht="10.8" x14ac:dyDescent="0.25">
      <c r="B225" s="158">
        <v>2042</v>
      </c>
      <c r="C225" s="159">
        <v>13075.08250768771</v>
      </c>
      <c r="D225" s="148">
        <f t="shared" si="0"/>
        <v>5724.6710234039692</v>
      </c>
      <c r="E225" s="148">
        <f t="shared" si="6"/>
        <v>18799.753531091679</v>
      </c>
      <c r="F225" s="144"/>
      <c r="G225" s="154">
        <f t="shared" si="1"/>
        <v>7.9809458969650558E-3</v>
      </c>
      <c r="H225" s="148">
        <f t="shared" si="2"/>
        <v>169646.61634835566</v>
      </c>
      <c r="I225" s="148">
        <f t="shared" si="3"/>
        <v>216758.20881821751</v>
      </c>
      <c r="J225" s="144"/>
      <c r="K225" s="149" t="s">
        <v>210</v>
      </c>
      <c r="L225" s="160">
        <f>SUM(C228:C237)</f>
        <v>27060.734754518908</v>
      </c>
      <c r="M225" s="160">
        <f>SUM(D228:D237)</f>
        <v>22643.894748307142</v>
      </c>
      <c r="N225" s="160">
        <f t="shared" ref="N225" si="9">SUM(E229:E238)</f>
        <v>37878.081011044051</v>
      </c>
      <c r="O225" s="144"/>
      <c r="P225" s="149" t="s">
        <v>210</v>
      </c>
      <c r="Q225" s="154">
        <f>SUM(G229:G238)</f>
        <v>1.6080153111052389E-2</v>
      </c>
      <c r="R225" s="161">
        <f t="shared" ref="R225:S225" si="10">SUM(H229:H238)</f>
        <v>1846585.6177834296</v>
      </c>
      <c r="S225" s="161">
        <f t="shared" si="10"/>
        <v>2317701.5424820473</v>
      </c>
    </row>
    <row r="226" spans="2:19" s="145" customFormat="1" ht="10.8" x14ac:dyDescent="0.25">
      <c r="B226" s="158">
        <v>2043</v>
      </c>
      <c r="C226" s="159">
        <v>12574.072694747711</v>
      </c>
      <c r="D226" s="148">
        <f t="shared" si="0"/>
        <v>258964.67102340396</v>
      </c>
      <c r="E226" s="148">
        <f t="shared" si="6"/>
        <v>271538.7437181517</v>
      </c>
      <c r="F226" s="144"/>
      <c r="G226" s="154">
        <f t="shared" si="1"/>
        <v>0.11527470394547164</v>
      </c>
      <c r="H226" s="148">
        <f t="shared" si="2"/>
        <v>-83092.37383870437</v>
      </c>
      <c r="I226" s="148">
        <f t="shared" si="3"/>
        <v>-35980.781368842523</v>
      </c>
      <c r="J226" s="144"/>
      <c r="K226" s="149" t="s">
        <v>211</v>
      </c>
      <c r="L226" s="160">
        <f>SUM(C238:C246)</f>
        <v>0</v>
      </c>
      <c r="M226" s="160">
        <f>SUM(D238:D246)</f>
        <v>1803.6496917708414</v>
      </c>
      <c r="N226" s="160">
        <f>SUM(E239:E246)</f>
        <v>1082.1898151887654</v>
      </c>
      <c r="O226" s="144"/>
      <c r="P226" s="149" t="s">
        <v>211</v>
      </c>
      <c r="Q226" s="154">
        <f>SUM(G239:G246)</f>
        <v>4.5941551047380214E-4</v>
      </c>
      <c r="R226" s="161">
        <f t="shared" ref="R226:S226" si="11">SUM(H239:H246)</f>
        <v>1318042.3993409427</v>
      </c>
      <c r="S226" s="161">
        <f t="shared" si="11"/>
        <v>1647823.5466299753</v>
      </c>
    </row>
    <row r="227" spans="2:19" s="145" customFormat="1" ht="10.8" x14ac:dyDescent="0.25">
      <c r="B227" s="158">
        <v>2044</v>
      </c>
      <c r="C227" s="159">
        <v>11071.043255927707</v>
      </c>
      <c r="D227" s="148">
        <f t="shared" si="0"/>
        <v>4006.7395512119692</v>
      </c>
      <c r="E227" s="148">
        <f t="shared" si="6"/>
        <v>15077.782807139676</v>
      </c>
      <c r="F227" s="144"/>
      <c r="G227" s="154">
        <f t="shared" si="1"/>
        <v>6.4008801302079593E-3</v>
      </c>
      <c r="H227" s="148">
        <f t="shared" si="2"/>
        <v>173368.58707230765</v>
      </c>
      <c r="I227" s="148">
        <f t="shared" si="3"/>
        <v>220480.1795421695</v>
      </c>
      <c r="J227" s="144"/>
      <c r="K227" s="149"/>
      <c r="L227" s="160"/>
      <c r="M227" s="160"/>
      <c r="N227" s="160"/>
      <c r="O227" s="144"/>
      <c r="P227" s="149"/>
      <c r="Q227" s="154"/>
      <c r="R227" s="148"/>
      <c r="S227" s="148"/>
    </row>
    <row r="228" spans="2:19" s="145" customFormat="1" ht="10.8" x14ac:dyDescent="0.25">
      <c r="B228" s="158">
        <v>2045</v>
      </c>
      <c r="C228" s="159">
        <v>10259.200392277708</v>
      </c>
      <c r="D228" s="148">
        <f t="shared" si="0"/>
        <v>2288.8079760863693</v>
      </c>
      <c r="E228" s="148">
        <f t="shared" si="6"/>
        <v>12548.008368364077</v>
      </c>
      <c r="F228" s="144"/>
      <c r="G228" s="154">
        <f t="shared" si="1"/>
        <v>5.3269302566629527E-3</v>
      </c>
      <c r="H228" s="148">
        <f t="shared" si="2"/>
        <v>175898.36151108326</v>
      </c>
      <c r="I228" s="148">
        <f t="shared" si="3"/>
        <v>223009.95398094511</v>
      </c>
      <c r="J228" s="144"/>
      <c r="K228" s="149"/>
      <c r="L228" s="160"/>
      <c r="M228" s="160"/>
      <c r="N228" s="160"/>
      <c r="O228" s="144"/>
      <c r="P228" s="149"/>
      <c r="Q228" s="154"/>
      <c r="R228" s="148"/>
      <c r="S228" s="148"/>
    </row>
    <row r="229" spans="2:19" s="145" customFormat="1" ht="10.8" x14ac:dyDescent="0.25">
      <c r="B229" s="158">
        <v>2046</v>
      </c>
      <c r="C229" s="159">
        <v>7535.1613307377083</v>
      </c>
      <c r="D229" s="148">
        <f t="shared" si="0"/>
        <v>2288.8079760863693</v>
      </c>
      <c r="E229" s="148">
        <f t="shared" si="6"/>
        <v>9823.9693068240776</v>
      </c>
      <c r="F229" s="144"/>
      <c r="G229" s="154">
        <f t="shared" si="1"/>
        <v>4.170510395337901E-3</v>
      </c>
      <c r="H229" s="148">
        <f t="shared" si="2"/>
        <v>178622.40057262324</v>
      </c>
      <c r="I229" s="148">
        <f t="shared" si="3"/>
        <v>225733.99304248509</v>
      </c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</row>
    <row r="230" spans="2:19" s="145" customFormat="1" ht="10.8" x14ac:dyDescent="0.25">
      <c r="B230" s="158">
        <v>2047</v>
      </c>
      <c r="C230" s="159">
        <v>3666.7139673277102</v>
      </c>
      <c r="D230" s="148">
        <f t="shared" si="0"/>
        <v>2288.8079760863693</v>
      </c>
      <c r="E230" s="148">
        <f t="shared" si="6"/>
        <v>5955.5219434140799</v>
      </c>
      <c r="F230" s="144"/>
      <c r="G230" s="154">
        <f t="shared" si="1"/>
        <v>2.528261784920108E-3</v>
      </c>
      <c r="H230" s="148">
        <f t="shared" si="2"/>
        <v>182490.84793603324</v>
      </c>
      <c r="I230" s="148">
        <f t="shared" si="3"/>
        <v>229602.44040589509</v>
      </c>
      <c r="J230" s="144"/>
      <c r="K230" s="149"/>
      <c r="L230" s="160"/>
      <c r="M230" s="148"/>
      <c r="N230" s="148"/>
      <c r="O230" s="144"/>
      <c r="P230" s="154"/>
      <c r="Q230" s="148"/>
      <c r="R230" s="148"/>
      <c r="S230" s="148"/>
    </row>
    <row r="231" spans="2:19" s="145" customFormat="1" ht="10.8" x14ac:dyDescent="0.25">
      <c r="B231" s="158">
        <v>2048</v>
      </c>
      <c r="C231" s="159">
        <v>3462.4413726657826</v>
      </c>
      <c r="D231" s="148">
        <f t="shared" si="0"/>
        <v>2288.8079760863693</v>
      </c>
      <c r="E231" s="148">
        <f t="shared" si="6"/>
        <v>5751.2493487521515</v>
      </c>
      <c r="F231" s="144"/>
      <c r="G231" s="154">
        <f t="shared" si="1"/>
        <v>2.4415431732354763E-3</v>
      </c>
      <c r="H231" s="148">
        <f t="shared" si="2"/>
        <v>182695.12053069519</v>
      </c>
      <c r="I231" s="148">
        <f t="shared" si="3"/>
        <v>229806.71300055704</v>
      </c>
      <c r="J231" s="144"/>
      <c r="K231" s="149"/>
      <c r="L231" s="160"/>
      <c r="M231" s="148"/>
      <c r="N231" s="148"/>
      <c r="O231" s="144"/>
      <c r="P231" s="154"/>
      <c r="Q231" s="148"/>
      <c r="R231" s="148"/>
      <c r="S231" s="148"/>
    </row>
    <row r="232" spans="2:19" s="145" customFormat="1" ht="10.8" x14ac:dyDescent="0.25">
      <c r="B232" s="158">
        <v>2049</v>
      </c>
      <c r="C232" s="159">
        <v>2137.2176915099999</v>
      </c>
      <c r="D232" s="148">
        <f t="shared" si="0"/>
        <v>2288.8079760863693</v>
      </c>
      <c r="E232" s="148">
        <f t="shared" si="6"/>
        <v>4426.0256675963692</v>
      </c>
      <c r="F232" s="144"/>
      <c r="G232" s="154">
        <f t="shared" si="1"/>
        <v>1.8789539625211271E-3</v>
      </c>
      <c r="H232" s="148">
        <f t="shared" si="2"/>
        <v>184020.34421185096</v>
      </c>
      <c r="I232" s="148">
        <f t="shared" si="3"/>
        <v>231131.9366817128</v>
      </c>
      <c r="J232" s="144"/>
      <c r="K232" s="149"/>
      <c r="L232" s="160"/>
      <c r="M232" s="148"/>
      <c r="N232" s="148"/>
      <c r="O232" s="144"/>
      <c r="P232" s="154"/>
      <c r="Q232" s="148"/>
      <c r="R232" s="148"/>
      <c r="S232" s="148"/>
    </row>
    <row r="233" spans="2:19" s="145" customFormat="1" ht="10.8" x14ac:dyDescent="0.25">
      <c r="B233" s="158">
        <v>2050</v>
      </c>
      <c r="C233" s="159">
        <v>0</v>
      </c>
      <c r="D233" s="148">
        <f t="shared" si="0"/>
        <v>2288.8079760863693</v>
      </c>
      <c r="E233" s="148">
        <f t="shared" si="6"/>
        <v>2288.8079760863693</v>
      </c>
      <c r="F233" s="144"/>
      <c r="G233" s="154">
        <f t="shared" si="1"/>
        <v>9.7165383553976124E-4</v>
      </c>
      <c r="H233" s="148">
        <f t="shared" si="2"/>
        <v>186157.56190336097</v>
      </c>
      <c r="I233" s="148">
        <f t="shared" si="3"/>
        <v>233269.15437322282</v>
      </c>
      <c r="J233" s="144"/>
      <c r="K233" s="149"/>
      <c r="L233" s="160"/>
      <c r="M233" s="148"/>
      <c r="N233" s="148"/>
      <c r="O233" s="144"/>
      <c r="P233" s="154"/>
      <c r="Q233" s="148"/>
      <c r="R233" s="148"/>
      <c r="S233" s="148"/>
    </row>
    <row r="234" spans="2:19" s="145" customFormat="1" ht="10.8" x14ac:dyDescent="0.25">
      <c r="B234" s="158">
        <v>2051</v>
      </c>
      <c r="C234" s="159">
        <v>0</v>
      </c>
      <c r="D234" s="148">
        <f t="shared" si="0"/>
        <v>2258.5057574653802</v>
      </c>
      <c r="E234" s="148">
        <f t="shared" si="6"/>
        <v>2258.5057574653802</v>
      </c>
      <c r="F234" s="144"/>
      <c r="G234" s="154">
        <f t="shared" si="1"/>
        <v>9.5878981756355975E-4</v>
      </c>
      <c r="H234" s="148">
        <f t="shared" si="2"/>
        <v>186187.86412198195</v>
      </c>
      <c r="I234" s="148">
        <f t="shared" si="3"/>
        <v>233299.4565918438</v>
      </c>
      <c r="J234" s="144"/>
      <c r="K234" s="149"/>
      <c r="L234" s="160"/>
      <c r="M234" s="148"/>
      <c r="N234" s="148"/>
      <c r="O234" s="144"/>
      <c r="P234" s="154"/>
      <c r="Q234" s="148"/>
      <c r="R234" s="148"/>
      <c r="S234" s="148"/>
    </row>
    <row r="235" spans="2:19" s="145" customFormat="1" ht="10.8" x14ac:dyDescent="0.25">
      <c r="B235" s="158">
        <v>2052</v>
      </c>
      <c r="C235" s="159">
        <v>0</v>
      </c>
      <c r="D235" s="148">
        <f t="shared" si="0"/>
        <v>2228.2035388443906</v>
      </c>
      <c r="E235" s="148">
        <f t="shared" si="6"/>
        <v>2228.2035388443906</v>
      </c>
      <c r="F235" s="144"/>
      <c r="G235" s="154">
        <f t="shared" si="1"/>
        <v>9.4592579958735804E-4</v>
      </c>
      <c r="H235" s="148">
        <f t="shared" si="2"/>
        <v>186218.16634060294</v>
      </c>
      <c r="I235" s="148">
        <f t="shared" si="3"/>
        <v>233329.75881046479</v>
      </c>
      <c r="J235" s="144"/>
      <c r="K235" s="149"/>
      <c r="L235" s="160"/>
      <c r="M235" s="148"/>
      <c r="N235" s="148"/>
      <c r="O235" s="144"/>
      <c r="P235" s="154"/>
      <c r="Q235" s="148"/>
      <c r="R235" s="148"/>
      <c r="S235" s="148"/>
    </row>
    <row r="236" spans="2:19" s="145" customFormat="1" ht="10.8" x14ac:dyDescent="0.25">
      <c r="B236" s="158">
        <v>2053</v>
      </c>
      <c r="C236" s="159">
        <v>0</v>
      </c>
      <c r="D236" s="148">
        <f t="shared" si="0"/>
        <v>2228.2035388443906</v>
      </c>
      <c r="E236" s="148">
        <f t="shared" si="6"/>
        <v>2228.2035388443906</v>
      </c>
      <c r="F236" s="144"/>
      <c r="G236" s="154">
        <f t="shared" si="1"/>
        <v>9.4592579958735804E-4</v>
      </c>
      <c r="H236" s="148">
        <f t="shared" si="2"/>
        <v>186218.16634060294</v>
      </c>
      <c r="I236" s="148">
        <f t="shared" si="3"/>
        <v>233329.75881046479</v>
      </c>
      <c r="J236" s="144"/>
      <c r="K236" s="149"/>
      <c r="L236" s="160"/>
      <c r="M236" s="148"/>
      <c r="N236" s="148"/>
      <c r="O236" s="144"/>
      <c r="P236" s="154"/>
      <c r="Q236" s="148"/>
      <c r="R236" s="148"/>
      <c r="S236" s="148"/>
    </row>
    <row r="237" spans="2:19" s="145" customFormat="1" ht="10.8" x14ac:dyDescent="0.25">
      <c r="B237" s="158">
        <v>2054</v>
      </c>
      <c r="C237" s="159">
        <v>0</v>
      </c>
      <c r="D237" s="148">
        <f t="shared" si="0"/>
        <v>2196.1340566347649</v>
      </c>
      <c r="E237" s="148">
        <f t="shared" si="6"/>
        <v>2196.1340566347649</v>
      </c>
      <c r="F237" s="144"/>
      <c r="G237" s="154">
        <f t="shared" si="1"/>
        <v>9.3231153586653768E-4</v>
      </c>
      <c r="H237" s="148">
        <f t="shared" si="2"/>
        <v>186250.23582281257</v>
      </c>
      <c r="I237" s="148">
        <f t="shared" si="3"/>
        <v>233361.82829267441</v>
      </c>
      <c r="J237" s="144"/>
      <c r="K237" s="149"/>
      <c r="L237" s="144"/>
      <c r="M237" s="148"/>
      <c r="N237" s="148"/>
      <c r="O237" s="144"/>
      <c r="P237" s="154"/>
      <c r="Q237" s="148"/>
      <c r="R237" s="148"/>
      <c r="S237" s="148"/>
    </row>
    <row r="238" spans="2:19" s="145" customFormat="1" ht="10.8" x14ac:dyDescent="0.25">
      <c r="B238" s="158">
        <v>2055</v>
      </c>
      <c r="C238" s="159">
        <v>0</v>
      </c>
      <c r="D238" s="148">
        <f t="shared" si="0"/>
        <v>721.45987658207605</v>
      </c>
      <c r="E238" s="148">
        <f t="shared" si="6"/>
        <v>721.45987658207605</v>
      </c>
      <c r="F238" s="144"/>
      <c r="G238" s="154">
        <f t="shared" si="1"/>
        <v>3.062770068932004E-4</v>
      </c>
      <c r="H238" s="148">
        <f t="shared" si="2"/>
        <v>187724.91000286525</v>
      </c>
      <c r="I238" s="148">
        <f t="shared" si="3"/>
        <v>234836.50247272709</v>
      </c>
      <c r="J238" s="144"/>
      <c r="K238" s="149"/>
      <c r="L238" s="144"/>
      <c r="M238" s="148"/>
      <c r="N238" s="148"/>
      <c r="O238" s="144"/>
      <c r="P238" s="154"/>
      <c r="Q238" s="148"/>
      <c r="R238" s="148"/>
      <c r="S238" s="148"/>
    </row>
    <row r="239" spans="2:19" s="145" customFormat="1" ht="10.8" x14ac:dyDescent="0.25">
      <c r="B239" s="158">
        <v>2056</v>
      </c>
      <c r="C239" s="159">
        <v>0</v>
      </c>
      <c r="D239" s="148">
        <f t="shared" si="0"/>
        <v>721.45987658207605</v>
      </c>
      <c r="E239" s="148">
        <f t="shared" si="6"/>
        <v>721.45987658207605</v>
      </c>
      <c r="F239" s="144"/>
      <c r="G239" s="154">
        <f t="shared" si="1"/>
        <v>3.062770068932004E-4</v>
      </c>
      <c r="H239" s="148">
        <f t="shared" si="2"/>
        <v>187724.91000286525</v>
      </c>
      <c r="I239" s="148">
        <f t="shared" si="3"/>
        <v>234836.50247272709</v>
      </c>
      <c r="J239" s="144"/>
      <c r="K239" s="149"/>
      <c r="L239" s="162"/>
      <c r="M239" s="148"/>
      <c r="N239" s="148"/>
      <c r="O239" s="144"/>
      <c r="P239" s="154"/>
      <c r="Q239" s="148"/>
      <c r="R239" s="148"/>
      <c r="S239" s="144"/>
    </row>
    <row r="240" spans="2:19" s="145" customFormat="1" ht="10.8" x14ac:dyDescent="0.25">
      <c r="B240" s="158">
        <v>2057</v>
      </c>
      <c r="C240" s="159">
        <v>0</v>
      </c>
      <c r="D240" s="148">
        <f t="shared" si="0"/>
        <v>360.7299386066893</v>
      </c>
      <c r="E240" s="148">
        <f t="shared" si="6"/>
        <v>360.7299386066893</v>
      </c>
      <c r="F240" s="144"/>
      <c r="G240" s="154">
        <f t="shared" si="1"/>
        <v>1.5313850358060173E-4</v>
      </c>
      <c r="H240" s="148">
        <f t="shared" si="2"/>
        <v>188085.63994084063</v>
      </c>
      <c r="I240" s="148">
        <f t="shared" si="3"/>
        <v>235197.23241070248</v>
      </c>
      <c r="J240" s="144"/>
      <c r="K240" s="149"/>
      <c r="L240" s="162"/>
      <c r="M240" s="148"/>
      <c r="N240" s="148"/>
      <c r="O240" s="144"/>
      <c r="P240" s="154"/>
      <c r="Q240" s="148"/>
      <c r="R240" s="148"/>
      <c r="S240" s="144"/>
    </row>
    <row r="241" spans="2:18" s="145" customFormat="1" ht="10.8" x14ac:dyDescent="0.25">
      <c r="B241" s="158">
        <v>2058</v>
      </c>
      <c r="C241" s="159">
        <v>0</v>
      </c>
      <c r="D241" s="148">
        <f t="shared" si="0"/>
        <v>0</v>
      </c>
      <c r="E241" s="148">
        <f t="shared" si="6"/>
        <v>0</v>
      </c>
      <c r="F241" s="144"/>
      <c r="G241" s="154">
        <f t="shared" si="1"/>
        <v>0</v>
      </c>
      <c r="H241" s="148">
        <f t="shared" si="2"/>
        <v>188446.36987944733</v>
      </c>
      <c r="I241" s="148">
        <f t="shared" si="3"/>
        <v>235557.96234930918</v>
      </c>
      <c r="J241" s="144"/>
      <c r="K241" s="149"/>
      <c r="L241" s="162"/>
      <c r="M241" s="148"/>
      <c r="N241" s="148"/>
      <c r="O241" s="144"/>
      <c r="P241" s="154"/>
      <c r="Q241" s="148"/>
      <c r="R241" s="148"/>
    </row>
    <row r="242" spans="2:18" s="145" customFormat="1" ht="10.8" x14ac:dyDescent="0.25">
      <c r="B242" s="158">
        <v>2059</v>
      </c>
      <c r="C242" s="159">
        <v>0</v>
      </c>
      <c r="D242" s="148">
        <f t="shared" si="0"/>
        <v>0</v>
      </c>
      <c r="E242" s="148">
        <f t="shared" si="6"/>
        <v>0</v>
      </c>
      <c r="F242" s="144"/>
      <c r="G242" s="154">
        <f t="shared" si="1"/>
        <v>0</v>
      </c>
      <c r="H242" s="148">
        <f t="shared" si="2"/>
        <v>188446.36987944733</v>
      </c>
      <c r="I242" s="148">
        <f t="shared" si="3"/>
        <v>235557.96234930918</v>
      </c>
      <c r="J242" s="144"/>
      <c r="K242" s="149"/>
      <c r="L242" s="162"/>
      <c r="M242" s="148"/>
      <c r="N242" s="148"/>
      <c r="O242" s="144"/>
      <c r="P242" s="154"/>
      <c r="Q242" s="148"/>
      <c r="R242" s="148"/>
    </row>
    <row r="243" spans="2:18" s="145" customFormat="1" ht="10.8" x14ac:dyDescent="0.25">
      <c r="B243" s="158">
        <v>2060</v>
      </c>
      <c r="C243" s="159"/>
      <c r="D243" s="148">
        <f t="shared" si="0"/>
        <v>0</v>
      </c>
      <c r="E243" s="148">
        <f t="shared" si="6"/>
        <v>0</v>
      </c>
      <c r="F243" s="144"/>
      <c r="G243" s="154">
        <f t="shared" si="1"/>
        <v>0</v>
      </c>
      <c r="H243" s="148">
        <f t="shared" si="2"/>
        <v>188446.36987944733</v>
      </c>
      <c r="I243" s="148">
        <f t="shared" si="3"/>
        <v>235557.96234930918</v>
      </c>
      <c r="J243" s="144"/>
      <c r="K243" s="149"/>
      <c r="L243" s="162"/>
      <c r="M243" s="148"/>
      <c r="N243" s="148"/>
      <c r="O243" s="144"/>
      <c r="P243" s="154"/>
      <c r="Q243" s="148"/>
      <c r="R243" s="148"/>
    </row>
    <row r="244" spans="2:18" s="145" customFormat="1" ht="10.8" x14ac:dyDescent="0.25">
      <c r="B244" s="158">
        <v>2061</v>
      </c>
      <c r="C244" s="159"/>
      <c r="D244" s="148">
        <f t="shared" si="0"/>
        <v>0</v>
      </c>
      <c r="E244" s="148">
        <f t="shared" si="6"/>
        <v>0</v>
      </c>
      <c r="F244" s="144"/>
      <c r="G244" s="154">
        <f t="shared" si="1"/>
        <v>0</v>
      </c>
      <c r="H244" s="148">
        <f t="shared" si="2"/>
        <v>188446.36987944733</v>
      </c>
      <c r="I244" s="148">
        <f t="shared" si="3"/>
        <v>235557.96234930918</v>
      </c>
      <c r="J244" s="144"/>
      <c r="K244" s="149"/>
      <c r="L244" s="162"/>
      <c r="M244" s="148"/>
      <c r="N244" s="148"/>
      <c r="O244" s="144"/>
      <c r="P244" s="154"/>
      <c r="Q244" s="148"/>
      <c r="R244" s="148"/>
    </row>
    <row r="245" spans="2:18" s="145" customFormat="1" ht="10.8" x14ac:dyDescent="0.25">
      <c r="B245" s="158">
        <v>2062</v>
      </c>
      <c r="C245" s="162">
        <v>0</v>
      </c>
      <c r="D245" s="148">
        <f t="shared" si="0"/>
        <v>0</v>
      </c>
      <c r="E245" s="148">
        <f t="shared" si="6"/>
        <v>0</v>
      </c>
      <c r="F245" s="144"/>
      <c r="G245" s="154">
        <f t="shared" si="1"/>
        <v>0</v>
      </c>
      <c r="H245" s="148">
        <f t="shared" si="2"/>
        <v>188446.36987944733</v>
      </c>
      <c r="I245" s="148">
        <f t="shared" si="3"/>
        <v>235557.96234930918</v>
      </c>
      <c r="J245" s="144"/>
      <c r="K245" s="149"/>
      <c r="L245" s="162"/>
      <c r="M245" s="148"/>
      <c r="N245" s="148"/>
      <c r="O245" s="144"/>
      <c r="P245" s="154"/>
      <c r="Q245" s="148"/>
      <c r="R245" s="148"/>
    </row>
    <row r="246" spans="2:18" s="145" customFormat="1" ht="10.8" x14ac:dyDescent="0.25">
      <c r="B246" s="149"/>
      <c r="C246" s="162"/>
      <c r="D246" s="148"/>
      <c r="E246" s="148"/>
      <c r="F246" s="144"/>
      <c r="G246" s="154"/>
      <c r="H246" s="148"/>
      <c r="I246" s="148"/>
      <c r="J246" s="144"/>
      <c r="K246" s="149"/>
      <c r="L246" s="162"/>
      <c r="M246" s="148"/>
      <c r="N246" s="148"/>
      <c r="O246" s="144"/>
      <c r="P246" s="154"/>
      <c r="Q246" s="148"/>
      <c r="R246" s="148"/>
    </row>
    <row r="247" spans="2:18" s="145" customFormat="1" ht="10.8" x14ac:dyDescent="0.25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</row>
    <row r="248" spans="2:18" s="145" customFormat="1" ht="10.8" x14ac:dyDescent="0.25">
      <c r="B248" s="144"/>
      <c r="C248" s="163">
        <f>SUM(C208:C246)</f>
        <v>1444411.1559831148</v>
      </c>
      <c r="D248" s="163">
        <f>SUM(D208:D246)</f>
        <v>911168.46750997682</v>
      </c>
      <c r="E248" s="163">
        <f>SUM(E208:E246)</f>
        <v>2355579.6234930917</v>
      </c>
      <c r="F248" s="144"/>
      <c r="G248" s="154">
        <f>SUM(G207:G245)</f>
        <v>1.0000000000000004</v>
      </c>
      <c r="H248" s="148"/>
      <c r="I248" s="144"/>
      <c r="J248" s="144"/>
      <c r="K248" s="144"/>
      <c r="L248" s="163">
        <f>SUM(L208:L239)</f>
        <v>1444411.1559831151</v>
      </c>
      <c r="M248" s="163">
        <f>SUM(M208:M239)</f>
        <v>911168.46750997682</v>
      </c>
      <c r="N248" s="163">
        <f>SUM(N208:N239)</f>
        <v>2355579.6234930921</v>
      </c>
      <c r="O248" s="144"/>
      <c r="P248" s="144"/>
      <c r="Q248" s="154">
        <f>SUM(Q208:Q239)</f>
        <v>0.99999999999999989</v>
      </c>
      <c r="R248" s="144"/>
    </row>
    <row r="249" spans="2:18" s="145" customFormat="1" ht="10.8" x14ac:dyDescent="0.25">
      <c r="B249" s="164">
        <f>+'DP SNFP dólares'!AR72</f>
        <v>506.48</v>
      </c>
      <c r="C249" s="165">
        <f>+C248-'DP SNFP Colones'!AR49</f>
        <v>-1.1874362826347351E-8</v>
      </c>
      <c r="D249" s="161">
        <f>+D248-'DP SNFP Colones'!AR55</f>
        <v>0</v>
      </c>
      <c r="E249" s="161">
        <f>+E248-'DP SNFP Colones'!AR6</f>
        <v>-1.2107193470001221E-8</v>
      </c>
      <c r="F249" s="144"/>
      <c r="G249" s="144"/>
      <c r="H249" s="144"/>
      <c r="I249" s="144"/>
      <c r="J249" s="144"/>
      <c r="K249" s="164"/>
      <c r="L249" s="166">
        <f>+L248-C248</f>
        <v>0</v>
      </c>
      <c r="M249" s="162">
        <f>+M248-D248</f>
        <v>0</v>
      </c>
      <c r="N249" s="148">
        <f>+N248-E248</f>
        <v>0</v>
      </c>
      <c r="O249" s="144"/>
      <c r="P249" s="144"/>
      <c r="Q249" s="144"/>
      <c r="R249" s="144"/>
    </row>
    <row r="250" spans="2:18" s="145" customFormat="1" ht="10.8" x14ac:dyDescent="0.25">
      <c r="B250" s="144"/>
      <c r="C250" s="161"/>
      <c r="D250" s="161"/>
      <c r="E250" s="161"/>
      <c r="F250" s="144"/>
      <c r="G250" s="144"/>
      <c r="H250" s="144"/>
      <c r="I250" s="144"/>
      <c r="J250" s="144"/>
      <c r="K250" s="144"/>
      <c r="L250" s="148"/>
      <c r="M250" s="167"/>
      <c r="N250" s="148"/>
      <c r="O250" s="144"/>
      <c r="P250" s="144"/>
      <c r="Q250" s="144"/>
      <c r="R250" s="144"/>
    </row>
    <row r="251" spans="2:18" s="145" customFormat="1" ht="10.8" x14ac:dyDescent="0.25">
      <c r="B251" s="144"/>
      <c r="C251" s="161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</row>
    <row r="252" spans="2:18" s="145" customFormat="1" ht="10.8" x14ac:dyDescent="0.25"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</row>
    <row r="253" spans="2:18" s="145" customFormat="1" ht="10.8" x14ac:dyDescent="0.25">
      <c r="B253" s="357" t="s">
        <v>122</v>
      </c>
      <c r="C253" s="357"/>
      <c r="D253" s="357"/>
      <c r="E253" s="357"/>
      <c r="F253" s="357"/>
      <c r="G253" s="357"/>
      <c r="H253" s="357"/>
      <c r="I253" s="357"/>
      <c r="J253" s="144"/>
      <c r="K253" s="144"/>
      <c r="L253" s="357" t="s">
        <v>123</v>
      </c>
      <c r="M253" s="357"/>
      <c r="N253" s="357"/>
      <c r="O253" s="357"/>
      <c r="P253" s="357"/>
      <c r="Q253" s="357"/>
      <c r="R253" s="357"/>
    </row>
    <row r="254" spans="2:18" s="145" customFormat="1" ht="10.8" x14ac:dyDescent="0.25">
      <c r="B254" s="357" t="s">
        <v>117</v>
      </c>
      <c r="C254" s="357"/>
      <c r="D254" s="357"/>
      <c r="E254" s="357"/>
      <c r="F254" s="144"/>
      <c r="G254" s="144"/>
      <c r="H254" s="144"/>
      <c r="I254" s="144"/>
      <c r="J254" s="144"/>
      <c r="K254" s="357" t="s">
        <v>124</v>
      </c>
      <c r="L254" s="357"/>
      <c r="M254" s="357"/>
      <c r="N254" s="357"/>
      <c r="O254" s="144"/>
      <c r="P254" s="144"/>
      <c r="Q254" s="144"/>
      <c r="R254" s="144"/>
    </row>
    <row r="255" spans="2:18" s="145" customFormat="1" ht="10.8" x14ac:dyDescent="0.25">
      <c r="B255" s="356" t="str">
        <f>+B205</f>
        <v>Al 30 de Junio 2025</v>
      </c>
      <c r="C255" s="356"/>
      <c r="D255" s="356"/>
      <c r="E255" s="356"/>
      <c r="F255" s="144"/>
      <c r="G255" s="144"/>
      <c r="H255" s="149" t="s">
        <v>118</v>
      </c>
      <c r="I255" s="149" t="s">
        <v>118</v>
      </c>
      <c r="J255" s="144"/>
      <c r="K255" s="356" t="str">
        <f>+B255</f>
        <v>Al 30 de Junio 2025</v>
      </c>
      <c r="L255" s="356"/>
      <c r="M255" s="356"/>
      <c r="N255" s="356"/>
      <c r="O255" s="144"/>
      <c r="P255" s="144"/>
      <c r="Q255" s="149" t="s">
        <v>118</v>
      </c>
      <c r="R255" s="149" t="s">
        <v>118</v>
      </c>
    </row>
    <row r="256" spans="2:18" s="153" customFormat="1" ht="10.8" x14ac:dyDescent="0.25">
      <c r="B256" s="356" t="s">
        <v>125</v>
      </c>
      <c r="C256" s="356"/>
      <c r="D256" s="356"/>
      <c r="E256" s="356"/>
      <c r="F256" s="150"/>
      <c r="G256" s="144"/>
      <c r="H256" s="151">
        <v>0.08</v>
      </c>
      <c r="I256" s="151">
        <v>0.1</v>
      </c>
      <c r="J256" s="150"/>
      <c r="K256" s="356" t="s">
        <v>126</v>
      </c>
      <c r="L256" s="356"/>
      <c r="M256" s="356"/>
      <c r="N256" s="356"/>
      <c r="O256" s="144"/>
      <c r="P256" s="144"/>
      <c r="Q256" s="151">
        <v>0.08</v>
      </c>
      <c r="R256" s="151">
        <v>0.1</v>
      </c>
    </row>
    <row r="257" spans="2:18" s="145" customFormat="1" ht="10.8" x14ac:dyDescent="0.25">
      <c r="B257" s="144"/>
      <c r="C257" s="157" t="s">
        <v>76</v>
      </c>
      <c r="D257" s="157" t="s">
        <v>77</v>
      </c>
      <c r="E257" s="157" t="s">
        <v>120</v>
      </c>
      <c r="F257" s="144"/>
      <c r="G257" s="157" t="s">
        <v>121</v>
      </c>
      <c r="H257" s="155">
        <f>+E298*H256</f>
        <v>372.07070344228259</v>
      </c>
      <c r="I257" s="155">
        <f>+E298*I256</f>
        <v>465.0883793028533</v>
      </c>
      <c r="J257" s="144"/>
      <c r="K257" s="150"/>
      <c r="L257" s="156" t="s">
        <v>76</v>
      </c>
      <c r="M257" s="156" t="s">
        <v>77</v>
      </c>
      <c r="N257" s="157" t="s">
        <v>120</v>
      </c>
      <c r="O257" s="150"/>
      <c r="P257" s="157" t="s">
        <v>121</v>
      </c>
      <c r="Q257" s="155">
        <f>+N298*Q256</f>
        <v>372.07070344228259</v>
      </c>
      <c r="R257" s="155">
        <f>+N298*R256</f>
        <v>465.0883793028533</v>
      </c>
    </row>
    <row r="258" spans="2:18" s="145" customFormat="1" ht="10.8" x14ac:dyDescent="0.25">
      <c r="B258" s="158">
        <v>2025</v>
      </c>
      <c r="C258" s="168">
        <f t="shared" ref="C258:C295" si="12">+C208/$B$249</f>
        <v>259.37369290695216</v>
      </c>
      <c r="D258" s="162">
        <v>51.32379446993054</v>
      </c>
      <c r="E258" s="160">
        <f t="shared" ref="E258:E295" si="13">SUM(C258:D258)</f>
        <v>310.69748737688269</v>
      </c>
      <c r="F258" s="144"/>
      <c r="G258" s="154">
        <f t="shared" ref="G258:G289" si="14">+E258/$E$298</f>
        <v>6.6803966988511806E-2</v>
      </c>
      <c r="H258" s="148">
        <f t="shared" ref="H258:H289" si="15">+$H$257-E258</f>
        <v>61.373216065399902</v>
      </c>
      <c r="I258" s="148">
        <f t="shared" ref="I258:I289" si="16">+$I$257-E258</f>
        <v>154.39089192597061</v>
      </c>
      <c r="J258" s="144"/>
      <c r="K258" s="149">
        <v>2025</v>
      </c>
      <c r="L258" s="160">
        <f t="shared" ref="L258:N273" si="17">+C258</f>
        <v>259.37369290695216</v>
      </c>
      <c r="M258" s="160">
        <f t="shared" si="17"/>
        <v>51.32379446993054</v>
      </c>
      <c r="N258" s="160">
        <f t="shared" si="17"/>
        <v>310.69748737688269</v>
      </c>
      <c r="O258" s="144"/>
      <c r="P258" s="154">
        <f t="shared" ref="P258:R273" si="18">+G258</f>
        <v>6.6803966988511806E-2</v>
      </c>
      <c r="Q258" s="148">
        <f t="shared" si="18"/>
        <v>61.373216065399902</v>
      </c>
      <c r="R258" s="148">
        <f t="shared" si="18"/>
        <v>154.39089192597061</v>
      </c>
    </row>
    <row r="259" spans="2:18" s="145" customFormat="1" ht="10.8" x14ac:dyDescent="0.25">
      <c r="B259" s="158">
        <v>2026</v>
      </c>
      <c r="C259" s="168">
        <f t="shared" si="12"/>
        <v>259.77778965526005</v>
      </c>
      <c r="D259" s="162">
        <v>100.48257333692835</v>
      </c>
      <c r="E259" s="160">
        <f t="shared" si="13"/>
        <v>360.26036299218839</v>
      </c>
      <c r="F259" s="144"/>
      <c r="G259" s="154">
        <f t="shared" si="14"/>
        <v>7.7460624480061746E-2</v>
      </c>
      <c r="H259" s="148">
        <f t="shared" si="15"/>
        <v>11.810340450094202</v>
      </c>
      <c r="I259" s="148">
        <f t="shared" si="16"/>
        <v>104.82801631066491</v>
      </c>
      <c r="J259" s="144"/>
      <c r="K259" s="149">
        <v>2026</v>
      </c>
      <c r="L259" s="160">
        <f t="shared" si="17"/>
        <v>259.77778965526005</v>
      </c>
      <c r="M259" s="160">
        <f t="shared" si="17"/>
        <v>100.48257333692835</v>
      </c>
      <c r="N259" s="160">
        <f t="shared" si="17"/>
        <v>360.26036299218839</v>
      </c>
      <c r="O259" s="144"/>
      <c r="P259" s="154">
        <f t="shared" si="18"/>
        <v>7.7460624480061746E-2</v>
      </c>
      <c r="Q259" s="148">
        <f t="shared" si="18"/>
        <v>11.810340450094202</v>
      </c>
      <c r="R259" s="148">
        <f t="shared" si="18"/>
        <v>104.82801631066491</v>
      </c>
    </row>
    <row r="260" spans="2:18" s="145" customFormat="1" ht="10.8" x14ac:dyDescent="0.25">
      <c r="B260" s="158">
        <v>2027</v>
      </c>
      <c r="C260" s="168">
        <f t="shared" si="12"/>
        <v>447.14544008328551</v>
      </c>
      <c r="D260" s="162">
        <v>96.187816827532899</v>
      </c>
      <c r="E260" s="160">
        <f t="shared" si="13"/>
        <v>543.33325691081836</v>
      </c>
      <c r="F260" s="144"/>
      <c r="G260" s="154">
        <f t="shared" si="14"/>
        <v>0.11682365784439738</v>
      </c>
      <c r="H260" s="148">
        <f t="shared" si="15"/>
        <v>-171.26255346853577</v>
      </c>
      <c r="I260" s="148">
        <f t="shared" si="16"/>
        <v>-78.244877607965066</v>
      </c>
      <c r="J260" s="144"/>
      <c r="K260" s="149">
        <v>2027</v>
      </c>
      <c r="L260" s="160">
        <f t="shared" si="17"/>
        <v>447.14544008328551</v>
      </c>
      <c r="M260" s="160">
        <f t="shared" si="17"/>
        <v>96.187816827532899</v>
      </c>
      <c r="N260" s="160">
        <f t="shared" si="17"/>
        <v>543.33325691081836</v>
      </c>
      <c r="O260" s="144"/>
      <c r="P260" s="154">
        <f t="shared" si="18"/>
        <v>0.11682365784439738</v>
      </c>
      <c r="Q260" s="148">
        <f t="shared" si="18"/>
        <v>-171.26255346853577</v>
      </c>
      <c r="R260" s="148">
        <f t="shared" si="18"/>
        <v>-78.244877607965066</v>
      </c>
    </row>
    <row r="261" spans="2:18" s="145" customFormat="1" ht="10.8" x14ac:dyDescent="0.25">
      <c r="B261" s="158">
        <v>2028</v>
      </c>
      <c r="C261" s="168">
        <f t="shared" si="12"/>
        <v>317.40506033356274</v>
      </c>
      <c r="D261" s="162">
        <v>95.398017597532885</v>
      </c>
      <c r="E261" s="160">
        <f t="shared" si="13"/>
        <v>412.80307793109563</v>
      </c>
      <c r="F261" s="144"/>
      <c r="G261" s="154">
        <f t="shared" si="14"/>
        <v>8.8757985858487598E-2</v>
      </c>
      <c r="H261" s="148">
        <f t="shared" si="15"/>
        <v>-40.732374488813036</v>
      </c>
      <c r="I261" s="148">
        <f t="shared" si="16"/>
        <v>52.285301371757669</v>
      </c>
      <c r="J261" s="144"/>
      <c r="K261" s="149">
        <v>2028</v>
      </c>
      <c r="L261" s="160">
        <f t="shared" si="17"/>
        <v>317.40506033356274</v>
      </c>
      <c r="M261" s="160">
        <f t="shared" si="17"/>
        <v>95.398017597532885</v>
      </c>
      <c r="N261" s="160">
        <f t="shared" si="17"/>
        <v>412.80307793109563</v>
      </c>
      <c r="O261" s="144"/>
      <c r="P261" s="154">
        <f t="shared" si="18"/>
        <v>8.8757985858487598E-2</v>
      </c>
      <c r="Q261" s="148">
        <f t="shared" si="18"/>
        <v>-40.732374488813036</v>
      </c>
      <c r="R261" s="148">
        <f t="shared" si="18"/>
        <v>52.285301371757669</v>
      </c>
    </row>
    <row r="262" spans="2:18" s="145" customFormat="1" ht="10.8" x14ac:dyDescent="0.25">
      <c r="B262" s="158">
        <v>2029</v>
      </c>
      <c r="C262" s="168">
        <f t="shared" si="12"/>
        <v>325.85349336990623</v>
      </c>
      <c r="D262" s="162">
        <v>83.731350777532882</v>
      </c>
      <c r="E262" s="160">
        <f t="shared" si="13"/>
        <v>409.58484414743913</v>
      </c>
      <c r="F262" s="144"/>
      <c r="G262" s="154">
        <f t="shared" si="14"/>
        <v>8.8066024088021402E-2</v>
      </c>
      <c r="H262" s="148">
        <f t="shared" si="15"/>
        <v>-37.514140705156535</v>
      </c>
      <c r="I262" s="148">
        <f t="shared" si="16"/>
        <v>55.50353515541417</v>
      </c>
      <c r="J262" s="144"/>
      <c r="K262" s="149">
        <v>2029</v>
      </c>
      <c r="L262" s="160">
        <f t="shared" si="17"/>
        <v>325.85349336990623</v>
      </c>
      <c r="M262" s="160">
        <f t="shared" si="17"/>
        <v>83.731350777532882</v>
      </c>
      <c r="N262" s="160">
        <f t="shared" si="17"/>
        <v>409.58484414743913</v>
      </c>
      <c r="O262" s="144"/>
      <c r="P262" s="154">
        <f t="shared" si="18"/>
        <v>8.8066024088021402E-2</v>
      </c>
      <c r="Q262" s="148">
        <f t="shared" si="18"/>
        <v>-37.514140705156535</v>
      </c>
      <c r="R262" s="148">
        <f t="shared" si="18"/>
        <v>55.50353515541417</v>
      </c>
    </row>
    <row r="263" spans="2:18" s="145" customFormat="1" ht="10.8" x14ac:dyDescent="0.25">
      <c r="B263" s="158">
        <v>2030</v>
      </c>
      <c r="C263" s="168">
        <f t="shared" si="12"/>
        <v>224.22279422553726</v>
      </c>
      <c r="D263" s="162">
        <v>68.941477677532887</v>
      </c>
      <c r="E263" s="160">
        <f t="shared" si="13"/>
        <v>293.16427190307013</v>
      </c>
      <c r="F263" s="144"/>
      <c r="G263" s="154">
        <f t="shared" si="14"/>
        <v>6.3034099528031698E-2</v>
      </c>
      <c r="H263" s="148">
        <f t="shared" si="15"/>
        <v>78.906431539212463</v>
      </c>
      <c r="I263" s="148">
        <f t="shared" si="16"/>
        <v>171.92410739978317</v>
      </c>
      <c r="J263" s="144"/>
      <c r="K263" s="149">
        <v>2030</v>
      </c>
      <c r="L263" s="160">
        <f t="shared" si="17"/>
        <v>224.22279422553726</v>
      </c>
      <c r="M263" s="160">
        <f t="shared" si="17"/>
        <v>68.941477677532887</v>
      </c>
      <c r="N263" s="160">
        <f t="shared" si="17"/>
        <v>293.16427190307013</v>
      </c>
      <c r="O263" s="144"/>
      <c r="P263" s="154">
        <f t="shared" si="18"/>
        <v>6.3034099528031698E-2</v>
      </c>
      <c r="Q263" s="148">
        <f t="shared" si="18"/>
        <v>78.906431539212463</v>
      </c>
      <c r="R263" s="148">
        <f t="shared" si="18"/>
        <v>171.92410739978317</v>
      </c>
    </row>
    <row r="264" spans="2:18" s="145" customFormat="1" ht="10.8" x14ac:dyDescent="0.25">
      <c r="B264" s="158">
        <v>2031</v>
      </c>
      <c r="C264" s="168">
        <f t="shared" si="12"/>
        <v>215.06129127442131</v>
      </c>
      <c r="D264" s="162">
        <v>369.00130731025166</v>
      </c>
      <c r="E264" s="160">
        <f t="shared" si="13"/>
        <v>584.06259858467297</v>
      </c>
      <c r="F264" s="144"/>
      <c r="G264" s="154">
        <f t="shared" si="14"/>
        <v>0.12558099160855335</v>
      </c>
      <c r="H264" s="148">
        <f t="shared" si="15"/>
        <v>-211.99189514239038</v>
      </c>
      <c r="I264" s="148">
        <f t="shared" si="16"/>
        <v>-118.97421928181967</v>
      </c>
      <c r="J264" s="144"/>
      <c r="K264" s="149">
        <v>2031</v>
      </c>
      <c r="L264" s="160">
        <f t="shared" si="17"/>
        <v>215.06129127442131</v>
      </c>
      <c r="M264" s="160">
        <f t="shared" si="17"/>
        <v>369.00130731025166</v>
      </c>
      <c r="N264" s="160">
        <f t="shared" si="17"/>
        <v>584.06259858467297</v>
      </c>
      <c r="O264" s="144"/>
      <c r="P264" s="154">
        <f t="shared" si="18"/>
        <v>0.12558099160855335</v>
      </c>
      <c r="Q264" s="148">
        <f t="shared" si="18"/>
        <v>-211.99189514239038</v>
      </c>
      <c r="R264" s="148">
        <f t="shared" si="18"/>
        <v>-118.97421928181967</v>
      </c>
    </row>
    <row r="265" spans="2:18" s="145" customFormat="1" ht="10.8" x14ac:dyDescent="0.25">
      <c r="B265" s="158">
        <v>2032</v>
      </c>
      <c r="C265" s="168">
        <f t="shared" si="12"/>
        <v>190.39568366497571</v>
      </c>
      <c r="D265" s="162">
        <v>64.218390282970375</v>
      </c>
      <c r="E265" s="160">
        <f t="shared" si="13"/>
        <v>254.61407394794608</v>
      </c>
      <c r="F265" s="144"/>
      <c r="G265" s="154">
        <f t="shared" si="14"/>
        <v>5.4745309768780122E-2</v>
      </c>
      <c r="H265" s="148">
        <f t="shared" si="15"/>
        <v>117.45662949433651</v>
      </c>
      <c r="I265" s="148">
        <f t="shared" si="16"/>
        <v>210.47430535490722</v>
      </c>
      <c r="J265" s="144"/>
      <c r="K265" s="149">
        <v>2032</v>
      </c>
      <c r="L265" s="160">
        <f t="shared" si="17"/>
        <v>190.39568366497571</v>
      </c>
      <c r="M265" s="160">
        <f t="shared" si="17"/>
        <v>64.218390282970375</v>
      </c>
      <c r="N265" s="160">
        <f t="shared" si="17"/>
        <v>254.61407394794608</v>
      </c>
      <c r="O265" s="144"/>
      <c r="P265" s="154">
        <f t="shared" si="18"/>
        <v>5.4745309768780122E-2</v>
      </c>
      <c r="Q265" s="148">
        <f t="shared" si="18"/>
        <v>117.45662949433651</v>
      </c>
      <c r="R265" s="148">
        <f t="shared" si="18"/>
        <v>210.47430535490722</v>
      </c>
    </row>
    <row r="266" spans="2:18" s="145" customFormat="1" ht="10.8" x14ac:dyDescent="0.25">
      <c r="B266" s="158">
        <v>2033</v>
      </c>
      <c r="C266" s="168">
        <f t="shared" si="12"/>
        <v>141.24837219043377</v>
      </c>
      <c r="D266" s="162">
        <v>62.938656642970372</v>
      </c>
      <c r="E266" s="160">
        <f t="shared" si="13"/>
        <v>204.18702883340416</v>
      </c>
      <c r="F266" s="144"/>
      <c r="G266" s="154">
        <f t="shared" si="14"/>
        <v>4.3902844689319355E-2</v>
      </c>
      <c r="H266" s="148">
        <f t="shared" si="15"/>
        <v>167.88367460887844</v>
      </c>
      <c r="I266" s="148">
        <f t="shared" si="16"/>
        <v>260.90135046944914</v>
      </c>
      <c r="J266" s="144"/>
      <c r="K266" s="149">
        <v>2033</v>
      </c>
      <c r="L266" s="160">
        <f t="shared" si="17"/>
        <v>141.24837219043377</v>
      </c>
      <c r="M266" s="160">
        <f t="shared" si="17"/>
        <v>62.938656642970372</v>
      </c>
      <c r="N266" s="160">
        <f t="shared" si="17"/>
        <v>204.18702883340416</v>
      </c>
      <c r="O266" s="144"/>
      <c r="P266" s="154">
        <f t="shared" si="18"/>
        <v>4.3902844689319355E-2</v>
      </c>
      <c r="Q266" s="148">
        <f t="shared" si="18"/>
        <v>167.88367460887844</v>
      </c>
      <c r="R266" s="148">
        <f t="shared" si="18"/>
        <v>260.90135046944914</v>
      </c>
    </row>
    <row r="267" spans="2:18" s="145" customFormat="1" ht="10.8" x14ac:dyDescent="0.25">
      <c r="B267" s="158">
        <v>2034</v>
      </c>
      <c r="C267" s="168">
        <f t="shared" si="12"/>
        <v>106.77720170397194</v>
      </c>
      <c r="D267" s="162">
        <v>46.517930322874811</v>
      </c>
      <c r="E267" s="160">
        <f t="shared" si="13"/>
        <v>153.29513202684674</v>
      </c>
      <c r="F267" s="144"/>
      <c r="G267" s="154">
        <f t="shared" si="14"/>
        <v>3.2960430500678026E-2</v>
      </c>
      <c r="H267" s="148">
        <f t="shared" si="15"/>
        <v>218.77557141543585</v>
      </c>
      <c r="I267" s="148">
        <f t="shared" si="16"/>
        <v>311.79324727600658</v>
      </c>
      <c r="J267" s="144"/>
      <c r="K267" s="149">
        <v>2034</v>
      </c>
      <c r="L267" s="160">
        <f t="shared" si="17"/>
        <v>106.77720170397194</v>
      </c>
      <c r="M267" s="160">
        <f t="shared" si="17"/>
        <v>46.517930322874811</v>
      </c>
      <c r="N267" s="160">
        <f t="shared" si="17"/>
        <v>153.29513202684674</v>
      </c>
      <c r="O267" s="144"/>
      <c r="P267" s="154">
        <f t="shared" si="18"/>
        <v>3.2960430500678026E-2</v>
      </c>
      <c r="Q267" s="148">
        <f t="shared" si="18"/>
        <v>218.77557141543585</v>
      </c>
      <c r="R267" s="148">
        <f t="shared" si="18"/>
        <v>311.79324727600658</v>
      </c>
    </row>
    <row r="268" spans="2:18" s="145" customFormat="1" ht="10.8" x14ac:dyDescent="0.25">
      <c r="B268" s="158">
        <v>2035</v>
      </c>
      <c r="C268" s="168">
        <f t="shared" si="12"/>
        <v>62.157925876496023</v>
      </c>
      <c r="D268" s="162">
        <v>38.863065567287222</v>
      </c>
      <c r="E268" s="160">
        <f t="shared" si="13"/>
        <v>101.02099144378325</v>
      </c>
      <c r="F268" s="144"/>
      <c r="G268" s="154">
        <f t="shared" si="14"/>
        <v>2.1720816072680466E-2</v>
      </c>
      <c r="H268" s="148">
        <f t="shared" si="15"/>
        <v>271.04971199849933</v>
      </c>
      <c r="I268" s="148">
        <f t="shared" si="16"/>
        <v>364.06738785907004</v>
      </c>
      <c r="J268" s="144"/>
      <c r="K268" s="149">
        <v>2035</v>
      </c>
      <c r="L268" s="160">
        <f t="shared" si="17"/>
        <v>62.157925876496023</v>
      </c>
      <c r="M268" s="160">
        <f t="shared" si="17"/>
        <v>38.863065567287222</v>
      </c>
      <c r="N268" s="160">
        <f t="shared" si="17"/>
        <v>101.02099144378325</v>
      </c>
      <c r="O268" s="144"/>
      <c r="P268" s="154">
        <f t="shared" si="18"/>
        <v>2.1720816072680466E-2</v>
      </c>
      <c r="Q268" s="148">
        <f t="shared" si="18"/>
        <v>271.04971199849933</v>
      </c>
      <c r="R268" s="148">
        <f t="shared" si="18"/>
        <v>364.06738785907004</v>
      </c>
    </row>
    <row r="269" spans="2:18" s="145" customFormat="1" ht="10.8" x14ac:dyDescent="0.25">
      <c r="B269" s="158">
        <v>2036</v>
      </c>
      <c r="C269" s="168">
        <f t="shared" si="12"/>
        <v>37.45481217838357</v>
      </c>
      <c r="D269" s="162">
        <v>38.863065579004221</v>
      </c>
      <c r="E269" s="160">
        <f t="shared" si="13"/>
        <v>76.317877757387791</v>
      </c>
      <c r="F269" s="144"/>
      <c r="G269" s="154">
        <f t="shared" si="14"/>
        <v>1.6409328023156564E-2</v>
      </c>
      <c r="H269" s="148">
        <f t="shared" si="15"/>
        <v>295.75282568489479</v>
      </c>
      <c r="I269" s="148">
        <f t="shared" si="16"/>
        <v>388.77050154546549</v>
      </c>
      <c r="J269" s="144"/>
      <c r="K269" s="149">
        <v>2036</v>
      </c>
      <c r="L269" s="160">
        <f t="shared" si="17"/>
        <v>37.45481217838357</v>
      </c>
      <c r="M269" s="160">
        <f t="shared" si="17"/>
        <v>38.863065579004221</v>
      </c>
      <c r="N269" s="160">
        <f t="shared" si="17"/>
        <v>76.317877757387791</v>
      </c>
      <c r="O269" s="144"/>
      <c r="P269" s="154">
        <f t="shared" si="18"/>
        <v>1.6409328023156564E-2</v>
      </c>
      <c r="Q269" s="148">
        <f t="shared" si="18"/>
        <v>295.75282568489479</v>
      </c>
      <c r="R269" s="148">
        <f t="shared" si="18"/>
        <v>388.77050154546549</v>
      </c>
    </row>
    <row r="270" spans="2:18" s="145" customFormat="1" ht="10.8" x14ac:dyDescent="0.25">
      <c r="B270" s="158">
        <v>2037</v>
      </c>
      <c r="C270" s="168">
        <f t="shared" si="12"/>
        <v>33.979100168116616</v>
      </c>
      <c r="D270" s="162">
        <v>38.524335326626847</v>
      </c>
      <c r="E270" s="160">
        <f t="shared" si="13"/>
        <v>72.503435494743457</v>
      </c>
      <c r="F270" s="144"/>
      <c r="G270" s="154">
        <f t="shared" si="14"/>
        <v>1.5589173740144372E-2</v>
      </c>
      <c r="H270" s="148">
        <f t="shared" si="15"/>
        <v>299.56726794753911</v>
      </c>
      <c r="I270" s="148">
        <f t="shared" si="16"/>
        <v>392.58494380810987</v>
      </c>
      <c r="J270" s="144"/>
      <c r="K270" s="149">
        <v>2037</v>
      </c>
      <c r="L270" s="160">
        <f t="shared" si="17"/>
        <v>33.979100168116616</v>
      </c>
      <c r="M270" s="160">
        <f t="shared" si="17"/>
        <v>38.524335326626847</v>
      </c>
      <c r="N270" s="160">
        <f t="shared" si="17"/>
        <v>72.503435494743457</v>
      </c>
      <c r="O270" s="144"/>
      <c r="P270" s="154">
        <f t="shared" si="18"/>
        <v>1.5589173740144372E-2</v>
      </c>
      <c r="Q270" s="148">
        <f t="shared" si="18"/>
        <v>299.56726794753911</v>
      </c>
      <c r="R270" s="148">
        <f t="shared" si="18"/>
        <v>392.58494380810987</v>
      </c>
    </row>
    <row r="271" spans="2:18" s="145" customFormat="1" ht="10.8" x14ac:dyDescent="0.25">
      <c r="B271" s="158">
        <v>2038</v>
      </c>
      <c r="C271" s="168">
        <f t="shared" si="12"/>
        <v>27.632919779789344</v>
      </c>
      <c r="D271" s="162">
        <v>18.571394719830927</v>
      </c>
      <c r="E271" s="160">
        <f t="shared" si="13"/>
        <v>46.204314499620267</v>
      </c>
      <c r="F271" s="144"/>
      <c r="G271" s="154">
        <f t="shared" si="14"/>
        <v>9.9345235348340614E-3</v>
      </c>
      <c r="H271" s="148">
        <f t="shared" si="15"/>
        <v>325.8663889426623</v>
      </c>
      <c r="I271" s="148">
        <f t="shared" si="16"/>
        <v>418.88406480323306</v>
      </c>
      <c r="J271" s="144"/>
      <c r="K271" s="149">
        <v>2038</v>
      </c>
      <c r="L271" s="160">
        <f t="shared" si="17"/>
        <v>27.632919779789344</v>
      </c>
      <c r="M271" s="160">
        <f t="shared" si="17"/>
        <v>18.571394719830927</v>
      </c>
      <c r="N271" s="160">
        <f t="shared" si="17"/>
        <v>46.204314499620267</v>
      </c>
      <c r="O271" s="144"/>
      <c r="P271" s="154">
        <f t="shared" si="18"/>
        <v>9.9345235348340614E-3</v>
      </c>
      <c r="Q271" s="148">
        <f t="shared" si="18"/>
        <v>325.8663889426623</v>
      </c>
      <c r="R271" s="148">
        <f t="shared" si="18"/>
        <v>418.88406480323306</v>
      </c>
    </row>
    <row r="272" spans="2:18" s="145" customFormat="1" ht="10.8" x14ac:dyDescent="0.25">
      <c r="B272" s="158">
        <v>2039</v>
      </c>
      <c r="C272" s="168">
        <f t="shared" si="12"/>
        <v>25.815594905401415</v>
      </c>
      <c r="D272" s="162">
        <v>17.145046149830929</v>
      </c>
      <c r="E272" s="160">
        <f t="shared" si="13"/>
        <v>42.960641055232344</v>
      </c>
      <c r="F272" s="144"/>
      <c r="G272" s="154">
        <f t="shared" si="14"/>
        <v>9.237091909204102E-3</v>
      </c>
      <c r="H272" s="148">
        <f t="shared" si="15"/>
        <v>329.11006238705022</v>
      </c>
      <c r="I272" s="148">
        <f t="shared" si="16"/>
        <v>422.12773824762098</v>
      </c>
      <c r="J272" s="144"/>
      <c r="K272" s="149">
        <v>2039</v>
      </c>
      <c r="L272" s="160">
        <f t="shared" si="17"/>
        <v>25.815594905401415</v>
      </c>
      <c r="M272" s="160">
        <f t="shared" si="17"/>
        <v>17.145046149830929</v>
      </c>
      <c r="N272" s="160">
        <f t="shared" si="17"/>
        <v>42.960641055232344</v>
      </c>
      <c r="O272" s="144"/>
      <c r="P272" s="154">
        <f t="shared" si="18"/>
        <v>9.237091909204102E-3</v>
      </c>
      <c r="Q272" s="148">
        <f t="shared" si="18"/>
        <v>329.11006238705022</v>
      </c>
      <c r="R272" s="148">
        <f t="shared" si="18"/>
        <v>422.12773824762098</v>
      </c>
    </row>
    <row r="273" spans="2:18" s="145" customFormat="1" ht="10.8" x14ac:dyDescent="0.25">
      <c r="B273" s="158">
        <v>2040</v>
      </c>
      <c r="C273" s="168">
        <f t="shared" si="12"/>
        <v>25.815594905401415</v>
      </c>
      <c r="D273" s="162">
        <v>17.86101870983093</v>
      </c>
      <c r="E273" s="160">
        <f t="shared" si="13"/>
        <v>43.676613615232341</v>
      </c>
      <c r="F273" s="144"/>
      <c r="G273" s="154">
        <f t="shared" si="14"/>
        <v>9.3910352438178815E-3</v>
      </c>
      <c r="H273" s="148">
        <f t="shared" si="15"/>
        <v>328.39408982705027</v>
      </c>
      <c r="I273" s="148">
        <f t="shared" si="16"/>
        <v>421.41176568762097</v>
      </c>
      <c r="J273" s="144"/>
      <c r="K273" s="149">
        <v>2040</v>
      </c>
      <c r="L273" s="160">
        <f>+C273</f>
        <v>25.815594905401415</v>
      </c>
      <c r="M273" s="160">
        <f t="shared" si="17"/>
        <v>17.86101870983093</v>
      </c>
      <c r="N273" s="160">
        <f t="shared" si="17"/>
        <v>43.676613615232341</v>
      </c>
      <c r="O273" s="144"/>
      <c r="P273" s="154">
        <f t="shared" si="18"/>
        <v>9.3910352438178815E-3</v>
      </c>
      <c r="Q273" s="148">
        <f t="shared" si="18"/>
        <v>328.39408982705027</v>
      </c>
      <c r="R273" s="148">
        <f t="shared" si="18"/>
        <v>421.41176568762097</v>
      </c>
    </row>
    <row r="274" spans="2:18" s="145" customFormat="1" ht="10.8" x14ac:dyDescent="0.25">
      <c r="B274" s="158">
        <v>2041</v>
      </c>
      <c r="C274" s="168">
        <f t="shared" si="12"/>
        <v>25.815594905401415</v>
      </c>
      <c r="D274" s="162">
        <v>11.666190449830928</v>
      </c>
      <c r="E274" s="160">
        <f t="shared" si="13"/>
        <v>37.481785355232347</v>
      </c>
      <c r="F274" s="144"/>
      <c r="G274" s="154">
        <f t="shared" si="14"/>
        <v>8.0590672704864974E-3</v>
      </c>
      <c r="H274" s="148">
        <f t="shared" si="15"/>
        <v>334.58891808705027</v>
      </c>
      <c r="I274" s="148">
        <f t="shared" si="16"/>
        <v>427.60659394762092</v>
      </c>
      <c r="J274" s="144"/>
      <c r="K274" s="149" t="s">
        <v>206</v>
      </c>
      <c r="L274" s="160">
        <f>SUM(C274:C277)</f>
        <v>98.316381626225791</v>
      </c>
      <c r="M274" s="160">
        <f>SUM(D274:D277)</f>
        <v>542.18285763909773</v>
      </c>
      <c r="N274" s="160">
        <f>SUM(E274:E277)</f>
        <v>640.49923926532358</v>
      </c>
      <c r="O274" s="144"/>
      <c r="P274" s="154">
        <f>SUM(G274:G278)</f>
        <v>0.1430425274997941</v>
      </c>
      <c r="Q274" s="161">
        <f t="shared" ref="Q274:R274" si="19">SUM(H274:H278)</f>
        <v>1195.0793443487823</v>
      </c>
      <c r="R274" s="161">
        <f t="shared" si="19"/>
        <v>1660.1677236516357</v>
      </c>
    </row>
    <row r="275" spans="2:18" s="145" customFormat="1" ht="10.8" x14ac:dyDescent="0.25">
      <c r="B275" s="158">
        <v>2042</v>
      </c>
      <c r="C275" s="168">
        <f t="shared" si="12"/>
        <v>25.815594905401415</v>
      </c>
      <c r="D275" s="162">
        <v>11.302857019830929</v>
      </c>
      <c r="E275" s="160">
        <f t="shared" si="13"/>
        <v>37.118451925232343</v>
      </c>
      <c r="F275" s="144"/>
      <c r="G275" s="154">
        <f t="shared" si="14"/>
        <v>7.9809458969650558E-3</v>
      </c>
      <c r="H275" s="148">
        <f t="shared" si="15"/>
        <v>334.95225151705023</v>
      </c>
      <c r="I275" s="148">
        <f t="shared" si="16"/>
        <v>427.96992737762093</v>
      </c>
      <c r="J275" s="144"/>
      <c r="K275" s="149" t="s">
        <v>210</v>
      </c>
      <c r="L275" s="160">
        <f>SUM(C278:C288)</f>
        <v>53.429029289446589</v>
      </c>
      <c r="M275" s="160">
        <f>SUM(D278:D287)</f>
        <v>44.708369033934488</v>
      </c>
      <c r="N275" s="160">
        <f>SUM(E278:E287)</f>
        <v>98.137398323381078</v>
      </c>
      <c r="O275" s="144"/>
      <c r="P275" s="154">
        <f>SUM(G279:G288)</f>
        <v>1.6080153111052393E-2</v>
      </c>
      <c r="Q275" s="161">
        <f t="shared" ref="Q275:R275" si="20">SUM(H279:H288)</f>
        <v>3645.9201109292153</v>
      </c>
      <c r="R275" s="161">
        <f t="shared" si="20"/>
        <v>4576.096869534922</v>
      </c>
    </row>
    <row r="276" spans="2:18" s="145" customFormat="1" ht="10.8" x14ac:dyDescent="0.25">
      <c r="B276" s="158">
        <v>2043</v>
      </c>
      <c r="C276" s="168">
        <f t="shared" si="12"/>
        <v>24.826395306325441</v>
      </c>
      <c r="D276" s="162">
        <v>511.30285701983092</v>
      </c>
      <c r="E276" s="160">
        <f t="shared" si="13"/>
        <v>536.12925232615635</v>
      </c>
      <c r="F276" s="144"/>
      <c r="G276" s="154">
        <f t="shared" si="14"/>
        <v>0.11527470394547165</v>
      </c>
      <c r="H276" s="148">
        <f t="shared" si="15"/>
        <v>-164.05854888387375</v>
      </c>
      <c r="I276" s="148">
        <f t="shared" si="16"/>
        <v>-71.04087302330305</v>
      </c>
      <c r="J276" s="144"/>
      <c r="K276" s="149" t="s">
        <v>211</v>
      </c>
      <c r="L276" s="160">
        <f>SUM(C288:C296)</f>
        <v>0</v>
      </c>
      <c r="M276" s="160">
        <f>SUM(D288:D296)</f>
        <v>3.5611469194654108</v>
      </c>
      <c r="N276" s="160">
        <f>SUM(E288:E296)</f>
        <v>3.5611469194654108</v>
      </c>
      <c r="O276" s="144"/>
      <c r="P276" s="154">
        <f>SUM(G289:G296)</f>
        <v>4.5941551047380224E-4</v>
      </c>
      <c r="Q276" s="161">
        <f t="shared" ref="Q276:R276" si="21">SUM(H289:H296)</f>
        <v>2602.3582359440497</v>
      </c>
      <c r="R276" s="161">
        <f t="shared" si="21"/>
        <v>3253.4819669680446</v>
      </c>
    </row>
    <row r="277" spans="2:18" s="145" customFormat="1" ht="10.8" x14ac:dyDescent="0.25">
      <c r="B277" s="158">
        <v>2044</v>
      </c>
      <c r="C277" s="168">
        <f t="shared" si="12"/>
        <v>21.858796509097509</v>
      </c>
      <c r="D277" s="162">
        <v>7.9109531496050565</v>
      </c>
      <c r="E277" s="160">
        <f t="shared" si="13"/>
        <v>29.769749658702565</v>
      </c>
      <c r="F277" s="144"/>
      <c r="G277" s="154">
        <f t="shared" si="14"/>
        <v>6.4008801302079602E-3</v>
      </c>
      <c r="H277" s="148">
        <f t="shared" si="15"/>
        <v>342.30095378358004</v>
      </c>
      <c r="I277" s="148">
        <f t="shared" si="16"/>
        <v>435.31862964415075</v>
      </c>
      <c r="J277" s="144"/>
      <c r="K277" s="149"/>
      <c r="L277" s="160"/>
      <c r="M277" s="160"/>
      <c r="N277" s="160"/>
      <c r="O277" s="144"/>
      <c r="P277" s="154"/>
      <c r="Q277" s="148"/>
      <c r="R277" s="148"/>
    </row>
    <row r="278" spans="2:18" s="145" customFormat="1" ht="10.8" x14ac:dyDescent="0.25">
      <c r="B278" s="158">
        <v>2045</v>
      </c>
      <c r="C278" s="168">
        <f t="shared" si="12"/>
        <v>20.255884521161164</v>
      </c>
      <c r="D278" s="162">
        <v>4.5190490761458877</v>
      </c>
      <c r="E278" s="160">
        <f t="shared" si="13"/>
        <v>24.774933597307051</v>
      </c>
      <c r="F278" s="144"/>
      <c r="G278" s="154">
        <f t="shared" si="14"/>
        <v>5.3269302566629536E-3</v>
      </c>
      <c r="H278" s="148">
        <f t="shared" si="15"/>
        <v>347.29576984497555</v>
      </c>
      <c r="I278" s="148">
        <f t="shared" si="16"/>
        <v>440.31344570554626</v>
      </c>
      <c r="J278" s="144"/>
      <c r="K278" s="149"/>
      <c r="L278" s="160"/>
      <c r="M278" s="160"/>
      <c r="N278" s="160"/>
      <c r="O278" s="144"/>
      <c r="P278" s="154"/>
      <c r="Q278" s="148"/>
      <c r="R278" s="148"/>
    </row>
    <row r="279" spans="2:18" s="145" customFormat="1" ht="10.8" x14ac:dyDescent="0.25">
      <c r="B279" s="158">
        <v>2046</v>
      </c>
      <c r="C279" s="168">
        <f t="shared" si="12"/>
        <v>14.877510130188178</v>
      </c>
      <c r="D279" s="162">
        <v>4.5190490761458877</v>
      </c>
      <c r="E279" s="160">
        <f t="shared" si="13"/>
        <v>19.396559206334064</v>
      </c>
      <c r="F279" s="144"/>
      <c r="G279" s="154">
        <f t="shared" si="14"/>
        <v>4.1705103953379018E-3</v>
      </c>
      <c r="H279" s="148">
        <f t="shared" si="15"/>
        <v>352.67414423594852</v>
      </c>
      <c r="I279" s="148">
        <f t="shared" si="16"/>
        <v>445.69182009651922</v>
      </c>
      <c r="J279" s="144"/>
      <c r="K279" s="144"/>
      <c r="L279" s="144"/>
      <c r="M279" s="144"/>
      <c r="N279" s="144"/>
      <c r="O279" s="144"/>
      <c r="P279" s="144"/>
      <c r="Q279" s="144"/>
      <c r="R279" s="144"/>
    </row>
    <row r="280" spans="2:18" s="145" customFormat="1" ht="10.8" x14ac:dyDescent="0.25">
      <c r="B280" s="158">
        <v>2047</v>
      </c>
      <c r="C280" s="168">
        <f t="shared" si="12"/>
        <v>7.239602683872433</v>
      </c>
      <c r="D280" s="162">
        <v>4.5190490761458877</v>
      </c>
      <c r="E280" s="160">
        <f t="shared" si="13"/>
        <v>11.758651760018321</v>
      </c>
      <c r="F280" s="144"/>
      <c r="G280" s="154">
        <f t="shared" si="14"/>
        <v>2.528261784920108E-3</v>
      </c>
      <c r="H280" s="148">
        <f t="shared" si="15"/>
        <v>360.31205168226427</v>
      </c>
      <c r="I280" s="148">
        <f t="shared" si="16"/>
        <v>453.32972754283497</v>
      </c>
      <c r="J280" s="144"/>
      <c r="K280" s="149"/>
      <c r="L280" s="168"/>
      <c r="M280" s="162"/>
      <c r="N280" s="160"/>
      <c r="O280" s="144"/>
      <c r="P280" s="154"/>
      <c r="Q280" s="148"/>
      <c r="R280" s="148"/>
    </row>
    <row r="281" spans="2:18" s="145" customFormat="1" ht="10.8" x14ac:dyDescent="0.25">
      <c r="B281" s="158">
        <v>2048</v>
      </c>
      <c r="C281" s="168">
        <f t="shared" si="12"/>
        <v>6.8362844982344466</v>
      </c>
      <c r="D281" s="162">
        <v>4.5190490761458877</v>
      </c>
      <c r="E281" s="160">
        <f t="shared" si="13"/>
        <v>11.355333574380335</v>
      </c>
      <c r="F281" s="144"/>
      <c r="G281" s="154">
        <f t="shared" si="14"/>
        <v>2.4415431732354772E-3</v>
      </c>
      <c r="H281" s="148">
        <f t="shared" si="15"/>
        <v>360.71536986790227</v>
      </c>
      <c r="I281" s="148">
        <f t="shared" si="16"/>
        <v>453.73304572847297</v>
      </c>
      <c r="J281" s="144"/>
      <c r="K281" s="149"/>
      <c r="L281" s="168"/>
      <c r="M281" s="162"/>
      <c r="N281" s="160"/>
      <c r="O281" s="144"/>
      <c r="P281" s="154"/>
      <c r="Q281" s="148"/>
      <c r="R281" s="148"/>
    </row>
    <row r="282" spans="2:18" s="145" customFormat="1" ht="10.8" x14ac:dyDescent="0.25">
      <c r="B282" s="158">
        <v>2049</v>
      </c>
      <c r="C282" s="168">
        <f t="shared" si="12"/>
        <v>4.2197474559903645</v>
      </c>
      <c r="D282" s="162">
        <v>4.5190490761458877</v>
      </c>
      <c r="E282" s="160">
        <f t="shared" si="13"/>
        <v>8.7387965321362522</v>
      </c>
      <c r="F282" s="144"/>
      <c r="G282" s="154">
        <f t="shared" si="14"/>
        <v>1.8789539625211273E-3</v>
      </c>
      <c r="H282" s="148">
        <f t="shared" si="15"/>
        <v>363.33190691014636</v>
      </c>
      <c r="I282" s="148">
        <f t="shared" si="16"/>
        <v>456.34958277071706</v>
      </c>
      <c r="J282" s="144"/>
      <c r="K282" s="149"/>
      <c r="L282" s="168"/>
      <c r="M282" s="162"/>
      <c r="N282" s="160"/>
      <c r="O282" s="144"/>
      <c r="P282" s="154"/>
      <c r="Q282" s="148"/>
      <c r="R282" s="148"/>
    </row>
    <row r="283" spans="2:18" s="145" customFormat="1" ht="10.8" x14ac:dyDescent="0.25">
      <c r="B283" s="158">
        <v>2050</v>
      </c>
      <c r="C283" s="168">
        <f t="shared" si="12"/>
        <v>0</v>
      </c>
      <c r="D283" s="162">
        <v>4.5190490761458877</v>
      </c>
      <c r="E283" s="160">
        <f t="shared" si="13"/>
        <v>4.5190490761458877</v>
      </c>
      <c r="F283" s="144"/>
      <c r="G283" s="154">
        <f t="shared" si="14"/>
        <v>9.7165383553976146E-4</v>
      </c>
      <c r="H283" s="148">
        <f t="shared" si="15"/>
        <v>367.55165436613669</v>
      </c>
      <c r="I283" s="148">
        <f t="shared" si="16"/>
        <v>460.56933022670739</v>
      </c>
      <c r="J283" s="144"/>
      <c r="K283" s="149"/>
      <c r="L283" s="168"/>
      <c r="M283" s="162"/>
      <c r="N283" s="160"/>
      <c r="O283" s="144"/>
      <c r="P283" s="154"/>
      <c r="Q283" s="148"/>
      <c r="R283" s="148"/>
    </row>
    <row r="284" spans="2:18" s="145" customFormat="1" ht="10.8" x14ac:dyDescent="0.25">
      <c r="B284" s="158">
        <v>2051</v>
      </c>
      <c r="C284" s="168">
        <f t="shared" si="12"/>
        <v>0</v>
      </c>
      <c r="D284" s="162">
        <v>4.459220023427144</v>
      </c>
      <c r="E284" s="160">
        <f t="shared" si="13"/>
        <v>4.459220023427144</v>
      </c>
      <c r="F284" s="144"/>
      <c r="G284" s="154">
        <f t="shared" si="14"/>
        <v>9.5878981756355986E-4</v>
      </c>
      <c r="H284" s="148">
        <f t="shared" si="15"/>
        <v>367.61148341885547</v>
      </c>
      <c r="I284" s="148">
        <f t="shared" si="16"/>
        <v>460.62915927942618</v>
      </c>
      <c r="J284" s="144"/>
      <c r="K284" s="149"/>
      <c r="L284" s="168"/>
      <c r="M284" s="162"/>
      <c r="N284" s="160"/>
      <c r="O284" s="144"/>
      <c r="P284" s="154"/>
      <c r="Q284" s="148"/>
      <c r="R284" s="148"/>
    </row>
    <row r="285" spans="2:18" s="145" customFormat="1" ht="10.8" x14ac:dyDescent="0.25">
      <c r="B285" s="158">
        <v>2052</v>
      </c>
      <c r="C285" s="168">
        <f t="shared" si="12"/>
        <v>0</v>
      </c>
      <c r="D285" s="162">
        <v>4.3993909707084002</v>
      </c>
      <c r="E285" s="160">
        <f t="shared" si="13"/>
        <v>4.3993909707084002</v>
      </c>
      <c r="F285" s="144"/>
      <c r="G285" s="154">
        <f t="shared" si="14"/>
        <v>9.4592579958735826E-4</v>
      </c>
      <c r="H285" s="148">
        <f t="shared" si="15"/>
        <v>367.6713124715742</v>
      </c>
      <c r="I285" s="148">
        <f t="shared" si="16"/>
        <v>460.6889883321449</v>
      </c>
      <c r="J285" s="144"/>
      <c r="K285" s="149"/>
      <c r="L285" s="168"/>
      <c r="M285" s="162"/>
      <c r="N285" s="160"/>
      <c r="O285" s="144"/>
      <c r="P285" s="154"/>
      <c r="Q285" s="148"/>
      <c r="R285" s="148"/>
    </row>
    <row r="286" spans="2:18" s="145" customFormat="1" ht="10.8" x14ac:dyDescent="0.25">
      <c r="B286" s="158">
        <v>2053</v>
      </c>
      <c r="C286" s="168">
        <f t="shared" si="12"/>
        <v>0</v>
      </c>
      <c r="D286" s="162">
        <v>4.3993909707084002</v>
      </c>
      <c r="E286" s="160">
        <f t="shared" si="13"/>
        <v>4.3993909707084002</v>
      </c>
      <c r="F286" s="144"/>
      <c r="G286" s="154">
        <f t="shared" si="14"/>
        <v>9.4592579958735826E-4</v>
      </c>
      <c r="H286" s="148">
        <f t="shared" si="15"/>
        <v>367.6713124715742</v>
      </c>
      <c r="I286" s="148">
        <f t="shared" si="16"/>
        <v>460.6889883321449</v>
      </c>
      <c r="J286" s="144"/>
      <c r="K286" s="149"/>
      <c r="L286" s="168"/>
      <c r="M286" s="162"/>
      <c r="N286" s="160"/>
      <c r="O286" s="144"/>
      <c r="P286" s="154"/>
      <c r="Q286" s="148"/>
      <c r="R286" s="148"/>
    </row>
    <row r="287" spans="2:18" s="145" customFormat="1" ht="10.8" x14ac:dyDescent="0.25">
      <c r="B287" s="158">
        <v>2054</v>
      </c>
      <c r="C287" s="168">
        <f t="shared" si="12"/>
        <v>0</v>
      </c>
      <c r="D287" s="162">
        <v>4.3360726122152204</v>
      </c>
      <c r="E287" s="160">
        <f t="shared" si="13"/>
        <v>4.3360726122152204</v>
      </c>
      <c r="F287" s="144"/>
      <c r="G287" s="154">
        <f t="shared" si="14"/>
        <v>9.323115358665379E-4</v>
      </c>
      <c r="H287" s="148">
        <f t="shared" si="15"/>
        <v>367.73463083006737</v>
      </c>
      <c r="I287" s="148">
        <f t="shared" si="16"/>
        <v>460.75230669063808</v>
      </c>
      <c r="J287" s="144"/>
      <c r="K287" s="149"/>
      <c r="L287" s="168"/>
      <c r="M287" s="162"/>
      <c r="N287" s="160"/>
      <c r="O287" s="144"/>
      <c r="P287" s="154"/>
      <c r="Q287" s="148"/>
      <c r="R287" s="148"/>
    </row>
    <row r="288" spans="2:18" s="145" customFormat="1" ht="10.8" x14ac:dyDescent="0.25">
      <c r="B288" s="158">
        <v>2055</v>
      </c>
      <c r="C288" s="162">
        <f t="shared" si="12"/>
        <v>0</v>
      </c>
      <c r="D288" s="162">
        <v>1.4244587675368741</v>
      </c>
      <c r="E288" s="160">
        <f t="shared" si="13"/>
        <v>1.4244587675368741</v>
      </c>
      <c r="F288" s="144"/>
      <c r="G288" s="154">
        <f t="shared" si="14"/>
        <v>3.0627700689320046E-4</v>
      </c>
      <c r="H288" s="148">
        <f t="shared" si="15"/>
        <v>370.64624467474573</v>
      </c>
      <c r="I288" s="148">
        <f t="shared" si="16"/>
        <v>463.66392053531644</v>
      </c>
      <c r="J288" s="144"/>
      <c r="K288" s="149"/>
      <c r="L288" s="168"/>
      <c r="M288" s="162"/>
      <c r="N288" s="160"/>
      <c r="O288" s="144"/>
      <c r="P288" s="154"/>
      <c r="Q288" s="148"/>
      <c r="R288" s="148"/>
    </row>
    <row r="289" spans="2:16" s="145" customFormat="1" ht="10.8" x14ac:dyDescent="0.25">
      <c r="B289" s="158">
        <v>2056</v>
      </c>
      <c r="C289" s="162">
        <f t="shared" si="12"/>
        <v>0</v>
      </c>
      <c r="D289" s="162">
        <v>1.4244587675368741</v>
      </c>
      <c r="E289" s="160">
        <f t="shared" si="13"/>
        <v>1.4244587675368741</v>
      </c>
      <c r="F289" s="144"/>
      <c r="G289" s="154">
        <f t="shared" si="14"/>
        <v>3.0627700689320046E-4</v>
      </c>
      <c r="H289" s="148">
        <f t="shared" si="15"/>
        <v>370.64624467474573</v>
      </c>
      <c r="I289" s="148">
        <f t="shared" si="16"/>
        <v>463.66392053531644</v>
      </c>
      <c r="J289" s="144"/>
      <c r="K289" s="149"/>
      <c r="L289" s="168"/>
      <c r="M289" s="162"/>
      <c r="N289" s="160"/>
      <c r="O289" s="144"/>
      <c r="P289" s="154"/>
    </row>
    <row r="290" spans="2:16" s="145" customFormat="1" ht="10.8" x14ac:dyDescent="0.25">
      <c r="B290" s="158">
        <v>2057</v>
      </c>
      <c r="C290" s="162">
        <f t="shared" si="12"/>
        <v>0</v>
      </c>
      <c r="D290" s="162">
        <v>0.71222938439166261</v>
      </c>
      <c r="E290" s="160">
        <f t="shared" si="13"/>
        <v>0.71222938439166261</v>
      </c>
      <c r="F290" s="144"/>
      <c r="G290" s="154">
        <f t="shared" ref="G290:G295" si="22">+E290/$E$298</f>
        <v>1.5313850358060176E-4</v>
      </c>
      <c r="H290" s="148">
        <f t="shared" ref="H290:H295" si="23">+$H$257-E290</f>
        <v>371.35847405789093</v>
      </c>
      <c r="I290" s="148">
        <f t="shared" ref="I290:I295" si="24">+$I$257-E290</f>
        <v>464.37614991846164</v>
      </c>
      <c r="J290" s="144"/>
      <c r="K290" s="149"/>
      <c r="L290" s="168"/>
      <c r="M290" s="162"/>
      <c r="N290" s="160"/>
      <c r="O290" s="144"/>
      <c r="P290" s="154"/>
    </row>
    <row r="291" spans="2:16" s="145" customFormat="1" ht="10.8" x14ac:dyDescent="0.25">
      <c r="B291" s="158">
        <v>2058</v>
      </c>
      <c r="C291" s="162">
        <f t="shared" si="12"/>
        <v>0</v>
      </c>
      <c r="D291" s="162">
        <v>0</v>
      </c>
      <c r="E291" s="160">
        <f t="shared" si="13"/>
        <v>0</v>
      </c>
      <c r="F291" s="144"/>
      <c r="G291" s="154">
        <f t="shared" si="22"/>
        <v>0</v>
      </c>
      <c r="H291" s="148">
        <f t="shared" si="23"/>
        <v>372.07070344228259</v>
      </c>
      <c r="I291" s="148">
        <f t="shared" si="24"/>
        <v>465.0883793028533</v>
      </c>
      <c r="J291" s="144"/>
      <c r="K291" s="149"/>
      <c r="L291" s="168"/>
      <c r="M291" s="162"/>
      <c r="N291" s="160"/>
      <c r="O291" s="144"/>
      <c r="P291" s="154"/>
    </row>
    <row r="292" spans="2:16" s="145" customFormat="1" ht="10.8" x14ac:dyDescent="0.25">
      <c r="B292" s="158">
        <v>2059</v>
      </c>
      <c r="C292" s="162">
        <f t="shared" si="12"/>
        <v>0</v>
      </c>
      <c r="D292" s="162">
        <v>0</v>
      </c>
      <c r="E292" s="160">
        <f t="shared" si="13"/>
        <v>0</v>
      </c>
      <c r="F292" s="144"/>
      <c r="G292" s="154">
        <f t="shared" si="22"/>
        <v>0</v>
      </c>
      <c r="H292" s="148">
        <f t="shared" si="23"/>
        <v>372.07070344228259</v>
      </c>
      <c r="I292" s="148">
        <f t="shared" si="24"/>
        <v>465.0883793028533</v>
      </c>
      <c r="J292" s="144"/>
      <c r="K292" s="149"/>
      <c r="L292" s="168"/>
      <c r="M292" s="162"/>
      <c r="N292" s="160"/>
      <c r="O292" s="144"/>
      <c r="P292" s="154"/>
    </row>
    <row r="293" spans="2:16" s="145" customFormat="1" ht="10.8" x14ac:dyDescent="0.25">
      <c r="B293" s="158">
        <v>2060</v>
      </c>
      <c r="C293" s="162">
        <f t="shared" si="12"/>
        <v>0</v>
      </c>
      <c r="D293" s="162">
        <v>0</v>
      </c>
      <c r="E293" s="160">
        <f t="shared" si="13"/>
        <v>0</v>
      </c>
      <c r="F293" s="144"/>
      <c r="G293" s="154">
        <f t="shared" si="22"/>
        <v>0</v>
      </c>
      <c r="H293" s="148">
        <f t="shared" si="23"/>
        <v>372.07070344228259</v>
      </c>
      <c r="I293" s="148">
        <f t="shared" si="24"/>
        <v>465.0883793028533</v>
      </c>
      <c r="J293" s="144"/>
      <c r="K293" s="149"/>
      <c r="L293" s="168"/>
      <c r="M293" s="162"/>
      <c r="N293" s="160"/>
      <c r="O293" s="144"/>
      <c r="P293" s="154"/>
    </row>
    <row r="294" spans="2:16" s="145" customFormat="1" ht="10.8" x14ac:dyDescent="0.25">
      <c r="B294" s="158">
        <v>2061</v>
      </c>
      <c r="C294" s="162">
        <f t="shared" si="12"/>
        <v>0</v>
      </c>
      <c r="D294" s="162">
        <v>0</v>
      </c>
      <c r="E294" s="160">
        <f t="shared" si="13"/>
        <v>0</v>
      </c>
      <c r="F294" s="144"/>
      <c r="G294" s="154">
        <f t="shared" si="22"/>
        <v>0</v>
      </c>
      <c r="H294" s="148">
        <f t="shared" si="23"/>
        <v>372.07070344228259</v>
      </c>
      <c r="I294" s="148">
        <f t="shared" si="24"/>
        <v>465.0883793028533</v>
      </c>
      <c r="J294" s="144"/>
      <c r="K294" s="149"/>
      <c r="L294" s="168"/>
      <c r="M294" s="162"/>
      <c r="N294" s="160"/>
      <c r="O294" s="144"/>
      <c r="P294" s="154"/>
    </row>
    <row r="295" spans="2:16" s="145" customFormat="1" ht="10.8" x14ac:dyDescent="0.25">
      <c r="B295" s="158">
        <v>2062</v>
      </c>
      <c r="C295" s="162">
        <f t="shared" si="12"/>
        <v>0</v>
      </c>
      <c r="D295" s="162">
        <v>0</v>
      </c>
      <c r="E295" s="160">
        <f t="shared" si="13"/>
        <v>0</v>
      </c>
      <c r="F295" s="144"/>
      <c r="G295" s="154">
        <f t="shared" si="22"/>
        <v>0</v>
      </c>
      <c r="H295" s="148">
        <f t="shared" si="23"/>
        <v>372.07070344228259</v>
      </c>
      <c r="I295" s="148">
        <f t="shared" si="24"/>
        <v>465.0883793028533</v>
      </c>
      <c r="J295" s="144"/>
      <c r="K295" s="149"/>
      <c r="L295" s="168"/>
      <c r="M295" s="162"/>
      <c r="N295" s="160"/>
      <c r="O295" s="144"/>
      <c r="P295" s="154"/>
    </row>
    <row r="296" spans="2:16" s="145" customFormat="1" ht="10.8" x14ac:dyDescent="0.25">
      <c r="B296" s="149"/>
      <c r="C296" s="162"/>
      <c r="D296" s="162"/>
      <c r="E296" s="160"/>
      <c r="F296" s="144"/>
      <c r="G296" s="154"/>
      <c r="H296" s="148"/>
      <c r="I296" s="148"/>
      <c r="J296" s="144"/>
      <c r="K296" s="149"/>
      <c r="L296" s="168"/>
      <c r="M296" s="162"/>
      <c r="N296" s="160"/>
      <c r="O296" s="144"/>
      <c r="P296" s="154"/>
    </row>
    <row r="297" spans="2:16" s="145" customFormat="1" ht="10.8" x14ac:dyDescent="0.25"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</row>
    <row r="298" spans="2:16" s="145" customFormat="1" ht="10.8" x14ac:dyDescent="0.25">
      <c r="B298" s="144"/>
      <c r="C298" s="169">
        <f>SUM(C258:C296)</f>
        <v>2851.8621781375664</v>
      </c>
      <c r="D298" s="169">
        <f>SUM(D258:D296)</f>
        <v>1799.0216148909669</v>
      </c>
      <c r="E298" s="169">
        <f>SUM(E258:E296)</f>
        <v>4650.8837930285326</v>
      </c>
      <c r="F298" s="144"/>
      <c r="G298" s="154">
        <f>SUM(G258:G295)</f>
        <v>1.0000000000000004</v>
      </c>
      <c r="H298" s="144"/>
      <c r="I298" s="144"/>
      <c r="J298" s="144"/>
      <c r="K298" s="144"/>
      <c r="L298" s="169">
        <f>SUM(L258:L289)</f>
        <v>2851.8621781375673</v>
      </c>
      <c r="M298" s="169">
        <f>SUM(M258:M289)</f>
        <v>1799.0216148909667</v>
      </c>
      <c r="N298" s="169">
        <f>SUM(N258:N289)</f>
        <v>4650.8837930285326</v>
      </c>
      <c r="O298" s="144"/>
      <c r="P298" s="154">
        <f>SUM(P258:P289)</f>
        <v>1</v>
      </c>
    </row>
    <row r="299" spans="2:16" s="145" customFormat="1" ht="10.8" x14ac:dyDescent="0.25">
      <c r="B299" s="144"/>
      <c r="C299" s="161">
        <f>+C298-'DP SNFP dólares'!AR49</f>
        <v>-2.3646862246096134E-11</v>
      </c>
      <c r="D299" s="161">
        <f>+D298-'DP SNFP dólares'!AR55</f>
        <v>0</v>
      </c>
      <c r="E299" s="161">
        <f>+E298-'DP SNFP dólares'!AR6</f>
        <v>-2.4556356947869062E-11</v>
      </c>
      <c r="F299" s="144"/>
      <c r="G299" s="144"/>
      <c r="H299" s="144"/>
      <c r="I299" s="144"/>
      <c r="J299" s="144"/>
      <c r="K299" s="144"/>
      <c r="L299" s="167">
        <f>+L298-C298</f>
        <v>0</v>
      </c>
      <c r="M299" s="162">
        <f>+M298-D298</f>
        <v>0</v>
      </c>
      <c r="N299" s="160">
        <f>+N298-E298</f>
        <v>0</v>
      </c>
      <c r="O299" s="144"/>
      <c r="P299" s="144"/>
    </row>
    <row r="300" spans="2:16" s="145" customFormat="1" ht="10.8" x14ac:dyDescent="0.25">
      <c r="B300" s="170" t="s">
        <v>127</v>
      </c>
      <c r="C300" s="148"/>
      <c r="D300" s="144"/>
      <c r="E300" s="160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</row>
  </sheetData>
  <mergeCells count="58">
    <mergeCell ref="C8:G8"/>
    <mergeCell ref="I8:M8"/>
    <mergeCell ref="B2:N2"/>
    <mergeCell ref="C6:G6"/>
    <mergeCell ref="I6:M6"/>
    <mergeCell ref="C7:G7"/>
    <mergeCell ref="I7:M7"/>
    <mergeCell ref="C9:G9"/>
    <mergeCell ref="I9:M9"/>
    <mergeCell ref="C24:G24"/>
    <mergeCell ref="I24:M24"/>
    <mergeCell ref="C25:G25"/>
    <mergeCell ref="I25:M25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B256:E256"/>
    <mergeCell ref="K256:N256"/>
    <mergeCell ref="B253:I253"/>
    <mergeCell ref="L253:R253"/>
    <mergeCell ref="B254:E254"/>
    <mergeCell ref="K254:N254"/>
    <mergeCell ref="B255:E255"/>
    <mergeCell ref="K255:N255"/>
  </mergeCells>
  <hyperlinks>
    <hyperlink ref="O2" location="INDICE!A53" display="Regresar al Indice" xr:uid="{00000000-0004-0000-0B00-000000000000}"/>
    <hyperlink ref="O91" location="INDICE!A53" display="Regresar al Indice" xr:uid="{00000000-0004-0000-0B00-000001000000}"/>
    <hyperlink ref="O153" location="INDICE!A53" display="Regresar al Indice" xr:uid="{00000000-0004-0000-0B00-000002000000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B2:AK172"/>
  <sheetViews>
    <sheetView showGridLines="0" topLeftCell="X128" workbookViewId="0">
      <selection activeCell="AJ136" sqref="AJ136:AJ147"/>
    </sheetView>
  </sheetViews>
  <sheetFormatPr baseColWidth="10" defaultColWidth="11.44140625" defaultRowHeight="12" x14ac:dyDescent="0.25"/>
  <cols>
    <col min="1" max="1" width="3.33203125" style="1" customWidth="1"/>
    <col min="2" max="2" width="11.6640625" style="1" bestFit="1" customWidth="1"/>
    <col min="3" max="3" width="18.21875" style="1" customWidth="1"/>
    <col min="4" max="4" width="16.88671875" style="1" bestFit="1" customWidth="1"/>
    <col min="5" max="5" width="18.6640625" style="1" customWidth="1"/>
    <col min="6" max="6" width="21.109375" style="1" customWidth="1"/>
    <col min="7" max="7" width="21.77734375" style="1" customWidth="1"/>
    <col min="8" max="8" width="18" style="1" customWidth="1"/>
    <col min="9" max="9" width="16.109375" style="1" bestFit="1" customWidth="1"/>
    <col min="10" max="10" width="20.109375" style="1" customWidth="1"/>
    <col min="11" max="11" width="16.77734375" style="1" bestFit="1" customWidth="1"/>
    <col min="12" max="12" width="16.77734375" style="1" customWidth="1"/>
    <col min="13" max="13" width="15.33203125" style="1" bestFit="1" customWidth="1"/>
    <col min="14" max="17" width="11.44140625" style="1" customWidth="1"/>
    <col min="18" max="18" width="13.44140625" style="1" customWidth="1"/>
    <col min="19" max="19" width="10.109375" style="1" customWidth="1"/>
    <col min="20" max="20" width="10" style="2" customWidth="1"/>
    <col min="21" max="21" width="13.5546875" style="3" bestFit="1" customWidth="1"/>
    <col min="22" max="22" width="14.6640625" style="3" bestFit="1" customWidth="1"/>
    <col min="23" max="23" width="17.33203125" style="3" bestFit="1" customWidth="1"/>
    <col min="24" max="24" width="14.21875" style="3" bestFit="1" customWidth="1"/>
    <col min="25" max="25" width="14.5546875" style="3" bestFit="1" customWidth="1"/>
    <col min="26" max="26" width="12" style="3" bestFit="1" customWidth="1"/>
    <col min="27" max="27" width="13.44140625" style="3" bestFit="1" customWidth="1"/>
    <col min="28" max="28" width="13.21875" style="3" bestFit="1" customWidth="1"/>
    <col min="29" max="29" width="12.77734375" style="3" bestFit="1" customWidth="1"/>
    <col min="30" max="30" width="13.5546875" style="3" bestFit="1" customWidth="1"/>
    <col min="31" max="31" width="17.5546875" style="3" customWidth="1"/>
    <col min="32" max="32" width="13.6640625" style="3" customWidth="1"/>
    <col min="33" max="33" width="14.6640625" style="3" customWidth="1"/>
    <col min="34" max="34" width="13.88671875" style="3" customWidth="1"/>
    <col min="35" max="35" width="12.77734375" style="3" customWidth="1"/>
    <col min="36" max="36" width="19.44140625" style="3" customWidth="1"/>
    <col min="37" max="37" width="13.44140625" style="3" bestFit="1" customWidth="1"/>
    <col min="38" max="38" width="13.44140625" style="1" bestFit="1" customWidth="1"/>
    <col min="39" max="39" width="12.44140625" style="1" bestFit="1" customWidth="1"/>
    <col min="40" max="16384" width="11.44140625" style="1"/>
  </cols>
  <sheetData>
    <row r="2" spans="2:19" ht="22.5" customHeight="1" x14ac:dyDescent="0.25">
      <c r="B2" s="371" t="s">
        <v>168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S2" s="4" t="s">
        <v>43</v>
      </c>
    </row>
    <row r="3" spans="2:19" ht="15.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9" ht="15.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</row>
    <row r="6" spans="2:19" s="171" customFormat="1" ht="14.4" x14ac:dyDescent="0.35">
      <c r="B6" s="369" t="s">
        <v>164</v>
      </c>
      <c r="C6" s="369"/>
      <c r="D6" s="369"/>
      <c r="E6" s="369"/>
      <c r="F6" s="369"/>
      <c r="H6" s="369" t="str">
        <f>+B6</f>
        <v>Sociedades No Financieras Públicas</v>
      </c>
      <c r="I6" s="369"/>
      <c r="J6" s="369"/>
      <c r="K6" s="369"/>
      <c r="L6" s="369"/>
      <c r="N6" s="369" t="str">
        <f>+H6</f>
        <v>Sociedades No Financieras Públicas</v>
      </c>
      <c r="O6" s="369"/>
      <c r="P6" s="369"/>
      <c r="Q6" s="369"/>
      <c r="R6" s="369"/>
    </row>
    <row r="7" spans="2:19" s="171" customFormat="1" ht="12.75" customHeight="1" x14ac:dyDescent="0.35">
      <c r="B7" s="369" t="s">
        <v>130</v>
      </c>
      <c r="C7" s="369"/>
      <c r="D7" s="369"/>
      <c r="E7" s="369"/>
      <c r="F7" s="369"/>
      <c r="H7" s="369" t="str">
        <f>+B7</f>
        <v>Perfil de Vencimientos Deuda Pública</v>
      </c>
      <c r="I7" s="369"/>
      <c r="J7" s="369"/>
      <c r="K7" s="369"/>
      <c r="L7" s="369"/>
      <c r="N7" s="369" t="str">
        <f>+H7</f>
        <v>Perfil de Vencimientos Deuda Pública</v>
      </c>
      <c r="O7" s="369"/>
      <c r="P7" s="369"/>
      <c r="Q7" s="369"/>
      <c r="R7" s="369"/>
    </row>
    <row r="8" spans="2:19" s="171" customFormat="1" ht="14.4" x14ac:dyDescent="0.35">
      <c r="B8" s="368">
        <v>2025</v>
      </c>
      <c r="C8" s="368"/>
      <c r="D8" s="368"/>
      <c r="E8" s="368"/>
      <c r="F8" s="368"/>
      <c r="H8" s="368">
        <f>+B8</f>
        <v>2025</v>
      </c>
      <c r="I8" s="368"/>
      <c r="J8" s="368"/>
      <c r="K8" s="368"/>
      <c r="L8" s="368"/>
      <c r="N8" s="368">
        <f>+H8</f>
        <v>2025</v>
      </c>
      <c r="O8" s="368"/>
      <c r="P8" s="368"/>
      <c r="Q8" s="368"/>
      <c r="R8" s="368"/>
    </row>
    <row r="9" spans="2:19" s="171" customFormat="1" ht="14.4" x14ac:dyDescent="0.35">
      <c r="B9" s="367" t="s">
        <v>220</v>
      </c>
      <c r="C9" s="368"/>
      <c r="D9" s="368"/>
      <c r="E9" s="368"/>
      <c r="F9" s="368"/>
      <c r="H9" s="367" t="str">
        <f>+B9</f>
        <v>Al 30 de Junio del 2025</v>
      </c>
      <c r="I9" s="368"/>
      <c r="J9" s="368"/>
      <c r="K9" s="368"/>
      <c r="L9" s="368"/>
      <c r="N9" s="367" t="str">
        <f>+B9</f>
        <v>Al 30 de Junio del 2025</v>
      </c>
      <c r="O9" s="368"/>
      <c r="P9" s="368"/>
      <c r="Q9" s="368"/>
      <c r="R9" s="368"/>
    </row>
    <row r="10" spans="2:19" s="171" customFormat="1" ht="14.4" x14ac:dyDescent="0.35">
      <c r="B10" s="368" t="s">
        <v>131</v>
      </c>
      <c r="C10" s="368"/>
      <c r="D10" s="368"/>
      <c r="E10" s="368"/>
      <c r="F10" s="368"/>
      <c r="H10" s="370" t="s">
        <v>132</v>
      </c>
      <c r="I10" s="370"/>
      <c r="J10" s="370"/>
      <c r="K10" s="370"/>
      <c r="L10" s="370"/>
      <c r="N10" s="367" t="s">
        <v>133</v>
      </c>
      <c r="O10" s="368"/>
      <c r="P10" s="368"/>
      <c r="Q10" s="368"/>
      <c r="R10" s="368"/>
    </row>
    <row r="11" spans="2:19" s="171" customFormat="1" ht="12.6" x14ac:dyDescent="0.3"/>
    <row r="12" spans="2:19" s="7" customFormat="1" ht="11.4" x14ac:dyDescent="0.2"/>
    <row r="13" spans="2:19" s="7" customFormat="1" ht="11.4" x14ac:dyDescent="0.2"/>
    <row r="14" spans="2:19" s="7" customFormat="1" ht="11.4" x14ac:dyDescent="0.2"/>
    <row r="15" spans="2:19" s="7" customFormat="1" ht="11.4" x14ac:dyDescent="0.2"/>
    <row r="16" spans="2:19" s="7" customFormat="1" ht="11.4" x14ac:dyDescent="0.2"/>
    <row r="17" spans="2:18" s="7" customFormat="1" ht="11.4" x14ac:dyDescent="0.2"/>
    <row r="18" spans="2:18" s="7" customFormat="1" ht="11.4" x14ac:dyDescent="0.2"/>
    <row r="19" spans="2:18" s="7" customFormat="1" ht="11.4" x14ac:dyDescent="0.2"/>
    <row r="20" spans="2:18" s="7" customFormat="1" ht="11.4" x14ac:dyDescent="0.2"/>
    <row r="21" spans="2:18" s="7" customFormat="1" x14ac:dyDescent="0.25">
      <c r="B21" s="10"/>
    </row>
    <row r="22" spans="2:18" s="7" customFormat="1" ht="11.4" x14ac:dyDescent="0.2"/>
    <row r="23" spans="2:18" s="7" customFormat="1" ht="11.4" x14ac:dyDescent="0.2"/>
    <row r="24" spans="2:18" s="171" customFormat="1" ht="14.4" x14ac:dyDescent="0.35">
      <c r="B24" s="369" t="str">
        <f>+B6</f>
        <v>Sociedades No Financieras Públicas</v>
      </c>
      <c r="C24" s="369"/>
      <c r="D24" s="369"/>
      <c r="E24" s="369"/>
      <c r="F24" s="369"/>
      <c r="H24" s="369" t="str">
        <f>+B24</f>
        <v>Sociedades No Financieras Públicas</v>
      </c>
      <c r="I24" s="369"/>
      <c r="J24" s="369"/>
      <c r="K24" s="369"/>
      <c r="L24" s="369"/>
      <c r="N24" s="369" t="str">
        <f>+H24</f>
        <v>Sociedades No Financieras Públicas</v>
      </c>
      <c r="O24" s="369"/>
      <c r="P24" s="369"/>
      <c r="Q24" s="369"/>
      <c r="R24" s="369"/>
    </row>
    <row r="25" spans="2:18" s="171" customFormat="1" ht="14.4" x14ac:dyDescent="0.35">
      <c r="B25" s="369" t="str">
        <f>+B7</f>
        <v>Perfil de Vencimientos Deuda Pública</v>
      </c>
      <c r="C25" s="369"/>
      <c r="D25" s="369"/>
      <c r="E25" s="369"/>
      <c r="F25" s="369"/>
      <c r="G25" s="173"/>
      <c r="H25" s="369" t="str">
        <f>+B25</f>
        <v>Perfil de Vencimientos Deuda Pública</v>
      </c>
      <c r="I25" s="369"/>
      <c r="J25" s="369"/>
      <c r="K25" s="369"/>
      <c r="L25" s="369"/>
      <c r="M25" s="173"/>
      <c r="N25" s="369" t="str">
        <f>+H25</f>
        <v>Perfil de Vencimientos Deuda Pública</v>
      </c>
      <c r="O25" s="369"/>
      <c r="P25" s="369"/>
      <c r="Q25" s="369"/>
      <c r="R25" s="369"/>
    </row>
    <row r="26" spans="2:18" s="171" customFormat="1" ht="14.4" x14ac:dyDescent="0.35">
      <c r="B26" s="368">
        <v>2026</v>
      </c>
      <c r="C26" s="368"/>
      <c r="D26" s="368"/>
      <c r="E26" s="368"/>
      <c r="F26" s="368"/>
      <c r="H26" s="368">
        <f>+B26</f>
        <v>2026</v>
      </c>
      <c r="I26" s="368"/>
      <c r="J26" s="368"/>
      <c r="K26" s="368"/>
      <c r="L26" s="368"/>
      <c r="N26" s="368">
        <f>+H26</f>
        <v>2026</v>
      </c>
      <c r="O26" s="368"/>
      <c r="P26" s="368"/>
      <c r="Q26" s="368"/>
      <c r="R26" s="368"/>
    </row>
    <row r="27" spans="2:18" s="171" customFormat="1" ht="14.4" x14ac:dyDescent="0.35">
      <c r="B27" s="367" t="str">
        <f>+B9</f>
        <v>Al 30 de Junio del 2025</v>
      </c>
      <c r="C27" s="368"/>
      <c r="D27" s="368"/>
      <c r="E27" s="368"/>
      <c r="F27" s="368"/>
      <c r="H27" s="367" t="str">
        <f>+B27</f>
        <v>Al 30 de Junio del 2025</v>
      </c>
      <c r="I27" s="368"/>
      <c r="J27" s="368"/>
      <c r="K27" s="368"/>
      <c r="L27" s="368"/>
      <c r="N27" s="367" t="str">
        <f>+B27</f>
        <v>Al 30 de Junio del 2025</v>
      </c>
      <c r="O27" s="368"/>
      <c r="P27" s="368"/>
      <c r="Q27" s="368"/>
      <c r="R27" s="368"/>
    </row>
    <row r="28" spans="2:18" s="171" customFormat="1" ht="14.4" x14ac:dyDescent="0.35">
      <c r="B28" s="360" t="s">
        <v>131</v>
      </c>
      <c r="C28" s="360"/>
      <c r="D28" s="360"/>
      <c r="E28" s="360"/>
      <c r="F28" s="360"/>
      <c r="G28" s="173"/>
      <c r="H28" s="360" t="s">
        <v>132</v>
      </c>
      <c r="I28" s="360"/>
      <c r="J28" s="360"/>
      <c r="K28" s="360"/>
      <c r="L28" s="360"/>
      <c r="M28" s="173"/>
      <c r="N28" s="367" t="str">
        <f>+N10</f>
        <v>como porcentaje del Total de la Deuda</v>
      </c>
      <c r="O28" s="368"/>
      <c r="P28" s="368"/>
      <c r="Q28" s="368"/>
      <c r="R28" s="368"/>
    </row>
    <row r="29" spans="2:18" s="7" customFormat="1" ht="11.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8" s="7" customFormat="1" ht="11.4" x14ac:dyDescent="0.2"/>
    <row r="31" spans="2:18" s="7" customFormat="1" ht="11.4" x14ac:dyDescent="0.2"/>
    <row r="32" spans="2:18" s="7" customFormat="1" ht="11.4" x14ac:dyDescent="0.2"/>
    <row r="33" spans="2:18" s="7" customFormat="1" ht="11.4" x14ac:dyDescent="0.2"/>
    <row r="34" spans="2:18" s="7" customFormat="1" ht="11.4" x14ac:dyDescent="0.2">
      <c r="H34" s="7" t="s">
        <v>134</v>
      </c>
    </row>
    <row r="35" spans="2:18" s="7" customFormat="1" ht="11.4" x14ac:dyDescent="0.2"/>
    <row r="36" spans="2:18" s="7" customFormat="1" ht="11.4" x14ac:dyDescent="0.2"/>
    <row r="37" spans="2:18" s="7" customFormat="1" ht="11.4" x14ac:dyDescent="0.2"/>
    <row r="38" spans="2:18" s="7" customFormat="1" ht="11.4" x14ac:dyDescent="0.2"/>
    <row r="39" spans="2:18" s="7" customFormat="1" ht="11.4" x14ac:dyDescent="0.2"/>
    <row r="40" spans="2:18" s="7" customFormat="1" ht="11.4" x14ac:dyDescent="0.2"/>
    <row r="41" spans="2:18" s="7" customFormat="1" ht="11.4" x14ac:dyDescent="0.2"/>
    <row r="42" spans="2:18" s="7" customFormat="1" ht="11.4" x14ac:dyDescent="0.2"/>
    <row r="43" spans="2:18" s="7" customFormat="1" ht="11.4" x14ac:dyDescent="0.2"/>
    <row r="44" spans="2:18" s="7" customFormat="1" ht="11.4" x14ac:dyDescent="0.2"/>
    <row r="45" spans="2:18" s="171" customFormat="1" ht="14.4" x14ac:dyDescent="0.35">
      <c r="B45" s="369" t="str">
        <f>+B24</f>
        <v>Sociedades No Financieras Públicas</v>
      </c>
      <c r="C45" s="369"/>
      <c r="D45" s="369"/>
      <c r="E45" s="369"/>
      <c r="F45" s="369"/>
      <c r="H45" s="369" t="str">
        <f>+B45</f>
        <v>Sociedades No Financieras Públicas</v>
      </c>
      <c r="I45" s="369"/>
      <c r="J45" s="369"/>
      <c r="K45" s="369"/>
      <c r="L45" s="369"/>
      <c r="N45" s="369" t="str">
        <f>+H45</f>
        <v>Sociedades No Financieras Públicas</v>
      </c>
      <c r="O45" s="369"/>
      <c r="P45" s="369"/>
      <c r="Q45" s="369"/>
      <c r="R45" s="369"/>
    </row>
    <row r="46" spans="2:18" s="171" customFormat="1" ht="14.4" x14ac:dyDescent="0.35">
      <c r="B46" s="369" t="str">
        <f>+B25</f>
        <v>Perfil de Vencimientos Deuda Pública</v>
      </c>
      <c r="C46" s="369"/>
      <c r="D46" s="369"/>
      <c r="E46" s="369"/>
      <c r="F46" s="369"/>
      <c r="G46" s="173"/>
      <c r="H46" s="369" t="str">
        <f>+B46</f>
        <v>Perfil de Vencimientos Deuda Pública</v>
      </c>
      <c r="I46" s="369"/>
      <c r="J46" s="369"/>
      <c r="K46" s="369"/>
      <c r="L46" s="369"/>
      <c r="M46" s="173"/>
      <c r="N46" s="369" t="str">
        <f>+H46</f>
        <v>Perfil de Vencimientos Deuda Pública</v>
      </c>
      <c r="O46" s="369"/>
      <c r="P46" s="369"/>
      <c r="Q46" s="369"/>
      <c r="R46" s="369"/>
    </row>
    <row r="47" spans="2:18" s="171" customFormat="1" ht="14.4" x14ac:dyDescent="0.35">
      <c r="B47" s="360" t="s">
        <v>213</v>
      </c>
      <c r="C47" s="360"/>
      <c r="D47" s="360"/>
      <c r="E47" s="360"/>
      <c r="F47" s="360"/>
      <c r="G47" s="173"/>
      <c r="H47" s="360" t="str">
        <f>+B47</f>
        <v>2027</v>
      </c>
      <c r="I47" s="360"/>
      <c r="J47" s="360"/>
      <c r="K47" s="360"/>
      <c r="L47" s="360"/>
      <c r="N47" s="360" t="str">
        <f>+H47</f>
        <v>2027</v>
      </c>
      <c r="O47" s="358"/>
      <c r="P47" s="358"/>
      <c r="Q47" s="358"/>
      <c r="R47" s="358"/>
    </row>
    <row r="48" spans="2:18" s="171" customFormat="1" ht="14.4" x14ac:dyDescent="0.35">
      <c r="B48" s="367" t="str">
        <f>+B27</f>
        <v>Al 30 de Junio del 2025</v>
      </c>
      <c r="C48" s="368"/>
      <c r="D48" s="368"/>
      <c r="E48" s="368"/>
      <c r="F48" s="368"/>
      <c r="H48" s="367" t="str">
        <f>+B48</f>
        <v>Al 30 de Junio del 2025</v>
      </c>
      <c r="I48" s="368"/>
      <c r="J48" s="368"/>
      <c r="K48" s="368"/>
      <c r="L48" s="368"/>
      <c r="N48" s="367" t="str">
        <f>+B48</f>
        <v>Al 30 de Junio del 2025</v>
      </c>
      <c r="O48" s="368"/>
      <c r="P48" s="368"/>
      <c r="Q48" s="368"/>
      <c r="R48" s="368"/>
    </row>
    <row r="49" spans="2:18" s="171" customFormat="1" ht="14.4" x14ac:dyDescent="0.35">
      <c r="B49" s="360" t="s">
        <v>131</v>
      </c>
      <c r="C49" s="360"/>
      <c r="D49" s="360"/>
      <c r="E49" s="360"/>
      <c r="F49" s="360"/>
      <c r="G49" s="173"/>
      <c r="H49" s="370" t="s">
        <v>132</v>
      </c>
      <c r="I49" s="370"/>
      <c r="J49" s="370"/>
      <c r="K49" s="370"/>
      <c r="L49" s="370"/>
      <c r="M49" s="173"/>
      <c r="N49" s="367" t="str">
        <f>+N28</f>
        <v>como porcentaje del Total de la Deuda</v>
      </c>
      <c r="O49" s="368"/>
      <c r="P49" s="368"/>
      <c r="Q49" s="368"/>
      <c r="R49" s="368"/>
    </row>
    <row r="50" spans="2:18" s="7" customFormat="1" ht="11.4" x14ac:dyDescent="0.2"/>
    <row r="51" spans="2:18" s="7" customFormat="1" ht="11.4" x14ac:dyDescent="0.2"/>
    <row r="52" spans="2:18" s="7" customFormat="1" ht="11.4" x14ac:dyDescent="0.2"/>
    <row r="53" spans="2:18" s="7" customFormat="1" ht="11.4" x14ac:dyDescent="0.2"/>
    <row r="54" spans="2:18" s="7" customFormat="1" ht="11.4" x14ac:dyDescent="0.2"/>
    <row r="55" spans="2:18" s="7" customFormat="1" ht="11.4" x14ac:dyDescent="0.2"/>
    <row r="56" spans="2:18" s="7" customFormat="1" ht="11.4" x14ac:dyDescent="0.2"/>
    <row r="57" spans="2:18" s="7" customFormat="1" ht="11.4" x14ac:dyDescent="0.2"/>
    <row r="58" spans="2:18" s="7" customFormat="1" x14ac:dyDescent="0.25">
      <c r="B58" s="10"/>
    </row>
    <row r="59" spans="2:18" s="7" customFormat="1" ht="11.4" x14ac:dyDescent="0.2"/>
    <row r="60" spans="2:18" s="7" customFormat="1" ht="11.4" x14ac:dyDescent="0.2"/>
    <row r="61" spans="2:18" s="7" customFormat="1" ht="11.4" x14ac:dyDescent="0.2"/>
    <row r="62" spans="2:18" s="7" customFormat="1" ht="11.4" x14ac:dyDescent="0.2"/>
    <row r="63" spans="2:18" s="7" customFormat="1" ht="11.4" x14ac:dyDescent="0.2"/>
    <row r="64" spans="2:18" s="7" customFormat="1" ht="11.4" x14ac:dyDescent="0.2"/>
    <row r="65" spans="2:18" s="7" customFormat="1" ht="11.4" x14ac:dyDescent="0.2"/>
    <row r="66" spans="2:18" s="7" customFormat="1" ht="11.4" x14ac:dyDescent="0.2"/>
    <row r="67" spans="2:18" s="296" customFormat="1" ht="17.399999999999999" x14ac:dyDescent="0.35">
      <c r="B67" s="371" t="str">
        <f>+B2</f>
        <v>Gráficos Perfil de Vencimientos Deuda Pública de las Sociedades No Finaniceras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274" t="s">
        <v>186</v>
      </c>
    </row>
    <row r="68" spans="2:18" s="7" customFormat="1" ht="15.6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s="7" customFormat="1" ht="11.4" x14ac:dyDescent="0.2"/>
    <row r="70" spans="2:18" s="171" customFormat="1" ht="14.4" x14ac:dyDescent="0.35">
      <c r="B70" s="369" t="str">
        <f>+B45</f>
        <v>Sociedades No Financieras Públicas</v>
      </c>
      <c r="C70" s="369"/>
      <c r="D70" s="369"/>
      <c r="E70" s="369"/>
      <c r="F70" s="369"/>
      <c r="H70" s="369" t="str">
        <f>+B70</f>
        <v>Sociedades No Financieras Públicas</v>
      </c>
      <c r="I70" s="369"/>
      <c r="J70" s="369"/>
      <c r="K70" s="369"/>
      <c r="L70" s="369"/>
      <c r="N70" s="369" t="str">
        <f>+H70</f>
        <v>Sociedades No Financieras Públicas</v>
      </c>
      <c r="O70" s="369"/>
      <c r="P70" s="369"/>
      <c r="Q70" s="369"/>
      <c r="R70" s="369"/>
    </row>
    <row r="71" spans="2:18" s="171" customFormat="1" ht="14.4" x14ac:dyDescent="0.35">
      <c r="B71" s="369" t="str">
        <f>+B46</f>
        <v>Perfil de Vencimientos Deuda Pública</v>
      </c>
      <c r="C71" s="369"/>
      <c r="D71" s="369"/>
      <c r="E71" s="369"/>
      <c r="F71" s="369"/>
      <c r="G71" s="173"/>
      <c r="H71" s="369" t="str">
        <f>+B71</f>
        <v>Perfil de Vencimientos Deuda Pública</v>
      </c>
      <c r="I71" s="369"/>
      <c r="J71" s="369"/>
      <c r="K71" s="369"/>
      <c r="L71" s="369"/>
      <c r="M71" s="173"/>
      <c r="N71" s="369" t="str">
        <f>+H71</f>
        <v>Perfil de Vencimientos Deuda Pública</v>
      </c>
      <c r="O71" s="369"/>
      <c r="P71" s="369"/>
      <c r="Q71" s="369"/>
      <c r="R71" s="369"/>
    </row>
    <row r="72" spans="2:18" s="171" customFormat="1" ht="14.4" x14ac:dyDescent="0.35">
      <c r="B72" s="360" t="s">
        <v>214</v>
      </c>
      <c r="C72" s="360"/>
      <c r="D72" s="360"/>
      <c r="E72" s="360"/>
      <c r="F72" s="360"/>
      <c r="G72" s="173"/>
      <c r="H72" s="360" t="str">
        <f>+B72</f>
        <v>2028</v>
      </c>
      <c r="I72" s="360"/>
      <c r="J72" s="360"/>
      <c r="K72" s="360"/>
      <c r="L72" s="360"/>
      <c r="N72" s="360" t="str">
        <f>+B72</f>
        <v>2028</v>
      </c>
      <c r="O72" s="360"/>
      <c r="P72" s="360"/>
      <c r="Q72" s="360"/>
      <c r="R72" s="360"/>
    </row>
    <row r="73" spans="2:18" s="171" customFormat="1" ht="14.4" x14ac:dyDescent="0.35">
      <c r="B73" s="367" t="str">
        <f>+B48</f>
        <v>Al 30 de Junio del 2025</v>
      </c>
      <c r="C73" s="368"/>
      <c r="D73" s="368"/>
      <c r="E73" s="368"/>
      <c r="F73" s="368"/>
      <c r="H73" s="367" t="str">
        <f>+B73</f>
        <v>Al 30 de Junio del 2025</v>
      </c>
      <c r="I73" s="368"/>
      <c r="J73" s="368"/>
      <c r="K73" s="368"/>
      <c r="L73" s="368"/>
      <c r="N73" s="367" t="str">
        <f>+B73</f>
        <v>Al 30 de Junio del 2025</v>
      </c>
      <c r="O73" s="368"/>
      <c r="P73" s="368"/>
      <c r="Q73" s="368"/>
      <c r="R73" s="368"/>
    </row>
    <row r="74" spans="2:18" s="171" customFormat="1" ht="14.4" x14ac:dyDescent="0.35">
      <c r="B74" s="360" t="s">
        <v>131</v>
      </c>
      <c r="C74" s="360"/>
      <c r="D74" s="360"/>
      <c r="E74" s="360"/>
      <c r="F74" s="360"/>
      <c r="G74" s="173"/>
      <c r="H74" s="370" t="s">
        <v>132</v>
      </c>
      <c r="I74" s="370"/>
      <c r="J74" s="370"/>
      <c r="K74" s="370"/>
      <c r="L74" s="370"/>
      <c r="M74" s="173"/>
      <c r="N74" s="367" t="str">
        <f>+N49</f>
        <v>como porcentaje del Total de la Deuda</v>
      </c>
      <c r="O74" s="368"/>
      <c r="P74" s="368"/>
      <c r="Q74" s="368"/>
      <c r="R74" s="368"/>
    </row>
    <row r="75" spans="2:18" s="171" customFormat="1" ht="12.6" x14ac:dyDescent="0.3"/>
    <row r="76" spans="2:18" s="7" customFormat="1" ht="11.4" x14ac:dyDescent="0.2"/>
    <row r="77" spans="2:18" s="7" customFormat="1" ht="11.4" x14ac:dyDescent="0.2"/>
    <row r="78" spans="2:18" s="7" customFormat="1" ht="11.4" x14ac:dyDescent="0.2"/>
    <row r="79" spans="2:18" s="7" customFormat="1" ht="11.4" x14ac:dyDescent="0.2"/>
    <row r="80" spans="2:18" s="7" customFormat="1" ht="11.4" x14ac:dyDescent="0.2"/>
    <row r="81" spans="2:18" s="7" customFormat="1" ht="11.4" x14ac:dyDescent="0.2"/>
    <row r="82" spans="2:18" s="7" customFormat="1" ht="11.4" x14ac:dyDescent="0.2"/>
    <row r="83" spans="2:18" s="7" customFormat="1" ht="11.4" x14ac:dyDescent="0.2"/>
    <row r="84" spans="2:18" s="7" customFormat="1" ht="11.4" x14ac:dyDescent="0.2"/>
    <row r="85" spans="2:18" s="7" customFormat="1" ht="11.4" x14ac:dyDescent="0.2"/>
    <row r="86" spans="2:18" s="7" customFormat="1" ht="11.4" x14ac:dyDescent="0.2"/>
    <row r="87" spans="2:18" s="7" customFormat="1" ht="11.4" x14ac:dyDescent="0.2"/>
    <row r="88" spans="2:18" s="7" customFormat="1" ht="11.4" x14ac:dyDescent="0.2"/>
    <row r="89" spans="2:18" s="171" customFormat="1" ht="14.4" x14ac:dyDescent="0.35">
      <c r="B89" s="369" t="str">
        <f>+B70</f>
        <v>Sociedades No Financieras Públicas</v>
      </c>
      <c r="C89" s="369"/>
      <c r="D89" s="369"/>
      <c r="E89" s="369"/>
      <c r="F89" s="369"/>
      <c r="H89" s="369" t="str">
        <f>+B89</f>
        <v>Sociedades No Financieras Públicas</v>
      </c>
      <c r="I89" s="369"/>
      <c r="J89" s="369"/>
      <c r="K89" s="369"/>
      <c r="L89" s="369"/>
      <c r="N89" s="369" t="str">
        <f>+H89</f>
        <v>Sociedades No Financieras Públicas</v>
      </c>
      <c r="O89" s="369"/>
      <c r="P89" s="369"/>
      <c r="Q89" s="369"/>
      <c r="R89" s="369"/>
    </row>
    <row r="90" spans="2:18" s="171" customFormat="1" ht="14.4" x14ac:dyDescent="0.35">
      <c r="B90" s="369" t="str">
        <f>+B71</f>
        <v>Perfil de Vencimientos Deuda Pública</v>
      </c>
      <c r="C90" s="369"/>
      <c r="D90" s="369"/>
      <c r="E90" s="369"/>
      <c r="F90" s="369"/>
      <c r="G90" s="173"/>
      <c r="H90" s="369" t="str">
        <f>+B90</f>
        <v>Perfil de Vencimientos Deuda Pública</v>
      </c>
      <c r="I90" s="369"/>
      <c r="J90" s="369"/>
      <c r="K90" s="369"/>
      <c r="L90" s="369"/>
      <c r="M90" s="173"/>
      <c r="N90" s="369" t="str">
        <f>+H90</f>
        <v>Perfil de Vencimientos Deuda Pública</v>
      </c>
      <c r="O90" s="369"/>
      <c r="P90" s="369"/>
      <c r="Q90" s="369"/>
      <c r="R90" s="369"/>
    </row>
    <row r="91" spans="2:18" s="171" customFormat="1" ht="14.4" x14ac:dyDescent="0.35">
      <c r="B91" s="360" t="s">
        <v>215</v>
      </c>
      <c r="C91" s="360"/>
      <c r="D91" s="360"/>
      <c r="E91" s="360"/>
      <c r="F91" s="360"/>
      <c r="G91" s="173"/>
      <c r="H91" s="360" t="str">
        <f>+B91</f>
        <v>2029</v>
      </c>
      <c r="I91" s="360"/>
      <c r="J91" s="360"/>
      <c r="K91" s="360"/>
      <c r="L91" s="360"/>
      <c r="N91" s="360" t="str">
        <f>+B91</f>
        <v>2029</v>
      </c>
      <c r="O91" s="360"/>
      <c r="P91" s="360"/>
      <c r="Q91" s="360"/>
      <c r="R91" s="360"/>
    </row>
    <row r="92" spans="2:18" s="171" customFormat="1" ht="14.4" x14ac:dyDescent="0.35">
      <c r="B92" s="367" t="str">
        <f>+B73</f>
        <v>Al 30 de Junio del 2025</v>
      </c>
      <c r="C92" s="368"/>
      <c r="D92" s="368"/>
      <c r="E92" s="368"/>
      <c r="F92" s="368"/>
      <c r="H92" s="367" t="str">
        <f>+B92</f>
        <v>Al 30 de Junio del 2025</v>
      </c>
      <c r="I92" s="368"/>
      <c r="J92" s="368"/>
      <c r="K92" s="368"/>
      <c r="L92" s="368"/>
      <c r="N92" s="367" t="str">
        <f>+B92</f>
        <v>Al 30 de Junio del 2025</v>
      </c>
      <c r="O92" s="368"/>
      <c r="P92" s="368"/>
      <c r="Q92" s="368"/>
      <c r="R92" s="368"/>
    </row>
    <row r="93" spans="2:18" s="171" customFormat="1" ht="14.4" x14ac:dyDescent="0.35">
      <c r="B93" s="360" t="s">
        <v>131</v>
      </c>
      <c r="C93" s="360"/>
      <c r="D93" s="360"/>
      <c r="E93" s="360"/>
      <c r="F93" s="360"/>
      <c r="G93" s="173"/>
      <c r="H93" s="360" t="s">
        <v>132</v>
      </c>
      <c r="I93" s="360"/>
      <c r="J93" s="360"/>
      <c r="K93" s="360"/>
      <c r="L93" s="360"/>
      <c r="M93" s="173"/>
      <c r="N93" s="367" t="str">
        <f>+N74</f>
        <v>como porcentaje del Total de la Deuda</v>
      </c>
      <c r="O93" s="368"/>
      <c r="P93" s="368"/>
      <c r="Q93" s="368"/>
      <c r="R93" s="368"/>
    </row>
    <row r="94" spans="2:18" s="7" customFormat="1" ht="11.4" x14ac:dyDescent="0.2"/>
    <row r="95" spans="2:18" s="7" customFormat="1" ht="11.4" x14ac:dyDescent="0.2"/>
    <row r="96" spans="2:18" s="7" customFormat="1" ht="11.4" x14ac:dyDescent="0.2"/>
    <row r="97" spans="2:36" s="7" customFormat="1" x14ac:dyDescent="0.25">
      <c r="T97" s="8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2:36" s="7" customFormat="1" x14ac:dyDescent="0.25">
      <c r="T98" s="8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2:36" s="7" customFormat="1" x14ac:dyDescent="0.25">
      <c r="T99" s="8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2:36" s="7" customFormat="1" x14ac:dyDescent="0.25">
      <c r="T100" s="8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2:36" s="7" customFormat="1" x14ac:dyDescent="0.25">
      <c r="T101" s="8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2:36" s="7" customFormat="1" x14ac:dyDescent="0.25">
      <c r="T102" s="8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2:36" s="7" customFormat="1" x14ac:dyDescent="0.25">
      <c r="B103" s="10"/>
      <c r="T103" s="8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2:36" s="7" customFormat="1" x14ac:dyDescent="0.25">
      <c r="T104" s="8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2:36" s="7" customFormat="1" x14ac:dyDescent="0.25">
      <c r="T105" s="8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2:36" s="7" customFormat="1" x14ac:dyDescent="0.25">
      <c r="T106" s="8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2:36" s="7" customFormat="1" x14ac:dyDescent="0.25">
      <c r="J107" s="10"/>
      <c r="K107" s="12"/>
      <c r="L107" s="12"/>
      <c r="M107" s="12"/>
      <c r="N107" s="12"/>
      <c r="O107" s="12"/>
      <c r="P107" s="12"/>
      <c r="Q107" s="12"/>
      <c r="R107" s="12"/>
      <c r="S107" s="12"/>
      <c r="T107" s="8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2:36" s="7" customFormat="1" x14ac:dyDescent="0.25">
      <c r="J108" s="10"/>
      <c r="K108" s="12"/>
      <c r="L108" s="12"/>
      <c r="M108" s="12"/>
      <c r="N108" s="12"/>
      <c r="O108" s="12"/>
      <c r="P108" s="12"/>
      <c r="Q108" s="12"/>
      <c r="R108" s="12"/>
      <c r="S108" s="12"/>
      <c r="T108" s="8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2:36" s="171" customFormat="1" ht="15" x14ac:dyDescent="0.35">
      <c r="B109" s="366" t="str">
        <f>+N89</f>
        <v>Sociedades No Financieras Públicas</v>
      </c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</row>
    <row r="110" spans="2:36" s="171" customFormat="1" ht="15" x14ac:dyDescent="0.35">
      <c r="B110" s="366" t="str">
        <f>+N90</f>
        <v>Perfil de Vencimientos Deuda Pública</v>
      </c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</row>
    <row r="111" spans="2:36" s="171" customFormat="1" ht="15" x14ac:dyDescent="0.35">
      <c r="B111" s="366" t="str">
        <f>+B9</f>
        <v>Al 30 de Junio del 2025</v>
      </c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</row>
    <row r="112" spans="2:36" s="171" customFormat="1" ht="15" x14ac:dyDescent="0.35">
      <c r="B112" s="366" t="s">
        <v>135</v>
      </c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</row>
    <row r="113" spans="2:36" s="171" customFormat="1" ht="15" x14ac:dyDescent="0.35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</row>
    <row r="114" spans="2:36" s="171" customFormat="1" ht="12.6" x14ac:dyDescent="0.3">
      <c r="B114" s="175" t="s">
        <v>136</v>
      </c>
      <c r="C114" s="176">
        <v>2025</v>
      </c>
      <c r="D114" s="176">
        <v>2026</v>
      </c>
      <c r="E114" s="176">
        <v>2027</v>
      </c>
      <c r="F114" s="176">
        <v>2028</v>
      </c>
      <c r="G114" s="176">
        <v>2029</v>
      </c>
      <c r="H114" s="176">
        <v>2030</v>
      </c>
      <c r="I114" s="176">
        <v>2031</v>
      </c>
      <c r="J114" s="176">
        <v>2032</v>
      </c>
      <c r="K114" s="176">
        <v>2033</v>
      </c>
      <c r="L114" s="176">
        <v>2034</v>
      </c>
      <c r="M114" s="176">
        <v>2035</v>
      </c>
      <c r="N114" s="176">
        <v>2036</v>
      </c>
      <c r="O114" s="176">
        <v>2037</v>
      </c>
      <c r="P114" s="176">
        <v>2038</v>
      </c>
      <c r="Q114" s="176">
        <v>2039</v>
      </c>
      <c r="R114" s="176">
        <v>2040</v>
      </c>
      <c r="S114" s="176">
        <v>2041</v>
      </c>
      <c r="T114" s="176">
        <v>2042</v>
      </c>
      <c r="U114" s="176">
        <v>2043</v>
      </c>
      <c r="V114" s="176">
        <v>2044</v>
      </c>
      <c r="W114" s="176">
        <v>2045</v>
      </c>
      <c r="X114" s="176">
        <v>2046</v>
      </c>
      <c r="Y114" s="176">
        <v>2047</v>
      </c>
      <c r="Z114" s="176">
        <v>2048</v>
      </c>
      <c r="AA114" s="176">
        <v>2049</v>
      </c>
      <c r="AB114" s="176">
        <v>2050</v>
      </c>
      <c r="AC114" s="176">
        <v>2051</v>
      </c>
      <c r="AD114" s="176">
        <v>2052</v>
      </c>
      <c r="AE114" s="176">
        <v>2053</v>
      </c>
      <c r="AF114" s="176">
        <v>2054</v>
      </c>
      <c r="AG114" s="176">
        <v>2055</v>
      </c>
      <c r="AH114" s="176">
        <v>2056</v>
      </c>
      <c r="AI114" s="176">
        <v>2057</v>
      </c>
      <c r="AJ114" s="176" t="s">
        <v>120</v>
      </c>
    </row>
    <row r="115" spans="2:36" s="171" customFormat="1" ht="12.6" x14ac:dyDescent="0.3">
      <c r="B115" s="171" t="s">
        <v>137</v>
      </c>
      <c r="C115" s="297">
        <v>0</v>
      </c>
      <c r="D115" s="297">
        <v>7256.1567146364005</v>
      </c>
      <c r="E115" s="297">
        <v>19256.156714636396</v>
      </c>
      <c r="F115" s="297">
        <v>7232.9950016399998</v>
      </c>
      <c r="G115" s="297">
        <v>6389.6819742539992</v>
      </c>
      <c r="H115" s="297">
        <v>6323.4564562539999</v>
      </c>
      <c r="I115" s="297">
        <v>6102.4950182539997</v>
      </c>
      <c r="J115" s="297">
        <v>4839.5224182336005</v>
      </c>
      <c r="K115" s="297">
        <v>3997.4705000311992</v>
      </c>
      <c r="L115" s="297">
        <v>3023.0136518487998</v>
      </c>
      <c r="M115" s="297">
        <v>2413.0023729188001</v>
      </c>
      <c r="N115" s="297">
        <v>2388.0416445587998</v>
      </c>
      <c r="O115" s="297">
        <v>2388.0416445587998</v>
      </c>
      <c r="P115" s="297">
        <v>2158.1823477988</v>
      </c>
      <c r="Q115" s="297">
        <v>2122.4034270287998</v>
      </c>
      <c r="R115" s="297">
        <v>2122.4034270287998</v>
      </c>
      <c r="S115" s="297">
        <v>2122.4034270287998</v>
      </c>
      <c r="T115" s="297">
        <v>2122.4034270287998</v>
      </c>
      <c r="U115" s="297">
        <v>2122.4034270287998</v>
      </c>
      <c r="V115" s="297">
        <v>1955.4002075156</v>
      </c>
      <c r="W115" s="297">
        <v>237.46863238999998</v>
      </c>
      <c r="X115" s="297">
        <v>237.46863238999998</v>
      </c>
      <c r="Y115" s="297">
        <v>237.46863238999998</v>
      </c>
      <c r="Z115" s="297">
        <v>237.46863238999998</v>
      </c>
      <c r="AA115" s="297">
        <v>237.46863238999998</v>
      </c>
      <c r="AB115" s="297">
        <v>0</v>
      </c>
      <c r="AC115" s="297">
        <v>0</v>
      </c>
      <c r="AD115" s="297">
        <v>0</v>
      </c>
      <c r="AE115" s="297">
        <v>0</v>
      </c>
      <c r="AF115" s="297">
        <v>0</v>
      </c>
      <c r="AG115" s="297">
        <v>0</v>
      </c>
      <c r="AH115" s="297">
        <v>0</v>
      </c>
      <c r="AI115" s="297">
        <v>0</v>
      </c>
      <c r="AJ115" s="177">
        <f>SUM(C115:AI115)</f>
        <v>87522.976964233181</v>
      </c>
    </row>
    <row r="116" spans="2:36" s="171" customFormat="1" ht="12.6" x14ac:dyDescent="0.3">
      <c r="B116" s="171" t="s">
        <v>138</v>
      </c>
      <c r="C116" s="297">
        <v>0</v>
      </c>
      <c r="D116" s="297">
        <v>7164.6196767040001</v>
      </c>
      <c r="E116" s="297">
        <v>7160.0325461064003</v>
      </c>
      <c r="F116" s="297">
        <v>6741.4403484012</v>
      </c>
      <c r="G116" s="297">
        <v>5831.9018030152001</v>
      </c>
      <c r="H116" s="297">
        <v>5831.9018030152001</v>
      </c>
      <c r="I116" s="297">
        <v>5610.9403650151999</v>
      </c>
      <c r="J116" s="297">
        <v>3121.5908945748001</v>
      </c>
      <c r="K116" s="297">
        <v>2279.5389763723992</v>
      </c>
      <c r="L116" s="297">
        <v>1305.0821281899998</v>
      </c>
      <c r="M116" s="297">
        <v>695.07084926000005</v>
      </c>
      <c r="N116" s="297">
        <v>670.11012090000008</v>
      </c>
      <c r="O116" s="297">
        <v>670.11012090000008</v>
      </c>
      <c r="P116" s="297">
        <v>440.25082414000002</v>
      </c>
      <c r="Q116" s="297">
        <v>404.47190336999995</v>
      </c>
      <c r="R116" s="297">
        <v>404.47190336999995</v>
      </c>
      <c r="S116" s="297">
        <v>404.47190336999995</v>
      </c>
      <c r="T116" s="297">
        <v>404.47190336999995</v>
      </c>
      <c r="U116" s="297">
        <v>404.47190336999995</v>
      </c>
      <c r="V116" s="297">
        <v>237.46863238999998</v>
      </c>
      <c r="W116" s="297">
        <v>237.46863238999998</v>
      </c>
      <c r="X116" s="297">
        <v>237.46863238999998</v>
      </c>
      <c r="Y116" s="297">
        <v>237.46863238999998</v>
      </c>
      <c r="Z116" s="297">
        <v>237.46863238999998</v>
      </c>
      <c r="AA116" s="297">
        <v>237.46863238999998</v>
      </c>
      <c r="AB116" s="297">
        <v>0</v>
      </c>
      <c r="AC116" s="297">
        <v>0</v>
      </c>
      <c r="AD116" s="297">
        <v>0</v>
      </c>
      <c r="AE116" s="297">
        <v>0</v>
      </c>
      <c r="AF116" s="297">
        <v>0</v>
      </c>
      <c r="AG116" s="297">
        <v>0</v>
      </c>
      <c r="AH116" s="297">
        <v>0</v>
      </c>
      <c r="AI116" s="297">
        <v>0</v>
      </c>
      <c r="AJ116" s="177">
        <f t="shared" ref="AJ116:AJ126" si="0">SUM(C116:AI116)</f>
        <v>50969.761767784425</v>
      </c>
    </row>
    <row r="117" spans="2:36" s="171" customFormat="1" ht="12.6" x14ac:dyDescent="0.3">
      <c r="B117" s="171" t="s">
        <v>139</v>
      </c>
      <c r="C117" s="297">
        <v>0</v>
      </c>
      <c r="D117" s="297">
        <v>11455.896454628282</v>
      </c>
      <c r="E117" s="297">
        <v>11812.039323099321</v>
      </c>
      <c r="F117" s="297">
        <v>11793.464679922923</v>
      </c>
      <c r="G117" s="297">
        <v>10883.926134536923</v>
      </c>
      <c r="H117" s="297">
        <v>10883.926134536923</v>
      </c>
      <c r="I117" s="297">
        <v>10662.964990295321</v>
      </c>
      <c r="J117" s="297">
        <v>9399.9920965165238</v>
      </c>
      <c r="K117" s="297">
        <v>8147.7667857249226</v>
      </c>
      <c r="L117" s="297">
        <v>5039.5368422021229</v>
      </c>
      <c r="M117" s="297">
        <v>4404.5648349121229</v>
      </c>
      <c r="N117" s="297">
        <v>4404.5648349121229</v>
      </c>
      <c r="O117" s="297">
        <v>4396.9195290121224</v>
      </c>
      <c r="P117" s="297">
        <v>3004.2866822521228</v>
      </c>
      <c r="Q117" s="297">
        <v>2657.092615242123</v>
      </c>
      <c r="R117" s="297">
        <v>2657.092615242123</v>
      </c>
      <c r="S117" s="297">
        <v>1722.8462674541227</v>
      </c>
      <c r="T117" s="297">
        <v>1722.8462674541227</v>
      </c>
      <c r="U117" s="297">
        <v>1722.8462674541227</v>
      </c>
      <c r="V117" s="297">
        <v>1555.8429964741226</v>
      </c>
      <c r="W117" s="297">
        <v>1555.8429964741226</v>
      </c>
      <c r="X117" s="297">
        <v>1555.8429964741226</v>
      </c>
      <c r="Y117" s="297">
        <v>1555.8429964741226</v>
      </c>
      <c r="Z117" s="297">
        <v>1555.8429964741226</v>
      </c>
      <c r="AA117" s="297">
        <v>1351.5704018121953</v>
      </c>
      <c r="AB117" s="297">
        <v>1114.1017694221953</v>
      </c>
      <c r="AC117" s="297">
        <v>1114.1017694221953</v>
      </c>
      <c r="AD117" s="297">
        <v>1114.1017694221953</v>
      </c>
      <c r="AE117" s="297">
        <v>1114.1017694221953</v>
      </c>
      <c r="AF117" s="297">
        <v>1114.1017694221953</v>
      </c>
      <c r="AG117" s="297">
        <v>360.72993829103802</v>
      </c>
      <c r="AH117" s="297">
        <v>360.72993829103802</v>
      </c>
      <c r="AI117" s="297">
        <v>360.7299386066893</v>
      </c>
      <c r="AJ117" s="177">
        <f t="shared" si="0"/>
        <v>132556.05740188091</v>
      </c>
    </row>
    <row r="118" spans="2:36" s="171" customFormat="1" ht="12.6" x14ac:dyDescent="0.3">
      <c r="B118" s="171" t="s">
        <v>140</v>
      </c>
      <c r="C118" s="297">
        <v>0</v>
      </c>
      <c r="D118" s="297">
        <v>14795.353864789495</v>
      </c>
      <c r="E118" s="297">
        <v>13247.8772941976</v>
      </c>
      <c r="F118" s="297">
        <v>38553.3026510212</v>
      </c>
      <c r="G118" s="297">
        <v>12319.7641056352</v>
      </c>
      <c r="H118" s="297">
        <v>12319.7641056352</v>
      </c>
      <c r="I118" s="297">
        <v>12098.802667635198</v>
      </c>
      <c r="J118" s="297">
        <v>10865.465977565787</v>
      </c>
      <c r="K118" s="297">
        <v>9937.9867072433881</v>
      </c>
      <c r="L118" s="297">
        <v>9049.6235198509894</v>
      </c>
      <c r="M118" s="297">
        <v>8414.6515125609876</v>
      </c>
      <c r="N118" s="297">
        <v>8414.6515125609876</v>
      </c>
      <c r="O118" s="297">
        <v>8407.006206660988</v>
      </c>
      <c r="P118" s="297">
        <v>4302.3283819309891</v>
      </c>
      <c r="Q118" s="297">
        <v>4266.5495118089893</v>
      </c>
      <c r="R118" s="297">
        <v>3544.132386779389</v>
      </c>
      <c r="S118" s="297">
        <v>3544.132437427389</v>
      </c>
      <c r="T118" s="297">
        <v>3360.1113218009891</v>
      </c>
      <c r="U118" s="297">
        <v>3360.1113218009891</v>
      </c>
      <c r="V118" s="297">
        <v>3193.1080508209889</v>
      </c>
      <c r="W118" s="297">
        <v>3193.1080508209889</v>
      </c>
      <c r="X118" s="297">
        <v>1945.1129549109892</v>
      </c>
      <c r="Y118" s="297">
        <v>267.77085101098919</v>
      </c>
      <c r="Z118" s="297">
        <v>267.77085101098919</v>
      </c>
      <c r="AA118" s="297">
        <v>267.77085101098919</v>
      </c>
      <c r="AB118" s="297">
        <v>30.302218620989237</v>
      </c>
      <c r="AC118" s="297">
        <v>30.302218620989237</v>
      </c>
      <c r="AD118" s="297">
        <v>0</v>
      </c>
      <c r="AE118" s="297">
        <v>0</v>
      </c>
      <c r="AF118" s="297">
        <v>0</v>
      </c>
      <c r="AG118" s="297">
        <v>0</v>
      </c>
      <c r="AH118" s="297">
        <v>0</v>
      </c>
      <c r="AI118" s="297">
        <v>0</v>
      </c>
      <c r="AJ118" s="177">
        <f t="shared" si="0"/>
        <v>189996.8615337337</v>
      </c>
    </row>
    <row r="119" spans="2:36" s="171" customFormat="1" ht="12.6" x14ac:dyDescent="0.3">
      <c r="B119" s="171" t="s">
        <v>141</v>
      </c>
      <c r="C119" s="297">
        <v>0</v>
      </c>
      <c r="D119" s="297">
        <v>35840.137271365995</v>
      </c>
      <c r="E119" s="297">
        <v>35835.550201545993</v>
      </c>
      <c r="F119" s="297">
        <v>35816.975558369595</v>
      </c>
      <c r="G119" s="297">
        <v>31952.970348005201</v>
      </c>
      <c r="H119" s="297">
        <v>31952.970348005201</v>
      </c>
      <c r="I119" s="297">
        <v>31732.008910005199</v>
      </c>
      <c r="J119" s="297">
        <v>30468.370001314801</v>
      </c>
      <c r="K119" s="297">
        <v>39840.890730992389</v>
      </c>
      <c r="L119" s="297">
        <v>5182.1180296000002</v>
      </c>
      <c r="M119" s="297">
        <v>670.11012090000008</v>
      </c>
      <c r="N119" s="297">
        <v>670.11012090000008</v>
      </c>
      <c r="O119" s="297">
        <v>662.46481500000004</v>
      </c>
      <c r="P119" s="297">
        <v>440.25082414000002</v>
      </c>
      <c r="Q119" s="297">
        <v>404.47190336999995</v>
      </c>
      <c r="R119" s="297">
        <v>404.47190336999995</v>
      </c>
      <c r="S119" s="297">
        <v>404.47190336999995</v>
      </c>
      <c r="T119" s="297">
        <v>404.47190336999995</v>
      </c>
      <c r="U119" s="297">
        <v>253644.47190336999</v>
      </c>
      <c r="V119" s="297">
        <v>237.46863238999998</v>
      </c>
      <c r="W119" s="297">
        <v>237.46863238999998</v>
      </c>
      <c r="X119" s="297">
        <v>237.46863238999998</v>
      </c>
      <c r="Y119" s="297">
        <v>237.46863238999998</v>
      </c>
      <c r="Z119" s="297">
        <v>237.46863238999998</v>
      </c>
      <c r="AA119" s="297">
        <v>237.46863238999998</v>
      </c>
      <c r="AB119" s="297">
        <v>0</v>
      </c>
      <c r="AC119" s="297">
        <v>0</v>
      </c>
      <c r="AD119" s="297">
        <v>0</v>
      </c>
      <c r="AE119" s="297">
        <v>0</v>
      </c>
      <c r="AF119" s="297">
        <v>0</v>
      </c>
      <c r="AG119" s="297">
        <v>0</v>
      </c>
      <c r="AH119" s="297">
        <v>0</v>
      </c>
      <c r="AI119" s="297">
        <v>0</v>
      </c>
      <c r="AJ119" s="177">
        <f t="shared" si="0"/>
        <v>537752.09859133442</v>
      </c>
    </row>
    <row r="120" spans="2:36" s="171" customFormat="1" ht="12.6" x14ac:dyDescent="0.3">
      <c r="B120" s="171" t="s">
        <v>142</v>
      </c>
      <c r="C120" s="297">
        <v>0</v>
      </c>
      <c r="D120" s="297">
        <v>17691.504440223762</v>
      </c>
      <c r="E120" s="297">
        <v>11543.036851712559</v>
      </c>
      <c r="F120" s="297">
        <v>11338.552969988559</v>
      </c>
      <c r="G120" s="297">
        <v>10614.923663150159</v>
      </c>
      <c r="H120" s="297">
        <v>6896.7531480469588</v>
      </c>
      <c r="I120" s="297">
        <v>6674.6252010669577</v>
      </c>
      <c r="J120" s="297">
        <v>5412.1528013565585</v>
      </c>
      <c r="K120" s="297">
        <v>4484.673531034161</v>
      </c>
      <c r="L120" s="297">
        <v>3046.12049328176</v>
      </c>
      <c r="M120" s="297">
        <v>2961.3383363517601</v>
      </c>
      <c r="N120" s="297">
        <v>2961.3383363517601</v>
      </c>
      <c r="O120" s="297">
        <v>1406.2014257119272</v>
      </c>
      <c r="P120" s="297">
        <v>1183.9874348519272</v>
      </c>
      <c r="Q120" s="297">
        <v>836.79336784192731</v>
      </c>
      <c r="R120" s="297">
        <v>836.79336784192731</v>
      </c>
      <c r="S120" s="297">
        <v>836.79336784192731</v>
      </c>
      <c r="T120" s="297">
        <v>836.79336784192731</v>
      </c>
      <c r="U120" s="297">
        <v>836.79336784192731</v>
      </c>
      <c r="V120" s="297">
        <v>669.79009686192728</v>
      </c>
      <c r="W120" s="297">
        <v>669.79009686192728</v>
      </c>
      <c r="X120" s="297">
        <v>669.79009686192728</v>
      </c>
      <c r="Y120" s="297">
        <v>441.74122705192741</v>
      </c>
      <c r="Z120" s="297">
        <v>441.74122705192741</v>
      </c>
      <c r="AA120" s="297">
        <v>237.46863238999998</v>
      </c>
      <c r="AB120" s="297">
        <v>0</v>
      </c>
      <c r="AC120" s="297">
        <v>0</v>
      </c>
      <c r="AD120" s="297">
        <v>0</v>
      </c>
      <c r="AE120" s="297">
        <v>0</v>
      </c>
      <c r="AF120" s="297">
        <v>0</v>
      </c>
      <c r="AG120" s="297">
        <v>0</v>
      </c>
      <c r="AH120" s="297">
        <v>0</v>
      </c>
      <c r="AI120" s="297">
        <v>0</v>
      </c>
      <c r="AJ120" s="177">
        <f t="shared" si="0"/>
        <v>93529.496849418036</v>
      </c>
    </row>
    <row r="121" spans="2:36" s="171" customFormat="1" ht="12.6" x14ac:dyDescent="0.3">
      <c r="B121" s="171" t="s">
        <v>143</v>
      </c>
      <c r="C121" s="297">
        <v>15359.114522014806</v>
      </c>
      <c r="D121" s="297">
        <v>7256.1567146364005</v>
      </c>
      <c r="E121" s="297">
        <v>7251.5696448164008</v>
      </c>
      <c r="F121" s="297">
        <v>6866.5917051483993</v>
      </c>
      <c r="G121" s="297">
        <v>26582.656456254001</v>
      </c>
      <c r="H121" s="297">
        <v>6160.6304682740001</v>
      </c>
      <c r="I121" s="297">
        <v>6101.3285092739989</v>
      </c>
      <c r="J121" s="297">
        <v>4838.8561095635996</v>
      </c>
      <c r="K121" s="297">
        <v>3911.3768392411994</v>
      </c>
      <c r="L121" s="297">
        <v>2472.8238014888002</v>
      </c>
      <c r="M121" s="297">
        <v>13388.041644558802</v>
      </c>
      <c r="N121" s="297">
        <v>2388.0416445587998</v>
      </c>
      <c r="O121" s="297">
        <v>2380.3963386588002</v>
      </c>
      <c r="P121" s="297">
        <v>2158.1823477988</v>
      </c>
      <c r="Q121" s="297">
        <v>2122.4034270287998</v>
      </c>
      <c r="R121" s="297">
        <v>2122.4034270287998</v>
      </c>
      <c r="S121" s="297">
        <v>2122.4034270287998</v>
      </c>
      <c r="T121" s="297">
        <v>2122.4034270287998</v>
      </c>
      <c r="U121" s="297">
        <v>2122.4034270287998</v>
      </c>
      <c r="V121" s="297">
        <v>237.46863238999998</v>
      </c>
      <c r="W121" s="297">
        <v>237.46863238999998</v>
      </c>
      <c r="X121" s="297">
        <v>237.46863238999998</v>
      </c>
      <c r="Y121" s="297">
        <v>237.46863238999998</v>
      </c>
      <c r="Z121" s="297">
        <v>237.46863238999998</v>
      </c>
      <c r="AA121" s="297">
        <v>237.46863238999998</v>
      </c>
      <c r="AB121" s="297">
        <v>0</v>
      </c>
      <c r="AC121" s="297">
        <v>0</v>
      </c>
      <c r="AD121" s="297">
        <v>0</v>
      </c>
      <c r="AE121" s="297">
        <v>0</v>
      </c>
      <c r="AF121" s="297">
        <v>0</v>
      </c>
      <c r="AG121" s="297">
        <v>0</v>
      </c>
      <c r="AH121" s="297">
        <v>0</v>
      </c>
      <c r="AI121" s="297">
        <v>0</v>
      </c>
      <c r="AJ121" s="177">
        <f t="shared" si="0"/>
        <v>119152.59567577078</v>
      </c>
    </row>
    <row r="122" spans="2:36" s="171" customFormat="1" ht="12.6" x14ac:dyDescent="0.3">
      <c r="B122" s="171" t="s">
        <v>144</v>
      </c>
      <c r="C122" s="297">
        <v>14711.159231308451</v>
      </c>
      <c r="D122" s="297">
        <v>7164.6196159264</v>
      </c>
      <c r="E122" s="297">
        <v>6760.014991577601</v>
      </c>
      <c r="F122" s="297">
        <v>20404.476110755208</v>
      </c>
      <c r="G122" s="297">
        <v>5831.9018030152001</v>
      </c>
      <c r="H122" s="297">
        <v>5669.0758150352003</v>
      </c>
      <c r="I122" s="297">
        <v>5609.7738560351991</v>
      </c>
      <c r="J122" s="297">
        <v>3120.9245859048001</v>
      </c>
      <c r="K122" s="297">
        <v>2193.4453155823994</v>
      </c>
      <c r="L122" s="297">
        <v>754.89227783000013</v>
      </c>
      <c r="M122" s="297">
        <v>670.11012090000008</v>
      </c>
      <c r="N122" s="297">
        <v>670.11012090000008</v>
      </c>
      <c r="O122" s="297">
        <v>662.46481500000004</v>
      </c>
      <c r="P122" s="297">
        <v>404.47190336999995</v>
      </c>
      <c r="Q122" s="297">
        <v>404.47190336999995</v>
      </c>
      <c r="R122" s="297">
        <v>404.47190336999995</v>
      </c>
      <c r="S122" s="297">
        <v>404.47190336999995</v>
      </c>
      <c r="T122" s="297">
        <v>404.47190336999995</v>
      </c>
      <c r="U122" s="297">
        <v>404.47190336999995</v>
      </c>
      <c r="V122" s="297">
        <v>237.46863238999998</v>
      </c>
      <c r="W122" s="297">
        <v>237.46863238999998</v>
      </c>
      <c r="X122" s="297">
        <v>237.46863238999998</v>
      </c>
      <c r="Y122" s="297">
        <v>237.46863238999998</v>
      </c>
      <c r="Z122" s="297">
        <v>237.46863238999998</v>
      </c>
      <c r="AA122" s="297">
        <v>237.46863238999998</v>
      </c>
      <c r="AB122" s="297">
        <v>0</v>
      </c>
      <c r="AC122" s="297">
        <v>0</v>
      </c>
      <c r="AD122" s="297">
        <v>0</v>
      </c>
      <c r="AE122" s="297">
        <v>0</v>
      </c>
      <c r="AF122" s="297">
        <v>0</v>
      </c>
      <c r="AG122" s="297">
        <v>0</v>
      </c>
      <c r="AH122" s="297">
        <v>0</v>
      </c>
      <c r="AI122" s="297">
        <v>0</v>
      </c>
      <c r="AJ122" s="177">
        <f t="shared" si="0"/>
        <v>78074.611874330411</v>
      </c>
    </row>
    <row r="123" spans="2:36" s="171" customFormat="1" ht="12.6" x14ac:dyDescent="0.3">
      <c r="B123" s="171" t="s">
        <v>145</v>
      </c>
      <c r="C123" s="297">
        <v>19118.24000893829</v>
      </c>
      <c r="D123" s="297">
        <v>11455.896454628282</v>
      </c>
      <c r="E123" s="297">
        <v>100446.03932309926</v>
      </c>
      <c r="F123" s="297">
        <v>10979.235733386922</v>
      </c>
      <c r="G123" s="297">
        <v>10883.926134536923</v>
      </c>
      <c r="H123" s="297">
        <v>10707.023951806921</v>
      </c>
      <c r="I123" s="297">
        <v>10661.798187556922</v>
      </c>
      <c r="J123" s="297">
        <v>9391.4297936465227</v>
      </c>
      <c r="K123" s="297">
        <v>8077.5844676461238</v>
      </c>
      <c r="L123" s="297">
        <v>4489.3469918421233</v>
      </c>
      <c r="M123" s="297">
        <v>4404.5648349121229</v>
      </c>
      <c r="N123" s="297">
        <v>4404.5648349121229</v>
      </c>
      <c r="O123" s="297">
        <v>4396.9195080021227</v>
      </c>
      <c r="P123" s="297">
        <v>2704.2485797521231</v>
      </c>
      <c r="Q123" s="297">
        <v>2657.092615242123</v>
      </c>
      <c r="R123" s="297">
        <v>3742.1355224605231</v>
      </c>
      <c r="S123" s="297">
        <v>1722.8462674541227</v>
      </c>
      <c r="T123" s="297">
        <v>1722.8462674541227</v>
      </c>
      <c r="U123" s="297">
        <v>1722.8462674541227</v>
      </c>
      <c r="V123" s="297">
        <v>1555.8429964741226</v>
      </c>
      <c r="W123" s="297">
        <v>1555.8429964741226</v>
      </c>
      <c r="X123" s="297">
        <v>3233.1851003741222</v>
      </c>
      <c r="Y123" s="297">
        <v>1555.8429964741226</v>
      </c>
      <c r="Z123" s="297">
        <v>1555.8429964741226</v>
      </c>
      <c r="AA123" s="297">
        <v>1351.5704018121953</v>
      </c>
      <c r="AB123" s="297">
        <v>1114.1017694221953</v>
      </c>
      <c r="AC123" s="297">
        <v>1114.1017694221953</v>
      </c>
      <c r="AD123" s="297">
        <v>1114.1017694221953</v>
      </c>
      <c r="AE123" s="297">
        <v>1114.1017694221953</v>
      </c>
      <c r="AF123" s="297">
        <v>1082.0322872125698</v>
      </c>
      <c r="AG123" s="297">
        <v>360.72993829103802</v>
      </c>
      <c r="AH123" s="297">
        <v>360.72993829103802</v>
      </c>
      <c r="AI123" s="297">
        <v>0</v>
      </c>
      <c r="AJ123" s="177">
        <f t="shared" si="0"/>
        <v>240756.61247429802</v>
      </c>
    </row>
    <row r="124" spans="2:36" s="171" customFormat="1" ht="12.6" x14ac:dyDescent="0.3">
      <c r="B124" s="171" t="s">
        <v>146</v>
      </c>
      <c r="C124" s="297">
        <v>22341.893479664701</v>
      </c>
      <c r="D124" s="297">
        <v>13252.4643640176</v>
      </c>
      <c r="E124" s="297">
        <v>13247.8772941976</v>
      </c>
      <c r="F124" s="297">
        <v>12415.073704485199</v>
      </c>
      <c r="G124" s="297">
        <v>42319.7641056352</v>
      </c>
      <c r="H124" s="297">
        <v>12142.8619229052</v>
      </c>
      <c r="I124" s="297">
        <v>163578.29613596579</v>
      </c>
      <c r="J124" s="297">
        <v>11172.862307424188</v>
      </c>
      <c r="K124" s="297">
        <v>9867.8044195533876</v>
      </c>
      <c r="L124" s="297">
        <v>38499.433669490987</v>
      </c>
      <c r="M124" s="297">
        <v>8414.6515125609876</v>
      </c>
      <c r="N124" s="297">
        <v>8414.6515125609876</v>
      </c>
      <c r="O124" s="297">
        <v>8407.006206660988</v>
      </c>
      <c r="P124" s="297">
        <v>4266.5494611609893</v>
      </c>
      <c r="Q124" s="297">
        <v>3544.132386779389</v>
      </c>
      <c r="R124" s="297">
        <v>3544.132386779389</v>
      </c>
      <c r="S124" s="297">
        <v>3360.1113218009891</v>
      </c>
      <c r="T124" s="297">
        <v>3360.1113218009891</v>
      </c>
      <c r="U124" s="297">
        <v>3193.1080508209889</v>
      </c>
      <c r="V124" s="297">
        <v>3193.1080508209889</v>
      </c>
      <c r="W124" s="297">
        <v>3193.1080508209889</v>
      </c>
      <c r="X124" s="297">
        <v>267.77085101098919</v>
      </c>
      <c r="Y124" s="297">
        <v>267.77085101098919</v>
      </c>
      <c r="Z124" s="297">
        <v>267.77085101098919</v>
      </c>
      <c r="AA124" s="297">
        <v>30.302218620989237</v>
      </c>
      <c r="AB124" s="297">
        <v>30.302218620989237</v>
      </c>
      <c r="AC124" s="297">
        <v>0</v>
      </c>
      <c r="AD124" s="297">
        <v>0</v>
      </c>
      <c r="AE124" s="297">
        <v>0</v>
      </c>
      <c r="AF124" s="297">
        <v>0</v>
      </c>
      <c r="AG124" s="297">
        <v>0</v>
      </c>
      <c r="AH124" s="297">
        <v>0</v>
      </c>
      <c r="AI124" s="297">
        <v>0</v>
      </c>
      <c r="AJ124" s="177">
        <f t="shared" si="0"/>
        <v>392592.91865618259</v>
      </c>
    </row>
    <row r="125" spans="2:36" s="171" customFormat="1" ht="12.6" x14ac:dyDescent="0.3">
      <c r="B125" s="171" t="s">
        <v>147</v>
      </c>
      <c r="C125" s="297">
        <v>50923.582149078815</v>
      </c>
      <c r="D125" s="297">
        <v>35840.137271383202</v>
      </c>
      <c r="E125" s="297">
        <v>35835.550201545993</v>
      </c>
      <c r="F125" s="297">
        <v>34986.023901152003</v>
      </c>
      <c r="G125" s="297">
        <v>31952.970348005201</v>
      </c>
      <c r="H125" s="297">
        <v>31776.068165275199</v>
      </c>
      <c r="I125" s="297">
        <v>30472.6148306748</v>
      </c>
      <c r="J125" s="297">
        <v>30142.214618826401</v>
      </c>
      <c r="K125" s="297">
        <v>5583.1793341896</v>
      </c>
      <c r="L125" s="297">
        <v>695.07084926000005</v>
      </c>
      <c r="M125" s="297">
        <v>670.11012090000008</v>
      </c>
      <c r="N125" s="297">
        <v>670.11012090000008</v>
      </c>
      <c r="O125" s="297">
        <v>662.46481500000004</v>
      </c>
      <c r="P125" s="297">
        <v>404.47190336999995</v>
      </c>
      <c r="Q125" s="297">
        <v>404.47190336999995</v>
      </c>
      <c r="R125" s="297">
        <v>404.47190336999995</v>
      </c>
      <c r="S125" s="297">
        <v>404.47190336999995</v>
      </c>
      <c r="T125" s="297">
        <v>404.47190336999995</v>
      </c>
      <c r="U125" s="297">
        <v>237.46863238999998</v>
      </c>
      <c r="V125" s="297">
        <v>237.46863238999998</v>
      </c>
      <c r="W125" s="297">
        <v>237.46863238999998</v>
      </c>
      <c r="X125" s="297">
        <v>237.46863238999998</v>
      </c>
      <c r="Y125" s="297">
        <v>237.46863238999998</v>
      </c>
      <c r="Z125" s="297">
        <v>237.46863238999998</v>
      </c>
      <c r="AA125" s="297">
        <v>0</v>
      </c>
      <c r="AB125" s="297">
        <v>0</v>
      </c>
      <c r="AC125" s="297">
        <v>0</v>
      </c>
      <c r="AD125" s="297">
        <v>0</v>
      </c>
      <c r="AE125" s="297">
        <v>0</v>
      </c>
      <c r="AF125" s="297">
        <v>0</v>
      </c>
      <c r="AG125" s="297">
        <v>0</v>
      </c>
      <c r="AH125" s="297">
        <v>0</v>
      </c>
      <c r="AI125" s="297">
        <v>0</v>
      </c>
      <c r="AJ125" s="177">
        <f t="shared" si="0"/>
        <v>293657.26803738135</v>
      </c>
    </row>
    <row r="126" spans="2:36" s="171" customFormat="1" ht="12.6" x14ac:dyDescent="0.3">
      <c r="B126" s="171" t="s">
        <v>148</v>
      </c>
      <c r="C126" s="297">
        <v>34908.074015638493</v>
      </c>
      <c r="D126" s="297">
        <v>13291.725805343762</v>
      </c>
      <c r="E126" s="297">
        <v>12791.683573656161</v>
      </c>
      <c r="F126" s="297">
        <v>11948.370546270158</v>
      </c>
      <c r="G126" s="297">
        <v>11882.144987751759</v>
      </c>
      <c r="H126" s="297">
        <v>7817.4081146769586</v>
      </c>
      <c r="I126" s="297">
        <v>6510.3762593865576</v>
      </c>
      <c r="J126" s="297">
        <v>6183.554568228159</v>
      </c>
      <c r="K126" s="297">
        <v>5094.9287559313616</v>
      </c>
      <c r="L126" s="297">
        <v>4083.85621407176</v>
      </c>
      <c r="M126" s="297">
        <v>4058.8954857117601</v>
      </c>
      <c r="N126" s="297">
        <v>2597.1839225461867</v>
      </c>
      <c r="O126" s="297">
        <v>2281.544584211927</v>
      </c>
      <c r="P126" s="297">
        <v>1934.3505172019272</v>
      </c>
      <c r="Q126" s="297">
        <v>1934.3505172019272</v>
      </c>
      <c r="R126" s="297">
        <v>1934.3505172019272</v>
      </c>
      <c r="S126" s="297">
        <v>1934.3505172019272</v>
      </c>
      <c r="T126" s="297">
        <v>1934.3505172019272</v>
      </c>
      <c r="U126" s="297">
        <v>1767.3472462219272</v>
      </c>
      <c r="V126" s="297">
        <v>1767.3472462219272</v>
      </c>
      <c r="W126" s="297">
        <v>955.50438257192729</v>
      </c>
      <c r="X126" s="297">
        <v>727.45551285192732</v>
      </c>
      <c r="Y126" s="297">
        <v>441.74122705192741</v>
      </c>
      <c r="Z126" s="297">
        <v>237.46863238999998</v>
      </c>
      <c r="AA126" s="297">
        <v>0</v>
      </c>
      <c r="AB126" s="297">
        <v>0</v>
      </c>
      <c r="AC126" s="297">
        <v>0</v>
      </c>
      <c r="AD126" s="297">
        <v>0</v>
      </c>
      <c r="AE126" s="297">
        <v>0</v>
      </c>
      <c r="AF126" s="297">
        <v>0</v>
      </c>
      <c r="AG126" s="297">
        <v>0</v>
      </c>
      <c r="AH126" s="297">
        <v>0</v>
      </c>
      <c r="AI126" s="297">
        <v>0</v>
      </c>
      <c r="AJ126" s="177">
        <f t="shared" si="0"/>
        <v>139018.36366674429</v>
      </c>
    </row>
    <row r="127" spans="2:36" s="171" customFormat="1" ht="12.6" x14ac:dyDescent="0.3">
      <c r="B127" s="178" t="s">
        <v>149</v>
      </c>
      <c r="C127" s="179">
        <f t="shared" ref="C127:AG127" si="1">SUM(C115:C126)</f>
        <v>157362.06340664355</v>
      </c>
      <c r="D127" s="179">
        <f t="shared" si="1"/>
        <v>182464.66864828361</v>
      </c>
      <c r="E127" s="179">
        <f t="shared" si="1"/>
        <v>275187.42796019127</v>
      </c>
      <c r="F127" s="179">
        <f t="shared" si="1"/>
        <v>209076.50291054137</v>
      </c>
      <c r="G127" s="179">
        <f t="shared" si="1"/>
        <v>207446.53186379495</v>
      </c>
      <c r="H127" s="179">
        <f t="shared" si="1"/>
        <v>148481.84043346698</v>
      </c>
      <c r="I127" s="179">
        <f t="shared" si="1"/>
        <v>295816.0249311651</v>
      </c>
      <c r="J127" s="179">
        <f t="shared" si="1"/>
        <v>128956.93617315573</v>
      </c>
      <c r="K127" s="179">
        <f t="shared" si="1"/>
        <v>103416.64636354255</v>
      </c>
      <c r="L127" s="179">
        <f t="shared" si="1"/>
        <v>77640.91846895733</v>
      </c>
      <c r="M127" s="179">
        <f t="shared" si="1"/>
        <v>51165.111746447335</v>
      </c>
      <c r="N127" s="179">
        <f t="shared" si="1"/>
        <v>38653.478726561763</v>
      </c>
      <c r="O127" s="179">
        <f t="shared" si="1"/>
        <v>36721.540009377677</v>
      </c>
      <c r="P127" s="179">
        <f t="shared" si="1"/>
        <v>23401.561207767678</v>
      </c>
      <c r="Q127" s="179">
        <f t="shared" si="1"/>
        <v>21758.70548165408</v>
      </c>
      <c r="R127" s="179">
        <f t="shared" si="1"/>
        <v>22121.33126384288</v>
      </c>
      <c r="S127" s="179">
        <f t="shared" si="1"/>
        <v>18983.774646718077</v>
      </c>
      <c r="T127" s="179">
        <f t="shared" si="1"/>
        <v>18799.753531091676</v>
      </c>
      <c r="U127" s="179">
        <f t="shared" si="1"/>
        <v>271538.7437181517</v>
      </c>
      <c r="V127" s="179">
        <f t="shared" si="1"/>
        <v>15077.782807139676</v>
      </c>
      <c r="W127" s="179">
        <f t="shared" si="1"/>
        <v>12548.008368364077</v>
      </c>
      <c r="X127" s="179">
        <f t="shared" si="1"/>
        <v>9823.9693068240776</v>
      </c>
      <c r="Y127" s="179">
        <f t="shared" si="1"/>
        <v>5955.521943414079</v>
      </c>
      <c r="Z127" s="179">
        <f t="shared" si="1"/>
        <v>5751.2493487521515</v>
      </c>
      <c r="AA127" s="179">
        <f t="shared" si="1"/>
        <v>4426.0256675963692</v>
      </c>
      <c r="AB127" s="179">
        <f t="shared" si="1"/>
        <v>2288.8079760863689</v>
      </c>
      <c r="AC127" s="179">
        <f t="shared" si="1"/>
        <v>2258.5057574653797</v>
      </c>
      <c r="AD127" s="179">
        <f t="shared" si="1"/>
        <v>2228.2035388443906</v>
      </c>
      <c r="AE127" s="179">
        <f t="shared" si="1"/>
        <v>2228.2035388443906</v>
      </c>
      <c r="AF127" s="179">
        <f t="shared" si="1"/>
        <v>2196.1340566347653</v>
      </c>
      <c r="AG127" s="179">
        <f t="shared" si="1"/>
        <v>721.45987658207605</v>
      </c>
      <c r="AH127" s="179">
        <f>SUM(AH115:AH126)</f>
        <v>721.45987658207605</v>
      </c>
      <c r="AI127" s="179">
        <f t="shared" ref="AI127:AJ127" si="2">SUM(AI115:AI126)</f>
        <v>360.7299386066893</v>
      </c>
      <c r="AJ127" s="179">
        <f t="shared" si="2"/>
        <v>2355579.6234930917</v>
      </c>
    </row>
    <row r="128" spans="2:36" s="171" customFormat="1" ht="12.6" x14ac:dyDescent="0.3">
      <c r="B128" s="181" t="s">
        <v>134</v>
      </c>
      <c r="C128" s="182" t="s">
        <v>134</v>
      </c>
      <c r="D128" s="182" t="s">
        <v>134</v>
      </c>
      <c r="E128" s="182" t="s">
        <v>134</v>
      </c>
      <c r="F128" s="182" t="s">
        <v>134</v>
      </c>
      <c r="G128" s="182" t="s">
        <v>134</v>
      </c>
      <c r="H128" s="182" t="s">
        <v>134</v>
      </c>
      <c r="I128" s="182" t="s">
        <v>134</v>
      </c>
      <c r="J128" s="182" t="s">
        <v>134</v>
      </c>
      <c r="K128" s="182" t="s">
        <v>134</v>
      </c>
      <c r="L128" s="182" t="s">
        <v>134</v>
      </c>
      <c r="M128" s="182"/>
      <c r="O128" s="194"/>
      <c r="P128" s="184"/>
      <c r="R128" s="172"/>
      <c r="AJ128" s="193">
        <f>+AJ127-'DP SNFP Colones'!AR6</f>
        <v>-1.2107193470001221E-8</v>
      </c>
    </row>
    <row r="129" spans="2:36" s="171" customFormat="1" ht="12.6" x14ac:dyDescent="0.3">
      <c r="B129" s="273">
        <f>+'DP SNFP dólares'!AR72</f>
        <v>506.48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S129" s="172"/>
      <c r="AJ129" s="187"/>
    </row>
    <row r="130" spans="2:36" s="171" customFormat="1" ht="15" x14ac:dyDescent="0.35">
      <c r="B130" s="366" t="str">
        <f>+B109</f>
        <v>Sociedades No Financieras Públicas</v>
      </c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/>
      <c r="AA130" s="366"/>
      <c r="AB130" s="366"/>
      <c r="AC130" s="366"/>
      <c r="AD130" s="366"/>
      <c r="AE130" s="366"/>
      <c r="AF130" s="366"/>
      <c r="AG130" s="366"/>
      <c r="AH130" s="366"/>
      <c r="AI130" s="366"/>
      <c r="AJ130" s="366"/>
    </row>
    <row r="131" spans="2:36" s="171" customFormat="1" ht="15" x14ac:dyDescent="0.35">
      <c r="B131" s="366" t="str">
        <f>+B110</f>
        <v>Perfil de Vencimientos Deuda Pública</v>
      </c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/>
      <c r="AJ131" s="366"/>
    </row>
    <row r="132" spans="2:36" s="171" customFormat="1" ht="15" x14ac:dyDescent="0.35">
      <c r="B132" s="366" t="str">
        <f>+B111</f>
        <v>Al 30 de Junio del 2025</v>
      </c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</row>
    <row r="133" spans="2:36" s="171" customFormat="1" ht="15" x14ac:dyDescent="0.35">
      <c r="B133" s="366" t="s">
        <v>150</v>
      </c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</row>
    <row r="134" spans="2:36" s="171" customFormat="1" ht="15" x14ac:dyDescent="0.35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</row>
    <row r="135" spans="2:36" s="171" customFormat="1" ht="12.6" x14ac:dyDescent="0.3">
      <c r="B135" s="175" t="s">
        <v>136</v>
      </c>
      <c r="C135" s="176">
        <v>2025</v>
      </c>
      <c r="D135" s="176">
        <v>2026</v>
      </c>
      <c r="E135" s="176">
        <v>2027</v>
      </c>
      <c r="F135" s="176">
        <v>2028</v>
      </c>
      <c r="G135" s="176">
        <v>2029</v>
      </c>
      <c r="H135" s="176">
        <v>2030</v>
      </c>
      <c r="I135" s="176">
        <v>2031</v>
      </c>
      <c r="J135" s="176">
        <v>2032</v>
      </c>
      <c r="K135" s="176">
        <v>2033</v>
      </c>
      <c r="L135" s="176">
        <v>2034</v>
      </c>
      <c r="M135" s="176">
        <v>2035</v>
      </c>
      <c r="N135" s="176">
        <v>2036</v>
      </c>
      <c r="O135" s="176">
        <v>2037</v>
      </c>
      <c r="P135" s="176">
        <v>2038</v>
      </c>
      <c r="Q135" s="176">
        <v>2039</v>
      </c>
      <c r="R135" s="176">
        <v>2040</v>
      </c>
      <c r="S135" s="176">
        <v>2041</v>
      </c>
      <c r="T135" s="176">
        <v>2042</v>
      </c>
      <c r="U135" s="176">
        <v>2043</v>
      </c>
      <c r="V135" s="176">
        <v>2044</v>
      </c>
      <c r="W135" s="176">
        <v>2045</v>
      </c>
      <c r="X135" s="176">
        <v>2046</v>
      </c>
      <c r="Y135" s="176">
        <v>2047</v>
      </c>
      <c r="Z135" s="176">
        <v>2048</v>
      </c>
      <c r="AA135" s="176">
        <v>2049</v>
      </c>
      <c r="AB135" s="176">
        <v>2050</v>
      </c>
      <c r="AC135" s="176">
        <v>2051</v>
      </c>
      <c r="AD135" s="176">
        <v>2052</v>
      </c>
      <c r="AE135" s="176">
        <v>2053</v>
      </c>
      <c r="AF135" s="176">
        <v>2054</v>
      </c>
      <c r="AG135" s="176">
        <v>2055</v>
      </c>
      <c r="AH135" s="176">
        <v>2056</v>
      </c>
      <c r="AI135" s="176">
        <v>2057</v>
      </c>
      <c r="AJ135" s="176" t="s">
        <v>120</v>
      </c>
    </row>
    <row r="136" spans="2:36" s="171" customFormat="1" ht="12.6" x14ac:dyDescent="0.3">
      <c r="B136" s="171" t="s">
        <v>137</v>
      </c>
      <c r="C136" s="177">
        <f>+C115/$B$129</f>
        <v>0</v>
      </c>
      <c r="D136" s="177">
        <f t="shared" ref="D136:AI136" si="3">+D115/$B$129</f>
        <v>14.326640172635445</v>
      </c>
      <c r="E136" s="177">
        <f t="shared" si="3"/>
        <v>38.019579676663234</v>
      </c>
      <c r="F136" s="177">
        <f t="shared" si="3"/>
        <v>14.280909417232664</v>
      </c>
      <c r="G136" s="177">
        <f t="shared" si="3"/>
        <v>12.615862372164743</v>
      </c>
      <c r="H136" s="177">
        <f t="shared" si="3"/>
        <v>12.485105939531669</v>
      </c>
      <c r="I136" s="177">
        <f t="shared" si="3"/>
        <v>12.048837107593586</v>
      </c>
      <c r="J136" s="177">
        <f t="shared" si="3"/>
        <v>9.5552093236329174</v>
      </c>
      <c r="K136" s="177">
        <f t="shared" si="3"/>
        <v>7.8926522271979129</v>
      </c>
      <c r="L136" s="177">
        <f t="shared" si="3"/>
        <v>5.968673297758647</v>
      </c>
      <c r="M136" s="177">
        <f t="shared" si="3"/>
        <v>4.7642599370533878</v>
      </c>
      <c r="N136" s="177">
        <f t="shared" si="3"/>
        <v>4.7149771848025583</v>
      </c>
      <c r="O136" s="177">
        <f t="shared" si="3"/>
        <v>4.7149771848025583</v>
      </c>
      <c r="P136" s="177">
        <f t="shared" si="3"/>
        <v>4.2611403170881372</v>
      </c>
      <c r="Q136" s="177">
        <f t="shared" si="3"/>
        <v>4.190497999977886</v>
      </c>
      <c r="R136" s="177">
        <f t="shared" si="3"/>
        <v>4.190497999977886</v>
      </c>
      <c r="S136" s="177">
        <f t="shared" si="3"/>
        <v>4.190497999977886</v>
      </c>
      <c r="T136" s="177">
        <f t="shared" si="3"/>
        <v>4.190497999977886</v>
      </c>
      <c r="U136" s="177">
        <f t="shared" si="3"/>
        <v>4.190497999977886</v>
      </c>
      <c r="V136" s="177">
        <f t="shared" si="3"/>
        <v>3.860764901902543</v>
      </c>
      <c r="W136" s="177">
        <f t="shared" si="3"/>
        <v>0.46886082844337384</v>
      </c>
      <c r="X136" s="177">
        <f t="shared" si="3"/>
        <v>0.46886082844337384</v>
      </c>
      <c r="Y136" s="177">
        <f t="shared" si="3"/>
        <v>0.46886082844337384</v>
      </c>
      <c r="Z136" s="177">
        <f t="shared" si="3"/>
        <v>0.46886082844337384</v>
      </c>
      <c r="AA136" s="177">
        <f t="shared" si="3"/>
        <v>0.46886082844337384</v>
      </c>
      <c r="AB136" s="177">
        <f t="shared" si="3"/>
        <v>0</v>
      </c>
      <c r="AC136" s="177">
        <f t="shared" si="3"/>
        <v>0</v>
      </c>
      <c r="AD136" s="177">
        <f t="shared" si="3"/>
        <v>0</v>
      </c>
      <c r="AE136" s="177">
        <f t="shared" si="3"/>
        <v>0</v>
      </c>
      <c r="AF136" s="177">
        <f t="shared" si="3"/>
        <v>0</v>
      </c>
      <c r="AG136" s="177">
        <f t="shared" si="3"/>
        <v>0</v>
      </c>
      <c r="AH136" s="177">
        <f t="shared" si="3"/>
        <v>0</v>
      </c>
      <c r="AI136" s="177">
        <f t="shared" si="3"/>
        <v>0</v>
      </c>
      <c r="AJ136" s="177">
        <f>SUM(C136:AI136)</f>
        <v>172.80638320216633</v>
      </c>
    </row>
    <row r="137" spans="2:36" s="171" customFormat="1" ht="12.6" x14ac:dyDescent="0.3">
      <c r="B137" s="171" t="s">
        <v>138</v>
      </c>
      <c r="C137" s="177">
        <f t="shared" ref="C137:AI137" si="4">+C116/$B$129</f>
        <v>0</v>
      </c>
      <c r="D137" s="177">
        <f t="shared" si="4"/>
        <v>14.145908380792923</v>
      </c>
      <c r="E137" s="177">
        <f t="shared" si="4"/>
        <v>14.13685149681409</v>
      </c>
      <c r="F137" s="177">
        <f t="shared" si="4"/>
        <v>13.310378195390143</v>
      </c>
      <c r="G137" s="177">
        <f t="shared" si="4"/>
        <v>11.514574717689149</v>
      </c>
      <c r="H137" s="177">
        <f t="shared" si="4"/>
        <v>11.514574717689149</v>
      </c>
      <c r="I137" s="177">
        <f t="shared" si="4"/>
        <v>11.078305885751066</v>
      </c>
      <c r="J137" s="177">
        <f t="shared" si="4"/>
        <v>6.1633053517903962</v>
      </c>
      <c r="K137" s="177">
        <f t="shared" si="4"/>
        <v>4.5007482553553926</v>
      </c>
      <c r="L137" s="177">
        <f t="shared" si="4"/>
        <v>2.5767693259161266</v>
      </c>
      <c r="M137" s="177">
        <f t="shared" si="4"/>
        <v>1.3723559652108672</v>
      </c>
      <c r="N137" s="177">
        <f t="shared" si="4"/>
        <v>1.323073212960038</v>
      </c>
      <c r="O137" s="177">
        <f t="shared" si="4"/>
        <v>1.323073212960038</v>
      </c>
      <c r="P137" s="177">
        <f t="shared" si="4"/>
        <v>0.86923634524561677</v>
      </c>
      <c r="Q137" s="177">
        <f t="shared" si="4"/>
        <v>0.79859402813536551</v>
      </c>
      <c r="R137" s="177">
        <f t="shared" si="4"/>
        <v>0.79859402813536551</v>
      </c>
      <c r="S137" s="177">
        <f t="shared" si="4"/>
        <v>0.79859402813536551</v>
      </c>
      <c r="T137" s="177">
        <f t="shared" si="4"/>
        <v>0.79859402813536551</v>
      </c>
      <c r="U137" s="177">
        <f t="shared" si="4"/>
        <v>0.79859402813536551</v>
      </c>
      <c r="V137" s="177">
        <f t="shared" si="4"/>
        <v>0.46886082844337384</v>
      </c>
      <c r="W137" s="177">
        <f t="shared" si="4"/>
        <v>0.46886082844337384</v>
      </c>
      <c r="X137" s="177">
        <f t="shared" si="4"/>
        <v>0.46886082844337384</v>
      </c>
      <c r="Y137" s="177">
        <f t="shared" si="4"/>
        <v>0.46886082844337384</v>
      </c>
      <c r="Z137" s="177">
        <f t="shared" si="4"/>
        <v>0.46886082844337384</v>
      </c>
      <c r="AA137" s="177">
        <f t="shared" si="4"/>
        <v>0.46886082844337384</v>
      </c>
      <c r="AB137" s="177">
        <f t="shared" si="4"/>
        <v>0</v>
      </c>
      <c r="AC137" s="177">
        <f t="shared" si="4"/>
        <v>0</v>
      </c>
      <c r="AD137" s="177">
        <f t="shared" si="4"/>
        <v>0</v>
      </c>
      <c r="AE137" s="177">
        <f t="shared" si="4"/>
        <v>0</v>
      </c>
      <c r="AF137" s="177">
        <f t="shared" si="4"/>
        <v>0</v>
      </c>
      <c r="AG137" s="177">
        <f t="shared" si="4"/>
        <v>0</v>
      </c>
      <c r="AH137" s="177">
        <f t="shared" si="4"/>
        <v>0</v>
      </c>
      <c r="AI137" s="177">
        <f t="shared" si="4"/>
        <v>0</v>
      </c>
      <c r="AJ137" s="177">
        <f t="shared" ref="AJ137:AJ147" si="5">SUM(C137:AI137)</f>
        <v>100.63529017490205</v>
      </c>
    </row>
    <row r="138" spans="2:36" s="171" customFormat="1" ht="12.6" x14ac:dyDescent="0.3">
      <c r="B138" s="171" t="s">
        <v>139</v>
      </c>
      <c r="C138" s="177">
        <f t="shared" ref="C138:AI138" si="6">+C117/$B$129</f>
        <v>0</v>
      </c>
      <c r="D138" s="177">
        <f t="shared" si="6"/>
        <v>22.618655138659538</v>
      </c>
      <c r="E138" s="177">
        <f t="shared" si="6"/>
        <v>23.321827758449142</v>
      </c>
      <c r="F138" s="177">
        <f t="shared" si="6"/>
        <v>23.2851537670252</v>
      </c>
      <c r="G138" s="177">
        <f t="shared" si="6"/>
        <v>21.489350289324204</v>
      </c>
      <c r="H138" s="177">
        <f t="shared" si="6"/>
        <v>21.489350289324204</v>
      </c>
      <c r="I138" s="177">
        <f t="shared" si="6"/>
        <v>21.053082037386115</v>
      </c>
      <c r="J138" s="177">
        <f t="shared" si="6"/>
        <v>18.559453673425452</v>
      </c>
      <c r="K138" s="177">
        <f t="shared" si="6"/>
        <v>16.087045462258967</v>
      </c>
      <c r="L138" s="177">
        <f t="shared" si="6"/>
        <v>9.9501201275511821</v>
      </c>
      <c r="M138" s="177">
        <f t="shared" si="6"/>
        <v>8.6964240145950935</v>
      </c>
      <c r="N138" s="177">
        <f t="shared" si="6"/>
        <v>8.6964240145950935</v>
      </c>
      <c r="O138" s="177">
        <f t="shared" si="6"/>
        <v>8.6813290337468842</v>
      </c>
      <c r="P138" s="177">
        <f t="shared" si="6"/>
        <v>5.9316985512796609</v>
      </c>
      <c r="Q138" s="177">
        <f t="shared" si="6"/>
        <v>5.2461945491275523</v>
      </c>
      <c r="R138" s="177">
        <f t="shared" si="6"/>
        <v>5.2461945491275523</v>
      </c>
      <c r="S138" s="177">
        <f t="shared" si="6"/>
        <v>3.4016076991275521</v>
      </c>
      <c r="T138" s="177">
        <f t="shared" si="6"/>
        <v>3.4016076991275521</v>
      </c>
      <c r="U138" s="177">
        <f t="shared" si="6"/>
        <v>3.4016076991275521</v>
      </c>
      <c r="V138" s="177">
        <f t="shared" si="6"/>
        <v>3.0718744994355602</v>
      </c>
      <c r="W138" s="177">
        <f t="shared" si="6"/>
        <v>3.0718744994355602</v>
      </c>
      <c r="X138" s="177">
        <f t="shared" si="6"/>
        <v>3.0718744994355602</v>
      </c>
      <c r="Y138" s="177">
        <f t="shared" si="6"/>
        <v>3.0718744994355602</v>
      </c>
      <c r="Z138" s="177">
        <f t="shared" si="6"/>
        <v>3.0718744994355602</v>
      </c>
      <c r="AA138" s="177">
        <f t="shared" si="6"/>
        <v>2.6685563137975739</v>
      </c>
      <c r="AB138" s="177">
        <f t="shared" si="6"/>
        <v>2.1996954853542001</v>
      </c>
      <c r="AC138" s="177">
        <f t="shared" si="6"/>
        <v>2.1996954853542001</v>
      </c>
      <c r="AD138" s="177">
        <f t="shared" si="6"/>
        <v>2.1996954853542001</v>
      </c>
      <c r="AE138" s="177">
        <f t="shared" si="6"/>
        <v>2.1996954853542001</v>
      </c>
      <c r="AF138" s="177">
        <f t="shared" si="6"/>
        <v>2.1996954853542001</v>
      </c>
      <c r="AG138" s="177">
        <f t="shared" si="6"/>
        <v>0.71222938376843703</v>
      </c>
      <c r="AH138" s="177">
        <f t="shared" si="6"/>
        <v>0.71222938376843703</v>
      </c>
      <c r="AI138" s="177">
        <f t="shared" si="6"/>
        <v>0.71222938439166261</v>
      </c>
      <c r="AJ138" s="177">
        <f t="shared" si="5"/>
        <v>261.72022074293329</v>
      </c>
    </row>
    <row r="139" spans="2:36" s="171" customFormat="1" ht="12.6" x14ac:dyDescent="0.3">
      <c r="B139" s="171" t="s">
        <v>140</v>
      </c>
      <c r="C139" s="177">
        <f>+C118/$B$129</f>
        <v>0</v>
      </c>
      <c r="D139" s="177">
        <f t="shared" ref="D139:AI139" si="7">+D118/$B$129</f>
        <v>29.212118671595114</v>
      </c>
      <c r="E139" s="177">
        <f t="shared" si="7"/>
        <v>26.156762940683937</v>
      </c>
      <c r="F139" s="177">
        <f t="shared" si="7"/>
        <v>76.120088949259994</v>
      </c>
      <c r="G139" s="177">
        <f t="shared" si="7"/>
        <v>24.324285471558994</v>
      </c>
      <c r="H139" s="177">
        <f t="shared" si="7"/>
        <v>24.324285471558994</v>
      </c>
      <c r="I139" s="177">
        <f t="shared" si="7"/>
        <v>23.888016639620908</v>
      </c>
      <c r="J139" s="177">
        <f t="shared" si="7"/>
        <v>21.452902340794871</v>
      </c>
      <c r="K139" s="177">
        <f t="shared" si="7"/>
        <v>19.6216764872125</v>
      </c>
      <c r="L139" s="177">
        <f t="shared" si="7"/>
        <v>17.867681882504716</v>
      </c>
      <c r="M139" s="177">
        <f t="shared" si="7"/>
        <v>16.613985769548623</v>
      </c>
      <c r="N139" s="177">
        <f t="shared" si="7"/>
        <v>16.613985769548623</v>
      </c>
      <c r="O139" s="177">
        <f t="shared" si="7"/>
        <v>16.59889078870042</v>
      </c>
      <c r="P139" s="177">
        <f t="shared" si="7"/>
        <v>8.4945671732960601</v>
      </c>
      <c r="Q139" s="177">
        <f t="shared" si="7"/>
        <v>8.4239249561858109</v>
      </c>
      <c r="R139" s="177">
        <f t="shared" si="7"/>
        <v>6.9975761861858095</v>
      </c>
      <c r="S139" s="177">
        <f t="shared" si="7"/>
        <v>6.9975762861858097</v>
      </c>
      <c r="T139" s="177">
        <f t="shared" si="7"/>
        <v>6.6342428561858098</v>
      </c>
      <c r="U139" s="177">
        <f t="shared" si="7"/>
        <v>6.6342428561858098</v>
      </c>
      <c r="V139" s="177">
        <f t="shared" si="7"/>
        <v>6.3045096564938179</v>
      </c>
      <c r="W139" s="177">
        <f t="shared" si="7"/>
        <v>6.3045096564938179</v>
      </c>
      <c r="X139" s="177">
        <f t="shared" si="7"/>
        <v>3.840453630767235</v>
      </c>
      <c r="Y139" s="177">
        <f t="shared" si="7"/>
        <v>0.52868988116211735</v>
      </c>
      <c r="Z139" s="177">
        <f t="shared" si="7"/>
        <v>0.52868988116211735</v>
      </c>
      <c r="AA139" s="177">
        <f t="shared" si="7"/>
        <v>0.52868988116211735</v>
      </c>
      <c r="AB139" s="177">
        <f t="shared" si="7"/>
        <v>5.9829052718743558E-2</v>
      </c>
      <c r="AC139" s="177">
        <f t="shared" si="7"/>
        <v>5.9829052718743558E-2</v>
      </c>
      <c r="AD139" s="177">
        <f t="shared" si="7"/>
        <v>0</v>
      </c>
      <c r="AE139" s="177">
        <f t="shared" si="7"/>
        <v>0</v>
      </c>
      <c r="AF139" s="177">
        <f t="shared" si="7"/>
        <v>0</v>
      </c>
      <c r="AG139" s="177">
        <f t="shared" si="7"/>
        <v>0</v>
      </c>
      <c r="AH139" s="177">
        <f t="shared" si="7"/>
        <v>0</v>
      </c>
      <c r="AI139" s="177">
        <f t="shared" si="7"/>
        <v>0</v>
      </c>
      <c r="AJ139" s="177">
        <f t="shared" si="5"/>
        <v>375.13201218949143</v>
      </c>
    </row>
    <row r="140" spans="2:36" s="171" customFormat="1" ht="12.6" x14ac:dyDescent="0.3">
      <c r="B140" s="171" t="s">
        <v>141</v>
      </c>
      <c r="C140" s="177">
        <f t="shared" ref="C140:AI140" si="8">+C119/$B$129</f>
        <v>0</v>
      </c>
      <c r="D140" s="177">
        <f t="shared" si="8"/>
        <v>70.763183682210538</v>
      </c>
      <c r="E140" s="177">
        <f t="shared" si="8"/>
        <v>70.754126918231705</v>
      </c>
      <c r="F140" s="177">
        <f t="shared" si="8"/>
        <v>70.717452926807752</v>
      </c>
      <c r="G140" s="177">
        <f t="shared" si="8"/>
        <v>63.088316119106779</v>
      </c>
      <c r="H140" s="177">
        <f t="shared" si="8"/>
        <v>63.088316119106779</v>
      </c>
      <c r="I140" s="177">
        <f t="shared" si="8"/>
        <v>62.652047287168692</v>
      </c>
      <c r="J140" s="177">
        <f t="shared" si="8"/>
        <v>60.157103935623915</v>
      </c>
      <c r="K140" s="177">
        <f t="shared" si="8"/>
        <v>78.662317822998716</v>
      </c>
      <c r="L140" s="177">
        <f t="shared" si="8"/>
        <v>10.231634081503712</v>
      </c>
      <c r="M140" s="177">
        <f t="shared" si="8"/>
        <v>1.323073212960038</v>
      </c>
      <c r="N140" s="177">
        <f t="shared" si="8"/>
        <v>1.323073212960038</v>
      </c>
      <c r="O140" s="177">
        <f t="shared" si="8"/>
        <v>1.3079782321118307</v>
      </c>
      <c r="P140" s="177">
        <f t="shared" si="8"/>
        <v>0.86923634524561677</v>
      </c>
      <c r="Q140" s="177">
        <f t="shared" si="8"/>
        <v>0.79859402813536551</v>
      </c>
      <c r="R140" s="177">
        <f t="shared" si="8"/>
        <v>0.79859402813536551</v>
      </c>
      <c r="S140" s="177">
        <f t="shared" si="8"/>
        <v>0.79859402813536551</v>
      </c>
      <c r="T140" s="177">
        <f t="shared" si="8"/>
        <v>0.79859402813536551</v>
      </c>
      <c r="U140" s="177">
        <f t="shared" si="8"/>
        <v>500.79859402813531</v>
      </c>
      <c r="V140" s="177">
        <f t="shared" si="8"/>
        <v>0.46886082844337384</v>
      </c>
      <c r="W140" s="177">
        <f t="shared" si="8"/>
        <v>0.46886082844337384</v>
      </c>
      <c r="X140" s="177">
        <f t="shared" si="8"/>
        <v>0.46886082844337384</v>
      </c>
      <c r="Y140" s="177">
        <f t="shared" si="8"/>
        <v>0.46886082844337384</v>
      </c>
      <c r="Z140" s="177">
        <f t="shared" si="8"/>
        <v>0.46886082844337384</v>
      </c>
      <c r="AA140" s="177">
        <f t="shared" si="8"/>
        <v>0.46886082844337384</v>
      </c>
      <c r="AB140" s="177">
        <f t="shared" si="8"/>
        <v>0</v>
      </c>
      <c r="AC140" s="177">
        <f t="shared" si="8"/>
        <v>0</v>
      </c>
      <c r="AD140" s="177">
        <f t="shared" si="8"/>
        <v>0</v>
      </c>
      <c r="AE140" s="177">
        <f t="shared" si="8"/>
        <v>0</v>
      </c>
      <c r="AF140" s="177">
        <f t="shared" si="8"/>
        <v>0</v>
      </c>
      <c r="AG140" s="177">
        <f t="shared" si="8"/>
        <v>0</v>
      </c>
      <c r="AH140" s="177">
        <f t="shared" si="8"/>
        <v>0</v>
      </c>
      <c r="AI140" s="177">
        <f t="shared" si="8"/>
        <v>0</v>
      </c>
      <c r="AJ140" s="177">
        <f t="shared" si="5"/>
        <v>1061.7439950073733</v>
      </c>
    </row>
    <row r="141" spans="2:36" s="171" customFormat="1" ht="12.6" x14ac:dyDescent="0.3">
      <c r="B141" s="171" t="s">
        <v>142</v>
      </c>
      <c r="C141" s="177">
        <f t="shared" ref="C141:AI141" si="9">+C120/$B$129</f>
        <v>0</v>
      </c>
      <c r="D141" s="177">
        <f t="shared" si="9"/>
        <v>34.930312036455064</v>
      </c>
      <c r="E141" s="177">
        <f t="shared" si="9"/>
        <v>22.790706151699098</v>
      </c>
      <c r="F141" s="177">
        <f t="shared" si="9"/>
        <v>22.38697079842947</v>
      </c>
      <c r="G141" s="177">
        <f t="shared" si="9"/>
        <v>20.958228682574155</v>
      </c>
      <c r="H141" s="177">
        <f t="shared" si="9"/>
        <v>13.617029592574156</v>
      </c>
      <c r="I141" s="177">
        <f t="shared" si="9"/>
        <v>13.178457591744902</v>
      </c>
      <c r="J141" s="177">
        <f t="shared" si="9"/>
        <v>10.685817409091294</v>
      </c>
      <c r="K141" s="177">
        <f t="shared" si="9"/>
        <v>8.8545915555089252</v>
      </c>
      <c r="L141" s="177">
        <f t="shared" si="9"/>
        <v>6.0142957141086715</v>
      </c>
      <c r="M141" s="177">
        <f t="shared" si="9"/>
        <v>5.8469008378450482</v>
      </c>
      <c r="N141" s="177">
        <f t="shared" si="9"/>
        <v>5.8469008378450482</v>
      </c>
      <c r="O141" s="177">
        <f t="shared" si="9"/>
        <v>2.7764204424891945</v>
      </c>
      <c r="P141" s="177">
        <f t="shared" si="9"/>
        <v>2.3376785556229804</v>
      </c>
      <c r="Q141" s="177">
        <f t="shared" si="9"/>
        <v>1.6521745534708721</v>
      </c>
      <c r="R141" s="177">
        <f t="shared" si="9"/>
        <v>1.6521745534708721</v>
      </c>
      <c r="S141" s="177">
        <f t="shared" si="9"/>
        <v>1.6521745534708721</v>
      </c>
      <c r="T141" s="177">
        <f t="shared" si="9"/>
        <v>1.6521745534708721</v>
      </c>
      <c r="U141" s="177">
        <f t="shared" si="9"/>
        <v>1.6521745534708721</v>
      </c>
      <c r="V141" s="177">
        <f t="shared" si="9"/>
        <v>1.3224413537788802</v>
      </c>
      <c r="W141" s="177">
        <f t="shared" si="9"/>
        <v>1.3224413537788802</v>
      </c>
      <c r="X141" s="177">
        <f t="shared" si="9"/>
        <v>1.3224413537788802</v>
      </c>
      <c r="Y141" s="177">
        <f t="shared" si="9"/>
        <v>0.87217901408136034</v>
      </c>
      <c r="Z141" s="177">
        <f t="shared" si="9"/>
        <v>0.87217901408136034</v>
      </c>
      <c r="AA141" s="177">
        <f t="shared" si="9"/>
        <v>0.46886082844337384</v>
      </c>
      <c r="AB141" s="177">
        <f t="shared" si="9"/>
        <v>0</v>
      </c>
      <c r="AC141" s="177">
        <f t="shared" si="9"/>
        <v>0</v>
      </c>
      <c r="AD141" s="177">
        <f t="shared" si="9"/>
        <v>0</v>
      </c>
      <c r="AE141" s="177">
        <f t="shared" si="9"/>
        <v>0</v>
      </c>
      <c r="AF141" s="177">
        <f t="shared" si="9"/>
        <v>0</v>
      </c>
      <c r="AG141" s="177">
        <f t="shared" si="9"/>
        <v>0</v>
      </c>
      <c r="AH141" s="177">
        <f t="shared" si="9"/>
        <v>0</v>
      </c>
      <c r="AI141" s="177">
        <f t="shared" si="9"/>
        <v>0</v>
      </c>
      <c r="AJ141" s="177">
        <f t="shared" si="5"/>
        <v>184.66572589128512</v>
      </c>
    </row>
    <row r="142" spans="2:36" s="171" customFormat="1" ht="12.6" x14ac:dyDescent="0.3">
      <c r="B142" s="171" t="s">
        <v>143</v>
      </c>
      <c r="C142" s="177">
        <f t="shared" ref="C142:AI142" si="10">+C121/$B$129</f>
        <v>30.325214267127638</v>
      </c>
      <c r="D142" s="177">
        <f t="shared" si="10"/>
        <v>14.326640172635445</v>
      </c>
      <c r="E142" s="177">
        <f t="shared" si="10"/>
        <v>14.317583408656612</v>
      </c>
      <c r="F142" s="177">
        <f t="shared" si="10"/>
        <v>13.557478489078344</v>
      </c>
      <c r="G142" s="177">
        <f t="shared" si="10"/>
        <v>52.485105939531671</v>
      </c>
      <c r="H142" s="177">
        <f t="shared" si="10"/>
        <v>12.163620415957194</v>
      </c>
      <c r="I142" s="177">
        <f t="shared" si="10"/>
        <v>12.046533938702414</v>
      </c>
      <c r="J142" s="177">
        <f t="shared" si="10"/>
        <v>9.5538937560488062</v>
      </c>
      <c r="K142" s="177">
        <f t="shared" si="10"/>
        <v>7.7226679024664335</v>
      </c>
      <c r="L142" s="177">
        <f t="shared" si="10"/>
        <v>4.8823720610661825</v>
      </c>
      <c r="M142" s="177">
        <f t="shared" si="10"/>
        <v>26.43350506349471</v>
      </c>
      <c r="N142" s="177">
        <f t="shared" si="10"/>
        <v>4.7149771848025583</v>
      </c>
      <c r="O142" s="177">
        <f t="shared" si="10"/>
        <v>4.6998822039543517</v>
      </c>
      <c r="P142" s="177">
        <f t="shared" si="10"/>
        <v>4.2611403170881372</v>
      </c>
      <c r="Q142" s="177">
        <f t="shared" si="10"/>
        <v>4.190497999977886</v>
      </c>
      <c r="R142" s="177">
        <f t="shared" si="10"/>
        <v>4.190497999977886</v>
      </c>
      <c r="S142" s="177">
        <f t="shared" si="10"/>
        <v>4.190497999977886</v>
      </c>
      <c r="T142" s="177">
        <f t="shared" si="10"/>
        <v>4.190497999977886</v>
      </c>
      <c r="U142" s="177">
        <f t="shared" si="10"/>
        <v>4.190497999977886</v>
      </c>
      <c r="V142" s="177">
        <f t="shared" si="10"/>
        <v>0.46886082844337384</v>
      </c>
      <c r="W142" s="177">
        <f t="shared" si="10"/>
        <v>0.46886082844337384</v>
      </c>
      <c r="X142" s="177">
        <f t="shared" si="10"/>
        <v>0.46886082844337384</v>
      </c>
      <c r="Y142" s="177">
        <f t="shared" si="10"/>
        <v>0.46886082844337384</v>
      </c>
      <c r="Z142" s="177">
        <f t="shared" si="10"/>
        <v>0.46886082844337384</v>
      </c>
      <c r="AA142" s="177">
        <f t="shared" si="10"/>
        <v>0.46886082844337384</v>
      </c>
      <c r="AB142" s="177">
        <f t="shared" si="10"/>
        <v>0</v>
      </c>
      <c r="AC142" s="177">
        <f t="shared" si="10"/>
        <v>0</v>
      </c>
      <c r="AD142" s="177">
        <f t="shared" si="10"/>
        <v>0</v>
      </c>
      <c r="AE142" s="177">
        <f t="shared" si="10"/>
        <v>0</v>
      </c>
      <c r="AF142" s="177">
        <f t="shared" si="10"/>
        <v>0</v>
      </c>
      <c r="AG142" s="177">
        <f t="shared" si="10"/>
        <v>0</v>
      </c>
      <c r="AH142" s="177">
        <f t="shared" si="10"/>
        <v>0</v>
      </c>
      <c r="AI142" s="177">
        <f t="shared" si="10"/>
        <v>0</v>
      </c>
      <c r="AJ142" s="177">
        <f t="shared" si="5"/>
        <v>235.25627009116022</v>
      </c>
    </row>
    <row r="143" spans="2:36" s="171" customFormat="1" ht="12.6" x14ac:dyDescent="0.3">
      <c r="B143" s="171" t="s">
        <v>144</v>
      </c>
      <c r="C143" s="177">
        <f t="shared" ref="C143:AI143" si="11">+C122/$B$129</f>
        <v>29.045883808459269</v>
      </c>
      <c r="D143" s="177">
        <f t="shared" si="11"/>
        <v>14.145908260792924</v>
      </c>
      <c r="E143" s="177">
        <f t="shared" si="11"/>
        <v>13.347052186814091</v>
      </c>
      <c r="F143" s="177">
        <f t="shared" si="11"/>
        <v>40.28683484195863</v>
      </c>
      <c r="G143" s="177">
        <f t="shared" si="11"/>
        <v>11.514574717689149</v>
      </c>
      <c r="H143" s="177">
        <f t="shared" si="11"/>
        <v>11.193089194114673</v>
      </c>
      <c r="I143" s="177">
        <f t="shared" si="11"/>
        <v>11.076002716859893</v>
      </c>
      <c r="J143" s="177">
        <f t="shared" si="11"/>
        <v>6.1619897842062867</v>
      </c>
      <c r="K143" s="177">
        <f t="shared" si="11"/>
        <v>4.3307639306239132</v>
      </c>
      <c r="L143" s="177">
        <f t="shared" si="11"/>
        <v>1.4904680892236615</v>
      </c>
      <c r="M143" s="177">
        <f t="shared" si="11"/>
        <v>1.323073212960038</v>
      </c>
      <c r="N143" s="177">
        <f t="shared" si="11"/>
        <v>1.323073212960038</v>
      </c>
      <c r="O143" s="177">
        <f t="shared" si="11"/>
        <v>1.3079782321118307</v>
      </c>
      <c r="P143" s="177">
        <f t="shared" si="11"/>
        <v>0.79859402813536551</v>
      </c>
      <c r="Q143" s="177">
        <f t="shared" si="11"/>
        <v>0.79859402813536551</v>
      </c>
      <c r="R143" s="177">
        <f t="shared" si="11"/>
        <v>0.79859402813536551</v>
      </c>
      <c r="S143" s="177">
        <f t="shared" si="11"/>
        <v>0.79859402813536551</v>
      </c>
      <c r="T143" s="177">
        <f t="shared" si="11"/>
        <v>0.79859402813536551</v>
      </c>
      <c r="U143" s="177">
        <f t="shared" si="11"/>
        <v>0.79859402813536551</v>
      </c>
      <c r="V143" s="177">
        <f t="shared" si="11"/>
        <v>0.46886082844337384</v>
      </c>
      <c r="W143" s="177">
        <f t="shared" si="11"/>
        <v>0.46886082844337384</v>
      </c>
      <c r="X143" s="177">
        <f t="shared" si="11"/>
        <v>0.46886082844337384</v>
      </c>
      <c r="Y143" s="177">
        <f t="shared" si="11"/>
        <v>0.46886082844337384</v>
      </c>
      <c r="Z143" s="177">
        <f t="shared" si="11"/>
        <v>0.46886082844337384</v>
      </c>
      <c r="AA143" s="177">
        <f t="shared" si="11"/>
        <v>0.46886082844337384</v>
      </c>
      <c r="AB143" s="177">
        <f t="shared" si="11"/>
        <v>0</v>
      </c>
      <c r="AC143" s="177">
        <f t="shared" si="11"/>
        <v>0</v>
      </c>
      <c r="AD143" s="177">
        <f t="shared" si="11"/>
        <v>0</v>
      </c>
      <c r="AE143" s="177">
        <f t="shared" si="11"/>
        <v>0</v>
      </c>
      <c r="AF143" s="177">
        <f t="shared" si="11"/>
        <v>0</v>
      </c>
      <c r="AG143" s="177">
        <f t="shared" si="11"/>
        <v>0</v>
      </c>
      <c r="AH143" s="177">
        <f t="shared" si="11"/>
        <v>0</v>
      </c>
      <c r="AI143" s="177">
        <f t="shared" si="11"/>
        <v>0</v>
      </c>
      <c r="AJ143" s="177">
        <f t="shared" si="5"/>
        <v>154.1514213282469</v>
      </c>
    </row>
    <row r="144" spans="2:36" s="171" customFormat="1" ht="12.6" x14ac:dyDescent="0.3">
      <c r="B144" s="171" t="s">
        <v>145</v>
      </c>
      <c r="C144" s="177">
        <f t="shared" ref="C144:AI144" si="12">+C123/$B$129</f>
        <v>37.747275329604896</v>
      </c>
      <c r="D144" s="177">
        <f t="shared" si="12"/>
        <v>22.618655138659538</v>
      </c>
      <c r="E144" s="177">
        <f t="shared" si="12"/>
        <v>198.32182775844902</v>
      </c>
      <c r="F144" s="177">
        <f t="shared" si="12"/>
        <v>21.677530669299721</v>
      </c>
      <c r="G144" s="177">
        <f t="shared" si="12"/>
        <v>21.489350289324204</v>
      </c>
      <c r="H144" s="177">
        <f t="shared" si="12"/>
        <v>21.140072563194835</v>
      </c>
      <c r="I144" s="177">
        <f t="shared" si="12"/>
        <v>21.05077828849495</v>
      </c>
      <c r="J144" s="177">
        <f t="shared" si="12"/>
        <v>18.54254816309928</v>
      </c>
      <c r="K144" s="177">
        <f t="shared" si="12"/>
        <v>15.948476677551184</v>
      </c>
      <c r="L144" s="177">
        <f t="shared" si="12"/>
        <v>8.8638188908587168</v>
      </c>
      <c r="M144" s="177">
        <f t="shared" si="12"/>
        <v>8.6964240145950935</v>
      </c>
      <c r="N144" s="177">
        <f t="shared" si="12"/>
        <v>8.6964240145950935</v>
      </c>
      <c r="O144" s="177">
        <f t="shared" si="12"/>
        <v>8.6813289922644969</v>
      </c>
      <c r="P144" s="177">
        <f t="shared" si="12"/>
        <v>5.3392998336600126</v>
      </c>
      <c r="Q144" s="177">
        <f t="shared" si="12"/>
        <v>5.2461945491275523</v>
      </c>
      <c r="R144" s="177">
        <f t="shared" si="12"/>
        <v>7.3885158791275529</v>
      </c>
      <c r="S144" s="177">
        <f t="shared" si="12"/>
        <v>3.4016076991275521</v>
      </c>
      <c r="T144" s="177">
        <f t="shared" si="12"/>
        <v>3.4016076991275521</v>
      </c>
      <c r="U144" s="177">
        <f t="shared" si="12"/>
        <v>3.4016076991275521</v>
      </c>
      <c r="V144" s="177">
        <f t="shared" si="12"/>
        <v>3.0718744994355602</v>
      </c>
      <c r="W144" s="177">
        <f t="shared" si="12"/>
        <v>3.0718744994355602</v>
      </c>
      <c r="X144" s="177">
        <f t="shared" si="12"/>
        <v>6.3836382490406773</v>
      </c>
      <c r="Y144" s="177">
        <f t="shared" si="12"/>
        <v>3.0718744994355602</v>
      </c>
      <c r="Z144" s="177">
        <f t="shared" si="12"/>
        <v>3.0718744994355602</v>
      </c>
      <c r="AA144" s="177">
        <f t="shared" si="12"/>
        <v>2.6685563137975739</v>
      </c>
      <c r="AB144" s="177">
        <f t="shared" si="12"/>
        <v>2.1996954853542001</v>
      </c>
      <c r="AC144" s="177">
        <f t="shared" si="12"/>
        <v>2.1996954853542001</v>
      </c>
      <c r="AD144" s="177">
        <f t="shared" si="12"/>
        <v>2.1996954853542001</v>
      </c>
      <c r="AE144" s="177">
        <f t="shared" si="12"/>
        <v>2.1996954853542001</v>
      </c>
      <c r="AF144" s="177">
        <f t="shared" si="12"/>
        <v>2.1363771268610208</v>
      </c>
      <c r="AG144" s="177">
        <f t="shared" si="12"/>
        <v>0.71222938376843703</v>
      </c>
      <c r="AH144" s="177">
        <f t="shared" si="12"/>
        <v>0.71222938376843703</v>
      </c>
      <c r="AI144" s="177">
        <f t="shared" si="12"/>
        <v>0</v>
      </c>
      <c r="AJ144" s="177">
        <f t="shared" si="5"/>
        <v>475.35265454568417</v>
      </c>
    </row>
    <row r="145" spans="2:36" s="171" customFormat="1" ht="12.6" x14ac:dyDescent="0.3">
      <c r="B145" s="171" t="s">
        <v>146</v>
      </c>
      <c r="C145" s="177">
        <f t="shared" ref="C145:AI145" si="13">+C124/$B$129</f>
        <v>44.112094218260744</v>
      </c>
      <c r="D145" s="177">
        <f t="shared" si="13"/>
        <v>26.16581970466277</v>
      </c>
      <c r="E145" s="177">
        <f t="shared" si="13"/>
        <v>26.156762940683937</v>
      </c>
      <c r="F145" s="177">
        <f t="shared" si="13"/>
        <v>24.512465851534511</v>
      </c>
      <c r="G145" s="177">
        <f t="shared" si="13"/>
        <v>83.556634231628493</v>
      </c>
      <c r="H145" s="177">
        <f t="shared" si="13"/>
        <v>23.975007745429632</v>
      </c>
      <c r="I145" s="177">
        <f t="shared" si="13"/>
        <v>322.97088954344849</v>
      </c>
      <c r="J145" s="177">
        <f t="shared" si="13"/>
        <v>22.059829228052809</v>
      </c>
      <c r="K145" s="177">
        <f t="shared" si="13"/>
        <v>19.483107762504712</v>
      </c>
      <c r="L145" s="177">
        <f t="shared" si="13"/>
        <v>76.013729405881747</v>
      </c>
      <c r="M145" s="177">
        <f t="shared" si="13"/>
        <v>16.613985769548623</v>
      </c>
      <c r="N145" s="177">
        <f t="shared" si="13"/>
        <v>16.613985769548623</v>
      </c>
      <c r="O145" s="177">
        <f t="shared" si="13"/>
        <v>16.59889078870042</v>
      </c>
      <c r="P145" s="177">
        <f t="shared" si="13"/>
        <v>8.4239248561858098</v>
      </c>
      <c r="Q145" s="177">
        <f t="shared" si="13"/>
        <v>6.9975761861858095</v>
      </c>
      <c r="R145" s="177">
        <f t="shared" si="13"/>
        <v>6.9975761861858095</v>
      </c>
      <c r="S145" s="177">
        <f t="shared" si="13"/>
        <v>6.6342428561858098</v>
      </c>
      <c r="T145" s="177">
        <f t="shared" si="13"/>
        <v>6.6342428561858098</v>
      </c>
      <c r="U145" s="177">
        <f t="shared" si="13"/>
        <v>6.3045096564938179</v>
      </c>
      <c r="V145" s="177">
        <f t="shared" si="13"/>
        <v>6.3045096564938179</v>
      </c>
      <c r="W145" s="177">
        <f t="shared" si="13"/>
        <v>6.3045096564938179</v>
      </c>
      <c r="X145" s="177">
        <f t="shared" si="13"/>
        <v>0.52868988116211735</v>
      </c>
      <c r="Y145" s="177">
        <f t="shared" si="13"/>
        <v>0.52868988116211735</v>
      </c>
      <c r="Z145" s="177">
        <f t="shared" si="13"/>
        <v>0.52868988116211735</v>
      </c>
      <c r="AA145" s="177">
        <f t="shared" si="13"/>
        <v>5.9829052718743558E-2</v>
      </c>
      <c r="AB145" s="177">
        <f t="shared" si="13"/>
        <v>5.9829052718743558E-2</v>
      </c>
      <c r="AC145" s="177">
        <f t="shared" si="13"/>
        <v>0</v>
      </c>
      <c r="AD145" s="177">
        <f t="shared" si="13"/>
        <v>0</v>
      </c>
      <c r="AE145" s="177">
        <f t="shared" si="13"/>
        <v>0</v>
      </c>
      <c r="AF145" s="177">
        <f t="shared" si="13"/>
        <v>0</v>
      </c>
      <c r="AG145" s="177">
        <f t="shared" si="13"/>
        <v>0</v>
      </c>
      <c r="AH145" s="177">
        <f t="shared" si="13"/>
        <v>0</v>
      </c>
      <c r="AI145" s="177">
        <f t="shared" si="13"/>
        <v>0</v>
      </c>
      <c r="AJ145" s="177">
        <f t="shared" si="5"/>
        <v>775.14002261921985</v>
      </c>
    </row>
    <row r="146" spans="2:36" s="171" customFormat="1" ht="12.6" x14ac:dyDescent="0.3">
      <c r="B146" s="171" t="s">
        <v>147</v>
      </c>
      <c r="C146" s="177">
        <f t="shared" ref="C146:AI146" si="14">+C125/$B$129</f>
        <v>100.5441125988762</v>
      </c>
      <c r="D146" s="177">
        <f t="shared" si="14"/>
        <v>70.763183682244517</v>
      </c>
      <c r="E146" s="177">
        <f t="shared" si="14"/>
        <v>70.754126918231705</v>
      </c>
      <c r="F146" s="177">
        <f t="shared" si="14"/>
        <v>69.076812314705421</v>
      </c>
      <c r="G146" s="177">
        <f t="shared" si="14"/>
        <v>63.088316119106779</v>
      </c>
      <c r="H146" s="177">
        <f t="shared" si="14"/>
        <v>62.739038392977406</v>
      </c>
      <c r="I146" s="177">
        <f t="shared" si="14"/>
        <v>60.165484976059865</v>
      </c>
      <c r="J146" s="177">
        <f t="shared" si="14"/>
        <v>59.51313895677302</v>
      </c>
      <c r="K146" s="177">
        <f t="shared" si="14"/>
        <v>11.0234941837577</v>
      </c>
      <c r="L146" s="177">
        <f t="shared" si="14"/>
        <v>1.3723559652108672</v>
      </c>
      <c r="M146" s="177">
        <f t="shared" si="14"/>
        <v>1.323073212960038</v>
      </c>
      <c r="N146" s="177">
        <f t="shared" si="14"/>
        <v>1.323073212960038</v>
      </c>
      <c r="O146" s="177">
        <f t="shared" si="14"/>
        <v>1.3079782321118307</v>
      </c>
      <c r="P146" s="177">
        <f t="shared" si="14"/>
        <v>0.79859402813536551</v>
      </c>
      <c r="Q146" s="177">
        <f t="shared" si="14"/>
        <v>0.79859402813536551</v>
      </c>
      <c r="R146" s="177">
        <f t="shared" si="14"/>
        <v>0.79859402813536551</v>
      </c>
      <c r="S146" s="177">
        <f t="shared" si="14"/>
        <v>0.79859402813536551</v>
      </c>
      <c r="T146" s="177">
        <f t="shared" si="14"/>
        <v>0.79859402813536551</v>
      </c>
      <c r="U146" s="177">
        <f t="shared" si="14"/>
        <v>0.46886082844337384</v>
      </c>
      <c r="V146" s="177">
        <f t="shared" si="14"/>
        <v>0.46886082844337384</v>
      </c>
      <c r="W146" s="177">
        <f t="shared" si="14"/>
        <v>0.46886082844337384</v>
      </c>
      <c r="X146" s="177">
        <f t="shared" si="14"/>
        <v>0.46886082844337384</v>
      </c>
      <c r="Y146" s="177">
        <f t="shared" si="14"/>
        <v>0.46886082844337384</v>
      </c>
      <c r="Z146" s="177">
        <f t="shared" si="14"/>
        <v>0.46886082844337384</v>
      </c>
      <c r="AA146" s="177">
        <f t="shared" si="14"/>
        <v>0</v>
      </c>
      <c r="AB146" s="177">
        <f t="shared" si="14"/>
        <v>0</v>
      </c>
      <c r="AC146" s="177">
        <f t="shared" si="14"/>
        <v>0</v>
      </c>
      <c r="AD146" s="177">
        <f t="shared" si="14"/>
        <v>0</v>
      </c>
      <c r="AE146" s="177">
        <f t="shared" si="14"/>
        <v>0</v>
      </c>
      <c r="AF146" s="177">
        <f t="shared" si="14"/>
        <v>0</v>
      </c>
      <c r="AG146" s="177">
        <f t="shared" si="14"/>
        <v>0</v>
      </c>
      <c r="AH146" s="177">
        <f t="shared" si="14"/>
        <v>0</v>
      </c>
      <c r="AI146" s="177">
        <f t="shared" si="14"/>
        <v>0</v>
      </c>
      <c r="AJ146" s="177">
        <f t="shared" si="5"/>
        <v>579.80032387731194</v>
      </c>
    </row>
    <row r="147" spans="2:36" s="171" customFormat="1" ht="12.6" x14ac:dyDescent="0.3">
      <c r="B147" s="171" t="s">
        <v>148</v>
      </c>
      <c r="C147" s="177">
        <f t="shared" ref="C147:AI147" si="15">+C126/$B$129</f>
        <v>68.922907154553968</v>
      </c>
      <c r="D147" s="177">
        <f t="shared" si="15"/>
        <v>26.243337950844577</v>
      </c>
      <c r="E147" s="177">
        <f t="shared" si="15"/>
        <v>25.256048755441796</v>
      </c>
      <c r="F147" s="177">
        <f t="shared" si="15"/>
        <v>23.59100171037387</v>
      </c>
      <c r="G147" s="177">
        <f t="shared" si="15"/>
        <v>23.460245197740797</v>
      </c>
      <c r="H147" s="177">
        <f t="shared" si="15"/>
        <v>15.434781461611433</v>
      </c>
      <c r="I147" s="177">
        <f t="shared" si="15"/>
        <v>12.854162571842043</v>
      </c>
      <c r="J147" s="177">
        <f t="shared" si="15"/>
        <v>12.208882025407043</v>
      </c>
      <c r="K147" s="177">
        <f t="shared" si="15"/>
        <v>10.059486565967781</v>
      </c>
      <c r="L147" s="177">
        <f t="shared" si="15"/>
        <v>8.0632131852625175</v>
      </c>
      <c r="M147" s="177">
        <f t="shared" si="15"/>
        <v>8.0139304330116889</v>
      </c>
      <c r="N147" s="177">
        <f t="shared" si="15"/>
        <v>5.1279101298100356</v>
      </c>
      <c r="O147" s="177">
        <f t="shared" si="15"/>
        <v>4.5047081507896207</v>
      </c>
      <c r="P147" s="177">
        <f t="shared" si="15"/>
        <v>3.8192041486375121</v>
      </c>
      <c r="Q147" s="177">
        <f t="shared" si="15"/>
        <v>3.8192041486375121</v>
      </c>
      <c r="R147" s="177">
        <f t="shared" si="15"/>
        <v>3.8192041486375121</v>
      </c>
      <c r="S147" s="177">
        <f t="shared" si="15"/>
        <v>3.8192041486375121</v>
      </c>
      <c r="T147" s="177">
        <f t="shared" si="15"/>
        <v>3.8192041486375121</v>
      </c>
      <c r="U147" s="177">
        <f t="shared" si="15"/>
        <v>3.4894709489455202</v>
      </c>
      <c r="V147" s="177">
        <f t="shared" si="15"/>
        <v>3.4894709489455202</v>
      </c>
      <c r="W147" s="177">
        <f t="shared" si="15"/>
        <v>1.8865589610091755</v>
      </c>
      <c r="X147" s="177">
        <f t="shared" si="15"/>
        <v>1.4362966214893527</v>
      </c>
      <c r="Y147" s="177">
        <f t="shared" si="15"/>
        <v>0.87217901408136034</v>
      </c>
      <c r="Z147" s="177">
        <f t="shared" si="15"/>
        <v>0.46886082844337384</v>
      </c>
      <c r="AA147" s="177">
        <f t="shared" si="15"/>
        <v>0</v>
      </c>
      <c r="AB147" s="177">
        <f t="shared" si="15"/>
        <v>0</v>
      </c>
      <c r="AC147" s="177">
        <f t="shared" si="15"/>
        <v>0</v>
      </c>
      <c r="AD147" s="177">
        <f t="shared" si="15"/>
        <v>0</v>
      </c>
      <c r="AE147" s="177">
        <f t="shared" si="15"/>
        <v>0</v>
      </c>
      <c r="AF147" s="177">
        <f t="shared" si="15"/>
        <v>0</v>
      </c>
      <c r="AG147" s="177">
        <f t="shared" si="15"/>
        <v>0</v>
      </c>
      <c r="AH147" s="177">
        <f t="shared" si="15"/>
        <v>0</v>
      </c>
      <c r="AI147" s="177">
        <f t="shared" si="15"/>
        <v>0</v>
      </c>
      <c r="AJ147" s="177">
        <f t="shared" si="5"/>
        <v>274.47947335875904</v>
      </c>
    </row>
    <row r="148" spans="2:36" s="171" customFormat="1" ht="12.6" x14ac:dyDescent="0.3">
      <c r="B148" s="178" t="s">
        <v>149</v>
      </c>
      <c r="C148" s="179">
        <f t="shared" ref="C148:AG148" si="16">SUM(C136:C147)</f>
        <v>310.69748737688269</v>
      </c>
      <c r="D148" s="179">
        <f t="shared" si="16"/>
        <v>360.26036299218845</v>
      </c>
      <c r="E148" s="179">
        <f t="shared" si="16"/>
        <v>543.33325691081848</v>
      </c>
      <c r="F148" s="179">
        <f t="shared" si="16"/>
        <v>412.80307793109563</v>
      </c>
      <c r="G148" s="179">
        <f t="shared" si="16"/>
        <v>409.58484414743907</v>
      </c>
      <c r="H148" s="179">
        <f t="shared" si="16"/>
        <v>293.16427190307007</v>
      </c>
      <c r="I148" s="179">
        <f t="shared" si="16"/>
        <v>584.06259858467297</v>
      </c>
      <c r="J148" s="179">
        <f t="shared" si="16"/>
        <v>254.61407394794611</v>
      </c>
      <c r="K148" s="179">
        <f t="shared" si="16"/>
        <v>204.18702883340413</v>
      </c>
      <c r="L148" s="179">
        <f t="shared" si="16"/>
        <v>153.29513202684674</v>
      </c>
      <c r="M148" s="179">
        <f t="shared" si="16"/>
        <v>101.02099144378326</v>
      </c>
      <c r="N148" s="179">
        <f t="shared" si="16"/>
        <v>76.317877757387791</v>
      </c>
      <c r="O148" s="179">
        <f t="shared" si="16"/>
        <v>72.503435494743485</v>
      </c>
      <c r="P148" s="179">
        <f t="shared" si="16"/>
        <v>46.204314499620274</v>
      </c>
      <c r="Q148" s="179">
        <f t="shared" si="16"/>
        <v>42.960641055232337</v>
      </c>
      <c r="R148" s="179">
        <f t="shared" si="16"/>
        <v>43.676613615232334</v>
      </c>
      <c r="S148" s="179">
        <f t="shared" si="16"/>
        <v>37.481785355232333</v>
      </c>
      <c r="T148" s="179">
        <f t="shared" si="16"/>
        <v>37.118451925232335</v>
      </c>
      <c r="U148" s="179">
        <f t="shared" si="16"/>
        <v>536.12925232615623</v>
      </c>
      <c r="V148" s="179">
        <f t="shared" si="16"/>
        <v>29.769749658702569</v>
      </c>
      <c r="W148" s="179">
        <f t="shared" si="16"/>
        <v>24.774933597307054</v>
      </c>
      <c r="X148" s="179">
        <f t="shared" si="16"/>
        <v>19.396559206334064</v>
      </c>
      <c r="Y148" s="179">
        <f t="shared" si="16"/>
        <v>11.758651760018319</v>
      </c>
      <c r="Z148" s="179">
        <f t="shared" si="16"/>
        <v>11.355333574380332</v>
      </c>
      <c r="AA148" s="179">
        <f t="shared" si="16"/>
        <v>8.7387965321362522</v>
      </c>
      <c r="AB148" s="179">
        <f t="shared" si="16"/>
        <v>4.5190490761458877</v>
      </c>
      <c r="AC148" s="179">
        <f t="shared" si="16"/>
        <v>4.459220023427144</v>
      </c>
      <c r="AD148" s="179">
        <f t="shared" si="16"/>
        <v>4.3993909707084002</v>
      </c>
      <c r="AE148" s="179">
        <f t="shared" si="16"/>
        <v>4.3993909707084002</v>
      </c>
      <c r="AF148" s="179">
        <f t="shared" si="16"/>
        <v>4.3360726122152204</v>
      </c>
      <c r="AG148" s="179">
        <f t="shared" si="16"/>
        <v>1.4244587675368741</v>
      </c>
      <c r="AH148" s="179">
        <f>SUM(AH136:AH147)</f>
        <v>1.4244587675368741</v>
      </c>
      <c r="AI148" s="179">
        <f t="shared" ref="AI148:AJ148" si="17">SUM(AI136:AI147)</f>
        <v>0.71222938439166261</v>
      </c>
      <c r="AJ148" s="179">
        <f t="shared" si="17"/>
        <v>4650.8837930285335</v>
      </c>
    </row>
    <row r="149" spans="2:36" s="171" customFormat="1" ht="12.6" x14ac:dyDescent="0.3">
      <c r="B149" s="172"/>
      <c r="D149" s="182" t="s">
        <v>134</v>
      </c>
      <c r="E149" s="182" t="s">
        <v>134</v>
      </c>
      <c r="F149" s="182" t="s">
        <v>134</v>
      </c>
      <c r="G149" s="182" t="s">
        <v>134</v>
      </c>
      <c r="H149" s="182" t="s">
        <v>134</v>
      </c>
      <c r="I149" s="182" t="s">
        <v>134</v>
      </c>
      <c r="J149" s="182" t="s">
        <v>134</v>
      </c>
      <c r="K149" s="182" t="s">
        <v>134</v>
      </c>
      <c r="L149" s="182" t="s">
        <v>134</v>
      </c>
      <c r="M149" s="182" t="s">
        <v>134</v>
      </c>
      <c r="N149" s="182"/>
      <c r="P149" s="187"/>
      <c r="Q149" s="184"/>
      <c r="S149" s="172"/>
      <c r="AJ149" s="193">
        <f>+AJ148-'DP SNFP dólares'!AR6</f>
        <v>-2.3646862246096134E-11</v>
      </c>
    </row>
    <row r="150" spans="2:36" s="171" customFormat="1" ht="12.6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7"/>
      <c r="S150" s="172"/>
      <c r="AJ150" s="187"/>
    </row>
    <row r="151" spans="2:36" s="171" customFormat="1" ht="15" x14ac:dyDescent="0.35">
      <c r="B151" s="366" t="str">
        <f>+B130</f>
        <v>Sociedades No Financieras Públicas</v>
      </c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</row>
    <row r="152" spans="2:36" s="171" customFormat="1" ht="15" x14ac:dyDescent="0.35">
      <c r="B152" s="366" t="str">
        <f>+B131</f>
        <v>Perfil de Vencimientos Deuda Pública</v>
      </c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</row>
    <row r="153" spans="2:36" s="171" customFormat="1" ht="15" x14ac:dyDescent="0.35">
      <c r="B153" s="366" t="str">
        <f>+B132</f>
        <v>Al 30 de Junio del 2025</v>
      </c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</row>
    <row r="154" spans="2:36" s="171" customFormat="1" ht="15" x14ac:dyDescent="0.35">
      <c r="B154" s="366" t="s">
        <v>133</v>
      </c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</row>
    <row r="155" spans="2:36" s="171" customFormat="1" ht="15" x14ac:dyDescent="0.35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</row>
    <row r="156" spans="2:36" s="171" customFormat="1" ht="12.6" x14ac:dyDescent="0.3">
      <c r="B156" s="176" t="s">
        <v>136</v>
      </c>
      <c r="C156" s="176">
        <v>2025</v>
      </c>
      <c r="D156" s="176">
        <v>2026</v>
      </c>
      <c r="E156" s="176">
        <v>2027</v>
      </c>
      <c r="F156" s="176">
        <v>2028</v>
      </c>
      <c r="G156" s="176">
        <v>2029</v>
      </c>
      <c r="H156" s="176">
        <v>2030</v>
      </c>
      <c r="I156" s="176">
        <v>2031</v>
      </c>
      <c r="J156" s="176">
        <v>2032</v>
      </c>
      <c r="K156" s="176">
        <v>2033</v>
      </c>
      <c r="L156" s="176">
        <v>2034</v>
      </c>
      <c r="M156" s="176">
        <v>2035</v>
      </c>
      <c r="N156" s="176">
        <v>2036</v>
      </c>
      <c r="O156" s="176">
        <v>2037</v>
      </c>
      <c r="P156" s="176">
        <v>2038</v>
      </c>
      <c r="Q156" s="176">
        <v>2039</v>
      </c>
      <c r="R156" s="176">
        <v>2040</v>
      </c>
      <c r="S156" s="176">
        <v>2041</v>
      </c>
      <c r="T156" s="176">
        <v>2042</v>
      </c>
      <c r="U156" s="176">
        <v>2043</v>
      </c>
      <c r="V156" s="176">
        <v>2044</v>
      </c>
      <c r="W156" s="176">
        <v>2045</v>
      </c>
      <c r="X156" s="176">
        <v>2046</v>
      </c>
      <c r="Y156" s="176">
        <v>2047</v>
      </c>
      <c r="Z156" s="176">
        <v>2048</v>
      </c>
      <c r="AA156" s="176">
        <v>2049</v>
      </c>
      <c r="AB156" s="176">
        <v>2050</v>
      </c>
      <c r="AC156" s="176">
        <v>2051</v>
      </c>
      <c r="AD156" s="176">
        <v>2052</v>
      </c>
      <c r="AE156" s="176">
        <v>2053</v>
      </c>
      <c r="AF156" s="176">
        <v>2054</v>
      </c>
      <c r="AG156" s="176">
        <v>2055</v>
      </c>
      <c r="AH156" s="176">
        <v>2056</v>
      </c>
      <c r="AI156" s="176">
        <v>2057</v>
      </c>
      <c r="AJ156" s="176" t="s">
        <v>120</v>
      </c>
    </row>
    <row r="157" spans="2:36" s="171" customFormat="1" ht="12.6" x14ac:dyDescent="0.3">
      <c r="B157" s="171" t="s">
        <v>137</v>
      </c>
      <c r="C157" s="189">
        <f>+C115/$AJ$127</f>
        <v>0</v>
      </c>
      <c r="D157" s="189">
        <f t="shared" ref="D157:AI157" si="18">+D115/$AJ$127</f>
        <v>3.0804124141115795E-3</v>
      </c>
      <c r="E157" s="189">
        <f t="shared" si="18"/>
        <v>8.1746999857646163E-3</v>
      </c>
      <c r="F157" s="189">
        <f t="shared" si="18"/>
        <v>3.0705797118902663E-3</v>
      </c>
      <c r="G157" s="189">
        <f t="shared" si="18"/>
        <v>2.7125731223547997E-3</v>
      </c>
      <c r="H157" s="189">
        <f t="shared" si="18"/>
        <v>2.6844588029153265E-3</v>
      </c>
      <c r="I157" s="189">
        <f t="shared" si="18"/>
        <v>2.5906553772971608E-3</v>
      </c>
      <c r="J157" s="189">
        <f t="shared" si="18"/>
        <v>2.0544932423286408E-3</v>
      </c>
      <c r="K157" s="189">
        <f t="shared" si="18"/>
        <v>1.6970220238632162E-3</v>
      </c>
      <c r="L157" s="189">
        <f t="shared" si="18"/>
        <v>1.2833417396292339E-3</v>
      </c>
      <c r="M157" s="189">
        <f t="shared" si="18"/>
        <v>1.0243773332274612E-3</v>
      </c>
      <c r="N157" s="189">
        <f t="shared" si="18"/>
        <v>1.0137809058721481E-3</v>
      </c>
      <c r="O157" s="189">
        <f t="shared" si="18"/>
        <v>1.0137809058721481E-3</v>
      </c>
      <c r="P157" s="189">
        <f t="shared" si="18"/>
        <v>9.1620012597936685E-4</v>
      </c>
      <c r="Q157" s="189">
        <f t="shared" si="18"/>
        <v>9.0101111669555259E-4</v>
      </c>
      <c r="R157" s="189">
        <f t="shared" si="18"/>
        <v>9.0101111669555259E-4</v>
      </c>
      <c r="S157" s="189">
        <f t="shared" si="18"/>
        <v>9.0101111669555259E-4</v>
      </c>
      <c r="T157" s="189">
        <f t="shared" si="18"/>
        <v>9.0101111669555259E-4</v>
      </c>
      <c r="U157" s="189">
        <f t="shared" si="18"/>
        <v>9.0101111669555259E-4</v>
      </c>
      <c r="V157" s="189">
        <f t="shared" si="18"/>
        <v>8.3011424789620775E-4</v>
      </c>
      <c r="W157" s="189">
        <f t="shared" si="18"/>
        <v>1.0081112522015175E-4</v>
      </c>
      <c r="X157" s="189">
        <f t="shared" si="18"/>
        <v>1.0081112522015175E-4</v>
      </c>
      <c r="Y157" s="189">
        <f t="shared" si="18"/>
        <v>1.0081112522015175E-4</v>
      </c>
      <c r="Z157" s="189">
        <f t="shared" si="18"/>
        <v>1.0081112522015175E-4</v>
      </c>
      <c r="AA157" s="189">
        <f t="shared" si="18"/>
        <v>1.0081112522015175E-4</v>
      </c>
      <c r="AB157" s="189">
        <f t="shared" si="18"/>
        <v>0</v>
      </c>
      <c r="AC157" s="189">
        <f t="shared" si="18"/>
        <v>0</v>
      </c>
      <c r="AD157" s="189">
        <f t="shared" si="18"/>
        <v>0</v>
      </c>
      <c r="AE157" s="189">
        <f t="shared" si="18"/>
        <v>0</v>
      </c>
      <c r="AF157" s="189">
        <f t="shared" si="18"/>
        <v>0</v>
      </c>
      <c r="AG157" s="189">
        <f t="shared" si="18"/>
        <v>0</v>
      </c>
      <c r="AH157" s="189">
        <f t="shared" si="18"/>
        <v>0</v>
      </c>
      <c r="AI157" s="189">
        <f t="shared" si="18"/>
        <v>0</v>
      </c>
      <c r="AJ157" s="332">
        <f>SUM(C157:AI157)</f>
        <v>3.7155601148580679E-2</v>
      </c>
    </row>
    <row r="158" spans="2:36" s="171" customFormat="1" ht="12.6" x14ac:dyDescent="0.3">
      <c r="B158" s="171" t="s">
        <v>138</v>
      </c>
      <c r="C158" s="189">
        <f t="shared" ref="C158:R168" si="19">+C116/$AJ$127</f>
        <v>0</v>
      </c>
      <c r="D158" s="189">
        <f t="shared" si="19"/>
        <v>3.0415527478878331E-3</v>
      </c>
      <c r="E158" s="189">
        <f t="shared" si="19"/>
        <v>3.0396054010217578E-3</v>
      </c>
      <c r="F158" s="189">
        <f t="shared" si="19"/>
        <v>2.861902981825047E-3</v>
      </c>
      <c r="G158" s="189">
        <f t="shared" si="19"/>
        <v>2.4757820728501067E-3</v>
      </c>
      <c r="H158" s="189">
        <f t="shared" si="19"/>
        <v>2.4757820728501067E-3</v>
      </c>
      <c r="I158" s="189">
        <f t="shared" si="19"/>
        <v>2.3819786472319411E-3</v>
      </c>
      <c r="J158" s="189">
        <f t="shared" si="19"/>
        <v>1.3251901415014746E-3</v>
      </c>
      <c r="K158" s="189">
        <f t="shared" si="19"/>
        <v>9.6771892303605016E-4</v>
      </c>
      <c r="L158" s="189">
        <f t="shared" si="19"/>
        <v>5.5403863880206774E-4</v>
      </c>
      <c r="M158" s="189">
        <f t="shared" si="19"/>
        <v>2.9507423240029507E-4</v>
      </c>
      <c r="N158" s="189">
        <f t="shared" si="19"/>
        <v>2.8447780504498211E-4</v>
      </c>
      <c r="O158" s="189">
        <f t="shared" si="19"/>
        <v>2.8447780504498211E-4</v>
      </c>
      <c r="P158" s="189">
        <f t="shared" si="19"/>
        <v>1.8689702515220079E-4</v>
      </c>
      <c r="Q158" s="189">
        <f t="shared" si="19"/>
        <v>1.7170801586838662E-4</v>
      </c>
      <c r="R158" s="189">
        <f t="shared" si="19"/>
        <v>1.7170801586838662E-4</v>
      </c>
      <c r="S158" s="189">
        <f t="shared" ref="S158:AI158" si="20">+S116/$AJ$127</f>
        <v>1.7170801586838662E-4</v>
      </c>
      <c r="T158" s="189">
        <f t="shared" si="20"/>
        <v>1.7170801586838662E-4</v>
      </c>
      <c r="U158" s="189">
        <f t="shared" si="20"/>
        <v>1.7170801586838662E-4</v>
      </c>
      <c r="V158" s="189">
        <f t="shared" si="20"/>
        <v>1.0081112522015175E-4</v>
      </c>
      <c r="W158" s="189">
        <f t="shared" si="20"/>
        <v>1.0081112522015175E-4</v>
      </c>
      <c r="X158" s="189">
        <f t="shared" si="20"/>
        <v>1.0081112522015175E-4</v>
      </c>
      <c r="Y158" s="189">
        <f t="shared" si="20"/>
        <v>1.0081112522015175E-4</v>
      </c>
      <c r="Z158" s="189">
        <f t="shared" si="20"/>
        <v>1.0081112522015175E-4</v>
      </c>
      <c r="AA158" s="189">
        <f t="shared" si="20"/>
        <v>1.0081112522015175E-4</v>
      </c>
      <c r="AB158" s="189">
        <f t="shared" si="20"/>
        <v>0</v>
      </c>
      <c r="AC158" s="189">
        <f t="shared" si="20"/>
        <v>0</v>
      </c>
      <c r="AD158" s="189">
        <f t="shared" si="20"/>
        <v>0</v>
      </c>
      <c r="AE158" s="189">
        <f t="shared" si="20"/>
        <v>0</v>
      </c>
      <c r="AF158" s="189">
        <f t="shared" si="20"/>
        <v>0</v>
      </c>
      <c r="AG158" s="189">
        <f t="shared" si="20"/>
        <v>0</v>
      </c>
      <c r="AH158" s="189">
        <f t="shared" si="20"/>
        <v>0</v>
      </c>
      <c r="AI158" s="189">
        <f t="shared" si="20"/>
        <v>0</v>
      </c>
      <c r="AJ158" s="332">
        <f t="shared" ref="AJ158:AJ168" si="21">SUM(C158:AI158)</f>
        <v>2.1637885325311697E-2</v>
      </c>
    </row>
    <row r="159" spans="2:36" s="171" customFormat="1" ht="12.6" x14ac:dyDescent="0.3">
      <c r="B159" s="171" t="s">
        <v>139</v>
      </c>
      <c r="C159" s="189">
        <f t="shared" si="19"/>
        <v>0</v>
      </c>
      <c r="D159" s="189">
        <f t="shared" si="19"/>
        <v>4.863302577579747E-3</v>
      </c>
      <c r="E159" s="189">
        <f t="shared" si="19"/>
        <v>5.0144937599618201E-3</v>
      </c>
      <c r="F159" s="189">
        <f t="shared" si="19"/>
        <v>5.0066083788050351E-3</v>
      </c>
      <c r="G159" s="189">
        <f t="shared" si="19"/>
        <v>4.6204874698300953E-3</v>
      </c>
      <c r="H159" s="189">
        <f t="shared" si="19"/>
        <v>4.6204874698300953E-3</v>
      </c>
      <c r="I159" s="189">
        <f t="shared" si="19"/>
        <v>4.5266841689194093E-3</v>
      </c>
      <c r="J159" s="189">
        <f t="shared" si="19"/>
        <v>3.9905219092434092E-3</v>
      </c>
      <c r="K159" s="189">
        <f t="shared" si="19"/>
        <v>3.4589222561038249E-3</v>
      </c>
      <c r="L159" s="189">
        <f t="shared" si="19"/>
        <v>2.1394041585098226E-3</v>
      </c>
      <c r="M159" s="189">
        <f t="shared" si="19"/>
        <v>1.869843324752737E-3</v>
      </c>
      <c r="N159" s="189">
        <f t="shared" si="19"/>
        <v>1.869843324752737E-3</v>
      </c>
      <c r="O159" s="189">
        <f t="shared" si="19"/>
        <v>1.8665977091837488E-3</v>
      </c>
      <c r="P159" s="189">
        <f t="shared" si="19"/>
        <v>1.275391692256644E-3</v>
      </c>
      <c r="Q159" s="189">
        <f t="shared" si="19"/>
        <v>1.1279994905465847E-3</v>
      </c>
      <c r="R159" s="189">
        <f t="shared" si="19"/>
        <v>1.1279994905465847E-3</v>
      </c>
      <c r="S159" s="189">
        <f t="shared" ref="S159:AI159" si="22">+S117/$AJ$127</f>
        <v>7.3138952734669695E-4</v>
      </c>
      <c r="T159" s="189">
        <f t="shared" si="22"/>
        <v>7.3138952734669695E-4</v>
      </c>
      <c r="U159" s="189">
        <f t="shared" si="22"/>
        <v>7.3138952734669695E-4</v>
      </c>
      <c r="V159" s="189">
        <f t="shared" si="22"/>
        <v>6.6049263669846201E-4</v>
      </c>
      <c r="W159" s="189">
        <f t="shared" si="22"/>
        <v>6.6049263669846201E-4</v>
      </c>
      <c r="X159" s="189">
        <f t="shared" si="22"/>
        <v>6.6049263669846201E-4</v>
      </c>
      <c r="Y159" s="189">
        <f t="shared" si="22"/>
        <v>6.6049263669846201E-4</v>
      </c>
      <c r="Z159" s="189">
        <f t="shared" si="22"/>
        <v>6.6049263669846201E-4</v>
      </c>
      <c r="AA159" s="189">
        <f t="shared" si="22"/>
        <v>5.7377402501383084E-4</v>
      </c>
      <c r="AB159" s="189">
        <f t="shared" si="22"/>
        <v>4.7296289979367902E-4</v>
      </c>
      <c r="AC159" s="189">
        <f t="shared" si="22"/>
        <v>4.7296289979367902E-4</v>
      </c>
      <c r="AD159" s="189">
        <f t="shared" si="22"/>
        <v>4.7296289979367902E-4</v>
      </c>
      <c r="AE159" s="189">
        <f t="shared" si="22"/>
        <v>4.7296289979367902E-4</v>
      </c>
      <c r="AF159" s="189">
        <f t="shared" si="22"/>
        <v>4.7296289979367902E-4</v>
      </c>
      <c r="AG159" s="189">
        <f t="shared" si="22"/>
        <v>1.531385034466002E-4</v>
      </c>
      <c r="AH159" s="189">
        <f t="shared" si="22"/>
        <v>1.531385034466002E-4</v>
      </c>
      <c r="AI159" s="189">
        <f t="shared" si="22"/>
        <v>1.5313850358060173E-4</v>
      </c>
      <c r="AJ159" s="332">
        <f t="shared" si="21"/>
        <v>5.6273222980810729E-2</v>
      </c>
    </row>
    <row r="160" spans="2:36" s="171" customFormat="1" ht="12.6" x14ac:dyDescent="0.3">
      <c r="B160" s="171" t="s">
        <v>140</v>
      </c>
      <c r="C160" s="189">
        <f t="shared" si="19"/>
        <v>0</v>
      </c>
      <c r="D160" s="189">
        <f t="shared" si="19"/>
        <v>6.2809822759671554E-3</v>
      </c>
      <c r="E160" s="189">
        <f t="shared" si="19"/>
        <v>5.6240413875512764E-3</v>
      </c>
      <c r="F160" s="189">
        <f t="shared" si="19"/>
        <v>1.636680087843962E-2</v>
      </c>
      <c r="G160" s="189">
        <f t="shared" si="19"/>
        <v>5.2300350974195508E-3</v>
      </c>
      <c r="H160" s="189">
        <f t="shared" si="19"/>
        <v>5.2300350974195508E-3</v>
      </c>
      <c r="I160" s="189">
        <f t="shared" si="19"/>
        <v>5.1362316718013843E-3</v>
      </c>
      <c r="J160" s="189">
        <f t="shared" si="19"/>
        <v>4.6126506908110267E-3</v>
      </c>
      <c r="K160" s="189">
        <f t="shared" si="19"/>
        <v>4.2189135141635914E-3</v>
      </c>
      <c r="L160" s="189">
        <f t="shared" si="19"/>
        <v>3.8417820521096597E-3</v>
      </c>
      <c r="M160" s="189">
        <f t="shared" si="19"/>
        <v>3.5722212183525734E-3</v>
      </c>
      <c r="N160" s="189">
        <f t="shared" si="19"/>
        <v>3.5722212183525734E-3</v>
      </c>
      <c r="O160" s="189">
        <f t="shared" si="19"/>
        <v>3.5689756027835855E-3</v>
      </c>
      <c r="P160" s="189">
        <f t="shared" si="19"/>
        <v>1.8264415004367637E-3</v>
      </c>
      <c r="Q160" s="189">
        <f t="shared" si="19"/>
        <v>1.8112525126542393E-3</v>
      </c>
      <c r="R160" s="189">
        <f t="shared" si="19"/>
        <v>1.5045691308552716E-3</v>
      </c>
      <c r="S160" s="189">
        <f t="shared" ref="S160:AI160" si="23">+S118/$AJ$127</f>
        <v>1.5045691523565615E-3</v>
      </c>
      <c r="T160" s="189">
        <f t="shared" si="23"/>
        <v>1.4264477788351201E-3</v>
      </c>
      <c r="U160" s="189">
        <f t="shared" si="23"/>
        <v>1.4264477788351201E-3</v>
      </c>
      <c r="V160" s="189">
        <f t="shared" si="23"/>
        <v>1.3555508881868852E-3</v>
      </c>
      <c r="W160" s="189">
        <f t="shared" si="23"/>
        <v>1.3555508881868852E-3</v>
      </c>
      <c r="X160" s="189">
        <f t="shared" si="23"/>
        <v>8.2574706263869734E-4</v>
      </c>
      <c r="Y160" s="189">
        <f t="shared" si="23"/>
        <v>1.1367514319635331E-4</v>
      </c>
      <c r="Z160" s="189">
        <f t="shared" si="23"/>
        <v>1.1367514319635331E-4</v>
      </c>
      <c r="AA160" s="189">
        <f t="shared" si="23"/>
        <v>1.1367514319635331E-4</v>
      </c>
      <c r="AB160" s="189">
        <f t="shared" si="23"/>
        <v>1.2864017976201561E-5</v>
      </c>
      <c r="AC160" s="189">
        <f t="shared" si="23"/>
        <v>1.2864017976201561E-5</v>
      </c>
      <c r="AD160" s="189">
        <f t="shared" si="23"/>
        <v>0</v>
      </c>
      <c r="AE160" s="189">
        <f t="shared" si="23"/>
        <v>0</v>
      </c>
      <c r="AF160" s="189">
        <f t="shared" si="23"/>
        <v>0</v>
      </c>
      <c r="AG160" s="189">
        <f t="shared" si="23"/>
        <v>0</v>
      </c>
      <c r="AH160" s="189">
        <f t="shared" si="23"/>
        <v>0</v>
      </c>
      <c r="AI160" s="189">
        <f t="shared" si="23"/>
        <v>0</v>
      </c>
      <c r="AJ160" s="332">
        <f t="shared" si="21"/>
        <v>8.0658220863698546E-2</v>
      </c>
    </row>
    <row r="161" spans="2:36" s="171" customFormat="1" ht="12.6" x14ac:dyDescent="0.3">
      <c r="B161" s="171" t="s">
        <v>141</v>
      </c>
      <c r="C161" s="189">
        <f t="shared" si="19"/>
        <v>0</v>
      </c>
      <c r="D161" s="189">
        <f t="shared" si="19"/>
        <v>1.5214997155654886E-2</v>
      </c>
      <c r="E161" s="189">
        <f t="shared" si="19"/>
        <v>1.5213049834590356E-2</v>
      </c>
      <c r="F161" s="189">
        <f t="shared" si="19"/>
        <v>1.5205164453433572E-2</v>
      </c>
      <c r="G161" s="189">
        <f t="shared" si="19"/>
        <v>1.3564801643436746E-2</v>
      </c>
      <c r="H161" s="189">
        <f t="shared" si="19"/>
        <v>1.3564801643436746E-2</v>
      </c>
      <c r="I161" s="189">
        <f t="shared" si="19"/>
        <v>1.3470998217818581E-2</v>
      </c>
      <c r="J161" s="189">
        <f t="shared" si="19"/>
        <v>1.2934553218852021E-2</v>
      </c>
      <c r="K161" s="189">
        <f t="shared" si="19"/>
        <v>1.6913412874540106E-2</v>
      </c>
      <c r="L161" s="189">
        <f t="shared" si="19"/>
        <v>2.1999332894192011E-3</v>
      </c>
      <c r="M161" s="189">
        <f t="shared" si="19"/>
        <v>2.8447780504498211E-4</v>
      </c>
      <c r="N161" s="189">
        <f t="shared" si="19"/>
        <v>2.8447780504498211E-4</v>
      </c>
      <c r="O161" s="189">
        <f t="shared" si="19"/>
        <v>2.8123218947599411E-4</v>
      </c>
      <c r="P161" s="189">
        <f t="shared" si="19"/>
        <v>1.8689702515220079E-4</v>
      </c>
      <c r="Q161" s="189">
        <f t="shared" si="19"/>
        <v>1.7170801586838662E-4</v>
      </c>
      <c r="R161" s="189">
        <f t="shared" si="19"/>
        <v>1.7170801586838662E-4</v>
      </c>
      <c r="S161" s="189">
        <f t="shared" ref="S161:AI161" si="24">+S119/$AJ$127</f>
        <v>1.7170801586838662E-4</v>
      </c>
      <c r="T161" s="189">
        <f t="shared" si="24"/>
        <v>1.7170801586838662E-4</v>
      </c>
      <c r="U161" s="189">
        <f t="shared" si="24"/>
        <v>0.10767815673631967</v>
      </c>
      <c r="V161" s="189">
        <f t="shared" si="24"/>
        <v>1.0081112522015175E-4</v>
      </c>
      <c r="W161" s="189">
        <f t="shared" si="24"/>
        <v>1.0081112522015175E-4</v>
      </c>
      <c r="X161" s="189">
        <f t="shared" si="24"/>
        <v>1.0081112522015175E-4</v>
      </c>
      <c r="Y161" s="189">
        <f t="shared" si="24"/>
        <v>1.0081112522015175E-4</v>
      </c>
      <c r="Z161" s="189">
        <f t="shared" si="24"/>
        <v>1.0081112522015175E-4</v>
      </c>
      <c r="AA161" s="189">
        <f t="shared" si="24"/>
        <v>1.0081112522015175E-4</v>
      </c>
      <c r="AB161" s="189">
        <f t="shared" si="24"/>
        <v>0</v>
      </c>
      <c r="AC161" s="189">
        <f t="shared" si="24"/>
        <v>0</v>
      </c>
      <c r="AD161" s="189">
        <f t="shared" si="24"/>
        <v>0</v>
      </c>
      <c r="AE161" s="189">
        <f t="shared" si="24"/>
        <v>0</v>
      </c>
      <c r="AF161" s="189">
        <f t="shared" si="24"/>
        <v>0</v>
      </c>
      <c r="AG161" s="189">
        <f t="shared" si="24"/>
        <v>0</v>
      </c>
      <c r="AH161" s="189">
        <f t="shared" si="24"/>
        <v>0</v>
      </c>
      <c r="AI161" s="189">
        <f t="shared" si="24"/>
        <v>0</v>
      </c>
      <c r="AJ161" s="332">
        <f t="shared" si="21"/>
        <v>0.22828865270701446</v>
      </c>
    </row>
    <row r="162" spans="2:36" s="171" customFormat="1" ht="12.6" x14ac:dyDescent="0.3">
      <c r="B162" s="171" t="s">
        <v>142</v>
      </c>
      <c r="C162" s="189">
        <f t="shared" si="19"/>
        <v>0</v>
      </c>
      <c r="D162" s="189">
        <f t="shared" si="19"/>
        <v>7.5104675994730379E-3</v>
      </c>
      <c r="E162" s="189">
        <f t="shared" si="19"/>
        <v>4.9002957644010249E-3</v>
      </c>
      <c r="F162" s="189">
        <f t="shared" si="19"/>
        <v>4.8134874562951969E-3</v>
      </c>
      <c r="G162" s="189">
        <f t="shared" si="19"/>
        <v>4.5062894742692993E-3</v>
      </c>
      <c r="H162" s="189">
        <f t="shared" si="19"/>
        <v>2.9278369872378822E-3</v>
      </c>
      <c r="I162" s="189">
        <f t="shared" si="19"/>
        <v>2.8335383506031303E-3</v>
      </c>
      <c r="J162" s="189">
        <f t="shared" si="19"/>
        <v>2.2975885626531577E-3</v>
      </c>
      <c r="K162" s="189">
        <f t="shared" si="19"/>
        <v>1.9038513860057226E-3</v>
      </c>
      <c r="L162" s="189">
        <f t="shared" si="19"/>
        <v>1.2931511475569076E-3</v>
      </c>
      <c r="M162" s="189">
        <f t="shared" si="19"/>
        <v>1.2571590901947047E-3</v>
      </c>
      <c r="N162" s="189">
        <f t="shared" si="19"/>
        <v>1.2571590901947047E-3</v>
      </c>
      <c r="O162" s="189">
        <f t="shared" si="19"/>
        <v>5.969662038537545E-4</v>
      </c>
      <c r="P162" s="189">
        <f t="shared" si="19"/>
        <v>5.0263103952996114E-4</v>
      </c>
      <c r="Q162" s="189">
        <f t="shared" si="19"/>
        <v>3.5523883781990163E-4</v>
      </c>
      <c r="R162" s="189">
        <f t="shared" si="19"/>
        <v>3.5523883781990163E-4</v>
      </c>
      <c r="S162" s="189">
        <f t="shared" ref="S162:AI162" si="25">+S120/$AJ$127</f>
        <v>3.5523883781990163E-4</v>
      </c>
      <c r="T162" s="189">
        <f t="shared" si="25"/>
        <v>3.5523883781990163E-4</v>
      </c>
      <c r="U162" s="189">
        <f t="shared" si="25"/>
        <v>3.5523883781990163E-4</v>
      </c>
      <c r="V162" s="189">
        <f t="shared" si="25"/>
        <v>2.8434194717166675E-4</v>
      </c>
      <c r="W162" s="189">
        <f t="shared" si="25"/>
        <v>2.8434194717166675E-4</v>
      </c>
      <c r="X162" s="189">
        <f t="shared" si="25"/>
        <v>2.8434194717166675E-4</v>
      </c>
      <c r="Y162" s="189">
        <f t="shared" si="25"/>
        <v>1.8752973690478304E-4</v>
      </c>
      <c r="Z162" s="189">
        <f t="shared" si="25"/>
        <v>1.8752973690478304E-4</v>
      </c>
      <c r="AA162" s="189">
        <f t="shared" si="25"/>
        <v>1.0081112522015175E-4</v>
      </c>
      <c r="AB162" s="189">
        <f t="shared" si="25"/>
        <v>0</v>
      </c>
      <c r="AC162" s="189">
        <f t="shared" si="25"/>
        <v>0</v>
      </c>
      <c r="AD162" s="189">
        <f t="shared" si="25"/>
        <v>0</v>
      </c>
      <c r="AE162" s="189">
        <f t="shared" si="25"/>
        <v>0</v>
      </c>
      <c r="AF162" s="189">
        <f t="shared" si="25"/>
        <v>0</v>
      </c>
      <c r="AG162" s="189">
        <f t="shared" si="25"/>
        <v>0</v>
      </c>
      <c r="AH162" s="189">
        <f t="shared" si="25"/>
        <v>0</v>
      </c>
      <c r="AI162" s="189">
        <f t="shared" si="25"/>
        <v>0</v>
      </c>
      <c r="AJ162" s="332">
        <f t="shared" si="21"/>
        <v>3.9705512781912741E-2</v>
      </c>
    </row>
    <row r="163" spans="2:36" s="171" customFormat="1" ht="12.6" x14ac:dyDescent="0.3">
      <c r="B163" s="171" t="s">
        <v>143</v>
      </c>
      <c r="C163" s="189">
        <f t="shared" si="19"/>
        <v>6.5203121850913107E-3</v>
      </c>
      <c r="D163" s="189">
        <f t="shared" si="19"/>
        <v>3.0804124141115795E-3</v>
      </c>
      <c r="E163" s="189">
        <f t="shared" si="19"/>
        <v>3.0784650930470521E-3</v>
      </c>
      <c r="F163" s="189">
        <f t="shared" si="19"/>
        <v>2.9150327319294447E-3</v>
      </c>
      <c r="G163" s="189">
        <f t="shared" si="19"/>
        <v>1.1284974700551429E-2</v>
      </c>
      <c r="H163" s="189">
        <f t="shared" si="19"/>
        <v>2.6153352690062729E-3</v>
      </c>
      <c r="I163" s="189">
        <f t="shared" si="19"/>
        <v>2.5901601662805742E-3</v>
      </c>
      <c r="J163" s="189">
        <f t="shared" si="19"/>
        <v>2.0542103783306015E-3</v>
      </c>
      <c r="K163" s="189">
        <f t="shared" si="19"/>
        <v>1.6604732016831654E-3</v>
      </c>
      <c r="L163" s="189">
        <f t="shared" si="19"/>
        <v>1.0497729632343513E-3</v>
      </c>
      <c r="M163" s="189">
        <f t="shared" si="19"/>
        <v>5.6835445132207675E-3</v>
      </c>
      <c r="N163" s="189">
        <f t="shared" si="19"/>
        <v>1.0137809058721481E-3</v>
      </c>
      <c r="O163" s="189">
        <f t="shared" si="19"/>
        <v>1.0105352903031603E-3</v>
      </c>
      <c r="P163" s="189">
        <f t="shared" si="19"/>
        <v>9.1620012597936685E-4</v>
      </c>
      <c r="Q163" s="189">
        <f t="shared" si="19"/>
        <v>9.0101111669555259E-4</v>
      </c>
      <c r="R163" s="189">
        <f t="shared" si="19"/>
        <v>9.0101111669555259E-4</v>
      </c>
      <c r="S163" s="189">
        <f t="shared" ref="S163:AI163" si="26">+S121/$AJ$127</f>
        <v>9.0101111669555259E-4</v>
      </c>
      <c r="T163" s="189">
        <f t="shared" si="26"/>
        <v>9.0101111669555259E-4</v>
      </c>
      <c r="U163" s="189">
        <f t="shared" si="26"/>
        <v>9.0101111669555259E-4</v>
      </c>
      <c r="V163" s="189">
        <f t="shared" si="26"/>
        <v>1.0081112522015175E-4</v>
      </c>
      <c r="W163" s="189">
        <f t="shared" si="26"/>
        <v>1.0081112522015175E-4</v>
      </c>
      <c r="X163" s="189">
        <f t="shared" si="26"/>
        <v>1.0081112522015175E-4</v>
      </c>
      <c r="Y163" s="189">
        <f t="shared" si="26"/>
        <v>1.0081112522015175E-4</v>
      </c>
      <c r="Z163" s="189">
        <f t="shared" si="26"/>
        <v>1.0081112522015175E-4</v>
      </c>
      <c r="AA163" s="189">
        <f t="shared" si="26"/>
        <v>1.0081112522015175E-4</v>
      </c>
      <c r="AB163" s="189">
        <f t="shared" si="26"/>
        <v>0</v>
      </c>
      <c r="AC163" s="189">
        <f t="shared" si="26"/>
        <v>0</v>
      </c>
      <c r="AD163" s="189">
        <f t="shared" si="26"/>
        <v>0</v>
      </c>
      <c r="AE163" s="189">
        <f t="shared" si="26"/>
        <v>0</v>
      </c>
      <c r="AF163" s="189">
        <f t="shared" si="26"/>
        <v>0</v>
      </c>
      <c r="AG163" s="189">
        <f t="shared" si="26"/>
        <v>0</v>
      </c>
      <c r="AH163" s="189">
        <f t="shared" si="26"/>
        <v>0</v>
      </c>
      <c r="AI163" s="189">
        <f t="shared" si="26"/>
        <v>0</v>
      </c>
      <c r="AJ163" s="332">
        <f t="shared" si="21"/>
        <v>5.0583132273439892E-2</v>
      </c>
    </row>
    <row r="164" spans="2:36" s="171" customFormat="1" ht="12.6" x14ac:dyDescent="0.3">
      <c r="B164" s="171" t="s">
        <v>144</v>
      </c>
      <c r="C164" s="189">
        <f t="shared" si="19"/>
        <v>6.2452396363886255E-3</v>
      </c>
      <c r="D164" s="189">
        <f t="shared" si="19"/>
        <v>3.0415527220862852E-3</v>
      </c>
      <c r="E164" s="189">
        <f t="shared" si="19"/>
        <v>2.8697883629818324E-3</v>
      </c>
      <c r="F164" s="189">
        <f t="shared" si="19"/>
        <v>8.6621890880926311E-3</v>
      </c>
      <c r="G164" s="189">
        <f t="shared" si="19"/>
        <v>2.4757820728501067E-3</v>
      </c>
      <c r="H164" s="189">
        <f t="shared" si="19"/>
        <v>2.4066585389410531E-3</v>
      </c>
      <c r="I164" s="189">
        <f t="shared" si="19"/>
        <v>2.3814834362153544E-3</v>
      </c>
      <c r="J164" s="189">
        <f t="shared" si="19"/>
        <v>1.3249072775034358E-3</v>
      </c>
      <c r="K164" s="189">
        <f t="shared" si="19"/>
        <v>9.3117010085599949E-4</v>
      </c>
      <c r="L164" s="189">
        <f t="shared" si="19"/>
        <v>3.2046986240718515E-4</v>
      </c>
      <c r="M164" s="189">
        <f t="shared" si="19"/>
        <v>2.8447780504498211E-4</v>
      </c>
      <c r="N164" s="189">
        <f t="shared" si="19"/>
        <v>2.8447780504498211E-4</v>
      </c>
      <c r="O164" s="189">
        <f t="shared" si="19"/>
        <v>2.8123218947599411E-4</v>
      </c>
      <c r="P164" s="189">
        <f t="shared" si="19"/>
        <v>1.7170801586838662E-4</v>
      </c>
      <c r="Q164" s="189">
        <f t="shared" si="19"/>
        <v>1.7170801586838662E-4</v>
      </c>
      <c r="R164" s="189">
        <f t="shared" si="19"/>
        <v>1.7170801586838662E-4</v>
      </c>
      <c r="S164" s="189">
        <f t="shared" ref="S164:AI164" si="27">+S122/$AJ$127</f>
        <v>1.7170801586838662E-4</v>
      </c>
      <c r="T164" s="189">
        <f t="shared" si="27"/>
        <v>1.7170801586838662E-4</v>
      </c>
      <c r="U164" s="189">
        <f t="shared" si="27"/>
        <v>1.7170801586838662E-4</v>
      </c>
      <c r="V164" s="189">
        <f t="shared" si="27"/>
        <v>1.0081112522015175E-4</v>
      </c>
      <c r="W164" s="189">
        <f t="shared" si="27"/>
        <v>1.0081112522015175E-4</v>
      </c>
      <c r="X164" s="189">
        <f t="shared" si="27"/>
        <v>1.0081112522015175E-4</v>
      </c>
      <c r="Y164" s="189">
        <f t="shared" si="27"/>
        <v>1.0081112522015175E-4</v>
      </c>
      <c r="Z164" s="189">
        <f t="shared" si="27"/>
        <v>1.0081112522015175E-4</v>
      </c>
      <c r="AA164" s="189">
        <f t="shared" si="27"/>
        <v>1.0081112522015175E-4</v>
      </c>
      <c r="AB164" s="189">
        <f t="shared" si="27"/>
        <v>0</v>
      </c>
      <c r="AC164" s="189">
        <f t="shared" si="27"/>
        <v>0</v>
      </c>
      <c r="AD164" s="189">
        <f t="shared" si="27"/>
        <v>0</v>
      </c>
      <c r="AE164" s="189">
        <f t="shared" si="27"/>
        <v>0</v>
      </c>
      <c r="AF164" s="189">
        <f t="shared" si="27"/>
        <v>0</v>
      </c>
      <c r="AG164" s="189">
        <f t="shared" si="27"/>
        <v>0</v>
      </c>
      <c r="AH164" s="189">
        <f t="shared" si="27"/>
        <v>0</v>
      </c>
      <c r="AI164" s="189">
        <f t="shared" si="27"/>
        <v>0</v>
      </c>
      <c r="AJ164" s="332">
        <f t="shared" si="21"/>
        <v>3.3144543744419726E-2</v>
      </c>
    </row>
    <row r="165" spans="2:36" s="171" customFormat="1" ht="12.6" x14ac:dyDescent="0.3">
      <c r="B165" s="171" t="s">
        <v>145</v>
      </c>
      <c r="C165" s="189">
        <f t="shared" si="19"/>
        <v>8.1161510391178499E-3</v>
      </c>
      <c r="D165" s="189">
        <f t="shared" si="19"/>
        <v>4.863302577579747E-3</v>
      </c>
      <c r="E165" s="189">
        <f t="shared" si="19"/>
        <v>4.2641750812119746E-2</v>
      </c>
      <c r="F165" s="189">
        <f t="shared" si="19"/>
        <v>4.6609486785701608E-3</v>
      </c>
      <c r="G165" s="189">
        <f t="shared" si="19"/>
        <v>4.6204874698300953E-3</v>
      </c>
      <c r="H165" s="189">
        <f t="shared" si="19"/>
        <v>4.54538825392345E-3</v>
      </c>
      <c r="I165" s="189">
        <f t="shared" si="19"/>
        <v>4.526188833195343E-3</v>
      </c>
      <c r="J165" s="189">
        <f t="shared" si="19"/>
        <v>3.9868870064854612E-3</v>
      </c>
      <c r="K165" s="189">
        <f t="shared" si="19"/>
        <v>3.4291281802089394E-3</v>
      </c>
      <c r="L165" s="189">
        <f t="shared" si="19"/>
        <v>1.9058353821149402E-3</v>
      </c>
      <c r="M165" s="189">
        <f t="shared" si="19"/>
        <v>1.869843324752737E-3</v>
      </c>
      <c r="N165" s="189">
        <f t="shared" si="19"/>
        <v>1.869843324752737E-3</v>
      </c>
      <c r="O165" s="189">
        <f t="shared" si="19"/>
        <v>1.8665977002645005E-3</v>
      </c>
      <c r="P165" s="189">
        <f t="shared" si="19"/>
        <v>1.1480183275409683E-3</v>
      </c>
      <c r="Q165" s="189">
        <f t="shared" si="19"/>
        <v>1.1279994905465847E-3</v>
      </c>
      <c r="R165" s="189">
        <f t="shared" si="19"/>
        <v>1.5886262069593326E-3</v>
      </c>
      <c r="S165" s="189">
        <f t="shared" ref="S165:AI165" si="28">+S123/$AJ$127</f>
        <v>7.3138952734669695E-4</v>
      </c>
      <c r="T165" s="189">
        <f t="shared" si="28"/>
        <v>7.3138952734669695E-4</v>
      </c>
      <c r="U165" s="189">
        <f t="shared" si="28"/>
        <v>7.3138952734669695E-4</v>
      </c>
      <c r="V165" s="189">
        <f t="shared" si="28"/>
        <v>6.6049263669846201E-4</v>
      </c>
      <c r="W165" s="189">
        <f t="shared" si="28"/>
        <v>6.6049263669846201E-4</v>
      </c>
      <c r="X165" s="189">
        <f t="shared" si="28"/>
        <v>1.3725645561408059E-3</v>
      </c>
      <c r="Y165" s="189">
        <f t="shared" si="28"/>
        <v>6.6049263669846201E-4</v>
      </c>
      <c r="Z165" s="189">
        <f t="shared" si="28"/>
        <v>6.6049263669846201E-4</v>
      </c>
      <c r="AA165" s="189">
        <f t="shared" si="28"/>
        <v>5.7377402501383084E-4</v>
      </c>
      <c r="AB165" s="189">
        <f t="shared" si="28"/>
        <v>4.7296289979367902E-4</v>
      </c>
      <c r="AC165" s="189">
        <f t="shared" si="28"/>
        <v>4.7296289979367902E-4</v>
      </c>
      <c r="AD165" s="189">
        <f t="shared" si="28"/>
        <v>4.7296289979367902E-4</v>
      </c>
      <c r="AE165" s="189">
        <f t="shared" si="28"/>
        <v>4.7296289979367902E-4</v>
      </c>
      <c r="AF165" s="189">
        <f t="shared" si="28"/>
        <v>4.5934863607285877E-4</v>
      </c>
      <c r="AG165" s="189">
        <f t="shared" si="28"/>
        <v>1.531385034466002E-4</v>
      </c>
      <c r="AH165" s="189">
        <f t="shared" si="28"/>
        <v>1.531385034466002E-4</v>
      </c>
      <c r="AI165" s="189">
        <f t="shared" si="28"/>
        <v>0</v>
      </c>
      <c r="AJ165" s="332">
        <f t="shared" si="21"/>
        <v>0.10220695156009191</v>
      </c>
    </row>
    <row r="166" spans="2:36" s="171" customFormat="1" ht="12.6" x14ac:dyDescent="0.3">
      <c r="B166" s="171" t="s">
        <v>146</v>
      </c>
      <c r="C166" s="189">
        <f t="shared" si="19"/>
        <v>9.4846691900543276E-3</v>
      </c>
      <c r="D166" s="189">
        <f t="shared" si="19"/>
        <v>5.6259887086158034E-3</v>
      </c>
      <c r="E166" s="189">
        <f t="shared" si="19"/>
        <v>5.6240413875512764E-3</v>
      </c>
      <c r="F166" s="189">
        <f t="shared" si="19"/>
        <v>5.2704963061596163E-3</v>
      </c>
      <c r="G166" s="189">
        <f t="shared" si="19"/>
        <v>1.7965754026552146E-2</v>
      </c>
      <c r="H166" s="189">
        <f t="shared" si="19"/>
        <v>5.1549358815129063E-3</v>
      </c>
      <c r="I166" s="189">
        <f t="shared" si="19"/>
        <v>6.9442906749802566E-2</v>
      </c>
      <c r="J166" s="189">
        <f t="shared" si="19"/>
        <v>4.7431477993751438E-3</v>
      </c>
      <c r="K166" s="189">
        <f t="shared" si="19"/>
        <v>4.1891194511694783E-3</v>
      </c>
      <c r="L166" s="189">
        <f t="shared" si="19"/>
        <v>1.634393220484737E-2</v>
      </c>
      <c r="M166" s="189">
        <f t="shared" si="19"/>
        <v>3.5722212183525734E-3</v>
      </c>
      <c r="N166" s="189">
        <f t="shared" si="19"/>
        <v>3.5722212183525734E-3</v>
      </c>
      <c r="O166" s="189">
        <f t="shared" si="19"/>
        <v>3.5689756027835855E-3</v>
      </c>
      <c r="P166" s="189">
        <f t="shared" si="19"/>
        <v>1.8112524911529496E-3</v>
      </c>
      <c r="Q166" s="189">
        <f t="shared" si="19"/>
        <v>1.5045691308552716E-3</v>
      </c>
      <c r="R166" s="189">
        <f t="shared" si="19"/>
        <v>1.5045691308552716E-3</v>
      </c>
      <c r="S166" s="189">
        <f t="shared" ref="S166:AI166" si="29">+S124/$AJ$127</f>
        <v>1.4264477788351201E-3</v>
      </c>
      <c r="T166" s="189">
        <f t="shared" si="29"/>
        <v>1.4264477788351201E-3</v>
      </c>
      <c r="U166" s="189">
        <f t="shared" si="29"/>
        <v>1.3555508881868852E-3</v>
      </c>
      <c r="V166" s="189">
        <f t="shared" si="29"/>
        <v>1.3555508881868852E-3</v>
      </c>
      <c r="W166" s="189">
        <f t="shared" si="29"/>
        <v>1.3555508881868852E-3</v>
      </c>
      <c r="X166" s="189">
        <f t="shared" si="29"/>
        <v>1.1367514319635331E-4</v>
      </c>
      <c r="Y166" s="189">
        <f t="shared" si="29"/>
        <v>1.1367514319635331E-4</v>
      </c>
      <c r="Z166" s="189">
        <f t="shared" si="29"/>
        <v>1.1367514319635331E-4</v>
      </c>
      <c r="AA166" s="189">
        <f t="shared" si="29"/>
        <v>1.2864017976201561E-5</v>
      </c>
      <c r="AB166" s="189">
        <f t="shared" si="29"/>
        <v>1.2864017976201561E-5</v>
      </c>
      <c r="AC166" s="189">
        <f t="shared" si="29"/>
        <v>0</v>
      </c>
      <c r="AD166" s="189">
        <f t="shared" si="29"/>
        <v>0</v>
      </c>
      <c r="AE166" s="189">
        <f t="shared" si="29"/>
        <v>0</v>
      </c>
      <c r="AF166" s="189">
        <f t="shared" si="29"/>
        <v>0</v>
      </c>
      <c r="AG166" s="189">
        <f t="shared" si="29"/>
        <v>0</v>
      </c>
      <c r="AH166" s="189">
        <f t="shared" si="29"/>
        <v>0</v>
      </c>
      <c r="AI166" s="189">
        <f t="shared" si="29"/>
        <v>0</v>
      </c>
      <c r="AJ166" s="332">
        <f t="shared" si="21"/>
        <v>0.16666510218576525</v>
      </c>
    </row>
    <row r="167" spans="2:36" s="171" customFormat="1" ht="12.6" x14ac:dyDescent="0.3">
      <c r="B167" s="171" t="s">
        <v>147</v>
      </c>
      <c r="C167" s="189">
        <f t="shared" si="19"/>
        <v>2.1618280970508726E-2</v>
      </c>
      <c r="D167" s="189">
        <f t="shared" si="19"/>
        <v>1.5214997155662191E-2</v>
      </c>
      <c r="E167" s="189">
        <f t="shared" si="19"/>
        <v>1.5213049834590356E-2</v>
      </c>
      <c r="F167" s="189">
        <f t="shared" si="19"/>
        <v>1.4852405561766233E-2</v>
      </c>
      <c r="G167" s="189">
        <f t="shared" si="19"/>
        <v>1.3564801643436746E-2</v>
      </c>
      <c r="H167" s="189">
        <f t="shared" si="19"/>
        <v>1.3489702427530101E-2</v>
      </c>
      <c r="I167" s="189">
        <f t="shared" si="19"/>
        <v>1.2936355250639724E-2</v>
      </c>
      <c r="J167" s="189">
        <f t="shared" si="19"/>
        <v>1.2796092442898822E-2</v>
      </c>
      <c r="K167" s="189">
        <f t="shared" si="19"/>
        <v>2.3701934243726803E-3</v>
      </c>
      <c r="L167" s="189">
        <f t="shared" si="19"/>
        <v>2.9507423240029507E-4</v>
      </c>
      <c r="M167" s="189">
        <f t="shared" si="19"/>
        <v>2.8447780504498211E-4</v>
      </c>
      <c r="N167" s="189">
        <f t="shared" si="19"/>
        <v>2.8447780504498211E-4</v>
      </c>
      <c r="O167" s="189">
        <f t="shared" si="19"/>
        <v>2.8123218947599411E-4</v>
      </c>
      <c r="P167" s="189">
        <f t="shared" si="19"/>
        <v>1.7170801586838662E-4</v>
      </c>
      <c r="Q167" s="189">
        <f t="shared" si="19"/>
        <v>1.7170801586838662E-4</v>
      </c>
      <c r="R167" s="189">
        <f t="shared" si="19"/>
        <v>1.7170801586838662E-4</v>
      </c>
      <c r="S167" s="189">
        <f t="shared" ref="S167:AI167" si="30">+S125/$AJ$127</f>
        <v>1.7170801586838662E-4</v>
      </c>
      <c r="T167" s="189">
        <f t="shared" si="30"/>
        <v>1.7170801586838662E-4</v>
      </c>
      <c r="U167" s="189">
        <f t="shared" si="30"/>
        <v>1.0081112522015175E-4</v>
      </c>
      <c r="V167" s="189">
        <f t="shared" si="30"/>
        <v>1.0081112522015175E-4</v>
      </c>
      <c r="W167" s="189">
        <f t="shared" si="30"/>
        <v>1.0081112522015175E-4</v>
      </c>
      <c r="X167" s="189">
        <f t="shared" si="30"/>
        <v>1.0081112522015175E-4</v>
      </c>
      <c r="Y167" s="189">
        <f t="shared" si="30"/>
        <v>1.0081112522015175E-4</v>
      </c>
      <c r="Z167" s="189">
        <f t="shared" si="30"/>
        <v>1.0081112522015175E-4</v>
      </c>
      <c r="AA167" s="189">
        <f t="shared" si="30"/>
        <v>0</v>
      </c>
      <c r="AB167" s="189">
        <f t="shared" si="30"/>
        <v>0</v>
      </c>
      <c r="AC167" s="189">
        <f t="shared" si="30"/>
        <v>0</v>
      </c>
      <c r="AD167" s="189">
        <f t="shared" si="30"/>
        <v>0</v>
      </c>
      <c r="AE167" s="189">
        <f t="shared" si="30"/>
        <v>0</v>
      </c>
      <c r="AF167" s="189">
        <f t="shared" si="30"/>
        <v>0</v>
      </c>
      <c r="AG167" s="189">
        <f t="shared" si="30"/>
        <v>0</v>
      </c>
      <c r="AH167" s="189">
        <f t="shared" si="30"/>
        <v>0</v>
      </c>
      <c r="AI167" s="189">
        <f t="shared" si="30"/>
        <v>0</v>
      </c>
      <c r="AJ167" s="332">
        <f t="shared" si="21"/>
        <v>0.12466454757403464</v>
      </c>
    </row>
    <row r="168" spans="2:36" s="171" customFormat="1" ht="12.6" x14ac:dyDescent="0.3">
      <c r="B168" s="171" t="s">
        <v>148</v>
      </c>
      <c r="C168" s="189">
        <f t="shared" si="19"/>
        <v>1.4819313967350962E-2</v>
      </c>
      <c r="D168" s="189">
        <f t="shared" si="19"/>
        <v>5.6426561313318909E-3</v>
      </c>
      <c r="E168" s="189">
        <f t="shared" si="19"/>
        <v>5.4303762208162418E-3</v>
      </c>
      <c r="F168" s="189">
        <f t="shared" si="19"/>
        <v>5.0723696312807744E-3</v>
      </c>
      <c r="G168" s="189">
        <f t="shared" si="19"/>
        <v>5.0442552946402689E-3</v>
      </c>
      <c r="H168" s="189">
        <f t="shared" si="19"/>
        <v>3.3186770834282031E-3</v>
      </c>
      <c r="I168" s="189">
        <f t="shared" si="19"/>
        <v>2.7638107387481614E-3</v>
      </c>
      <c r="J168" s="189">
        <f t="shared" si="19"/>
        <v>2.6250670987969234E-3</v>
      </c>
      <c r="K168" s="189">
        <f t="shared" si="19"/>
        <v>2.1629193533165675E-3</v>
      </c>
      <c r="L168" s="189">
        <f t="shared" si="19"/>
        <v>1.7336948296469831E-3</v>
      </c>
      <c r="M168" s="189">
        <f t="shared" si="19"/>
        <v>1.7230984022916702E-3</v>
      </c>
      <c r="N168" s="189">
        <f t="shared" si="19"/>
        <v>1.1025668148270105E-3</v>
      </c>
      <c r="O168" s="189">
        <f t="shared" si="19"/>
        <v>9.6857035162692656E-4</v>
      </c>
      <c r="P168" s="189">
        <f t="shared" si="19"/>
        <v>8.21178149916867E-4</v>
      </c>
      <c r="Q168" s="189">
        <f t="shared" si="19"/>
        <v>8.21178149916867E-4</v>
      </c>
      <c r="R168" s="189">
        <f t="shared" si="19"/>
        <v>8.21178149916867E-4</v>
      </c>
      <c r="S168" s="189">
        <f t="shared" ref="S168:AI168" si="31">+S126/$AJ$127</f>
        <v>8.21178149916867E-4</v>
      </c>
      <c r="T168" s="189">
        <f t="shared" si="31"/>
        <v>8.21178149916867E-4</v>
      </c>
      <c r="U168" s="189">
        <f t="shared" si="31"/>
        <v>7.5028125926863217E-4</v>
      </c>
      <c r="V168" s="189">
        <f t="shared" si="31"/>
        <v>7.5028125926863217E-4</v>
      </c>
      <c r="W168" s="189">
        <f t="shared" si="31"/>
        <v>4.0563450839968161E-4</v>
      </c>
      <c r="X168" s="189">
        <f t="shared" si="31"/>
        <v>3.0882229817100502E-4</v>
      </c>
      <c r="Y168" s="189">
        <f t="shared" si="31"/>
        <v>1.8752973690478304E-4</v>
      </c>
      <c r="Z168" s="189">
        <f t="shared" si="31"/>
        <v>1.0081112522015175E-4</v>
      </c>
      <c r="AA168" s="189">
        <f t="shared" si="31"/>
        <v>0</v>
      </c>
      <c r="AB168" s="189">
        <f t="shared" si="31"/>
        <v>0</v>
      </c>
      <c r="AC168" s="189">
        <f t="shared" si="31"/>
        <v>0</v>
      </c>
      <c r="AD168" s="189">
        <f t="shared" si="31"/>
        <v>0</v>
      </c>
      <c r="AE168" s="189">
        <f t="shared" si="31"/>
        <v>0</v>
      </c>
      <c r="AF168" s="189">
        <f t="shared" si="31"/>
        <v>0</v>
      </c>
      <c r="AG168" s="189">
        <f t="shared" si="31"/>
        <v>0</v>
      </c>
      <c r="AH168" s="189">
        <f t="shared" si="31"/>
        <v>0</v>
      </c>
      <c r="AI168" s="189">
        <f t="shared" si="31"/>
        <v>0</v>
      </c>
      <c r="AJ168" s="332">
        <f t="shared" si="21"/>
        <v>5.9016626854919811E-2</v>
      </c>
    </row>
    <row r="169" spans="2:36" s="171" customFormat="1" ht="12.6" x14ac:dyDescent="0.3">
      <c r="B169" s="178" t="s">
        <v>120</v>
      </c>
      <c r="C169" s="190">
        <f>SUM(C157:C168)</f>
        <v>6.6803966988511806E-2</v>
      </c>
      <c r="D169" s="190">
        <f t="shared" ref="D169:AI169" si="32">SUM(D157:D168)</f>
        <v>7.7460624480061718E-2</v>
      </c>
      <c r="E169" s="190">
        <f t="shared" si="32"/>
        <v>0.11682365784439736</v>
      </c>
      <c r="F169" s="190">
        <f t="shared" si="32"/>
        <v>8.8757985858487584E-2</v>
      </c>
      <c r="G169" s="190">
        <f t="shared" si="32"/>
        <v>8.8066024088021388E-2</v>
      </c>
      <c r="H169" s="190">
        <f t="shared" si="32"/>
        <v>6.3034099528031684E-2</v>
      </c>
      <c r="I169" s="190">
        <f t="shared" si="32"/>
        <v>0.12558099160855332</v>
      </c>
      <c r="J169" s="190">
        <f t="shared" si="32"/>
        <v>5.4745309768780122E-2</v>
      </c>
      <c r="K169" s="190">
        <f t="shared" si="32"/>
        <v>4.3902844689319348E-2</v>
      </c>
      <c r="L169" s="190">
        <f t="shared" si="32"/>
        <v>3.2960430500678019E-2</v>
      </c>
      <c r="M169" s="190">
        <f t="shared" si="32"/>
        <v>2.1720816072680466E-2</v>
      </c>
      <c r="N169" s="190">
        <f t="shared" si="32"/>
        <v>1.6409328023156557E-2</v>
      </c>
      <c r="O169" s="190">
        <f t="shared" si="32"/>
        <v>1.5589173740144374E-2</v>
      </c>
      <c r="P169" s="190">
        <f t="shared" si="32"/>
        <v>9.9345235348340614E-3</v>
      </c>
      <c r="Q169" s="190">
        <f t="shared" si="32"/>
        <v>9.237091909204102E-3</v>
      </c>
      <c r="R169" s="190">
        <f t="shared" si="32"/>
        <v>9.3910352438178815E-3</v>
      </c>
      <c r="S169" s="190">
        <f t="shared" si="32"/>
        <v>8.0590672704864957E-3</v>
      </c>
      <c r="T169" s="190">
        <f t="shared" si="32"/>
        <v>7.980945896965054E-3</v>
      </c>
      <c r="U169" s="190">
        <f t="shared" si="32"/>
        <v>0.11527470394547161</v>
      </c>
      <c r="V169" s="190">
        <f t="shared" si="32"/>
        <v>6.4008801302079602E-3</v>
      </c>
      <c r="W169" s="190">
        <f t="shared" si="32"/>
        <v>5.3269302566629536E-3</v>
      </c>
      <c r="X169" s="190">
        <f t="shared" si="32"/>
        <v>4.1705103953379001E-3</v>
      </c>
      <c r="Y169" s="190">
        <f t="shared" si="32"/>
        <v>2.5282617849201067E-3</v>
      </c>
      <c r="Z169" s="190">
        <f t="shared" si="32"/>
        <v>2.4415431732354755E-3</v>
      </c>
      <c r="AA169" s="190">
        <f t="shared" si="32"/>
        <v>1.8789539625211267E-3</v>
      </c>
      <c r="AB169" s="190">
        <f t="shared" si="32"/>
        <v>9.7165383553976124E-4</v>
      </c>
      <c r="AC169" s="190">
        <f t="shared" si="32"/>
        <v>9.5878981756355964E-4</v>
      </c>
      <c r="AD169" s="190">
        <f t="shared" si="32"/>
        <v>9.4592579958735804E-4</v>
      </c>
      <c r="AE169" s="190">
        <f t="shared" si="32"/>
        <v>9.4592579958735804E-4</v>
      </c>
      <c r="AF169" s="190">
        <f t="shared" si="32"/>
        <v>9.3231153586653779E-4</v>
      </c>
      <c r="AG169" s="190">
        <f t="shared" si="32"/>
        <v>3.062770068932004E-4</v>
      </c>
      <c r="AH169" s="190">
        <f t="shared" si="32"/>
        <v>3.062770068932004E-4</v>
      </c>
      <c r="AI169" s="190">
        <f t="shared" si="32"/>
        <v>1.5313850358060173E-4</v>
      </c>
      <c r="AJ169" s="333">
        <f>SUM(AJ157:AJ168)</f>
        <v>1</v>
      </c>
    </row>
    <row r="170" spans="2:36" s="171" customFormat="1" ht="12.6" x14ac:dyDescent="0.3">
      <c r="B170" s="172"/>
      <c r="S170" s="172"/>
      <c r="T170" s="191"/>
      <c r="U170" s="191"/>
      <c r="AJ170" s="335"/>
    </row>
    <row r="171" spans="2:36" s="171" customFormat="1" ht="12.6" x14ac:dyDescent="0.3"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S171" s="172"/>
    </row>
    <row r="172" spans="2:36" s="171" customFormat="1" ht="12.6" x14ac:dyDescent="0.3">
      <c r="B172" s="172" t="s">
        <v>151</v>
      </c>
      <c r="S172" s="172"/>
      <c r="T172" s="193"/>
      <c r="U172" s="193"/>
    </row>
  </sheetData>
  <mergeCells count="89">
    <mergeCell ref="B8:F8"/>
    <mergeCell ref="H8:L8"/>
    <mergeCell ref="N8:R8"/>
    <mergeCell ref="B9:F9"/>
    <mergeCell ref="H9:L9"/>
    <mergeCell ref="N9:R9"/>
    <mergeCell ref="B2:Q2"/>
    <mergeCell ref="B6:F6"/>
    <mergeCell ref="H6:L6"/>
    <mergeCell ref="N6:R6"/>
    <mergeCell ref="B7:F7"/>
    <mergeCell ref="H7:L7"/>
    <mergeCell ref="N7:R7"/>
    <mergeCell ref="N10:R10"/>
    <mergeCell ref="B24:F24"/>
    <mergeCell ref="H24:L24"/>
    <mergeCell ref="N24:R24"/>
    <mergeCell ref="B25:F25"/>
    <mergeCell ref="H25:L25"/>
    <mergeCell ref="N25:R25"/>
    <mergeCell ref="B10:F10"/>
    <mergeCell ref="H10:L10"/>
    <mergeCell ref="B26:F26"/>
    <mergeCell ref="H26:L26"/>
    <mergeCell ref="N26:R26"/>
    <mergeCell ref="B27:F27"/>
    <mergeCell ref="H27:L27"/>
    <mergeCell ref="N27:R27"/>
    <mergeCell ref="B28:F28"/>
    <mergeCell ref="H28:L28"/>
    <mergeCell ref="N28:R28"/>
    <mergeCell ref="B45:F45"/>
    <mergeCell ref="H45:L45"/>
    <mergeCell ref="N45:R45"/>
    <mergeCell ref="B46:F46"/>
    <mergeCell ref="H46:L46"/>
    <mergeCell ref="N46:R46"/>
    <mergeCell ref="B47:F47"/>
    <mergeCell ref="H47:L47"/>
    <mergeCell ref="N47:R47"/>
    <mergeCell ref="B48:F48"/>
    <mergeCell ref="H48:L48"/>
    <mergeCell ref="N48:R48"/>
    <mergeCell ref="B49:F49"/>
    <mergeCell ref="H49:L49"/>
    <mergeCell ref="N49:R49"/>
    <mergeCell ref="B67:Q67"/>
    <mergeCell ref="B70:F70"/>
    <mergeCell ref="H70:L70"/>
    <mergeCell ref="N70:R70"/>
    <mergeCell ref="B71:F71"/>
    <mergeCell ref="H71:L71"/>
    <mergeCell ref="N71:R71"/>
    <mergeCell ref="B72:F72"/>
    <mergeCell ref="H72:L72"/>
    <mergeCell ref="N72:R72"/>
    <mergeCell ref="B73:F73"/>
    <mergeCell ref="H73:L73"/>
    <mergeCell ref="N73:R73"/>
    <mergeCell ref="B74:F74"/>
    <mergeCell ref="H74:L74"/>
    <mergeCell ref="N74:R74"/>
    <mergeCell ref="B89:F89"/>
    <mergeCell ref="H89:L89"/>
    <mergeCell ref="N89:R89"/>
    <mergeCell ref="B90:F90"/>
    <mergeCell ref="H90:L90"/>
    <mergeCell ref="N90:R90"/>
    <mergeCell ref="B111:AJ111"/>
    <mergeCell ref="B91:F91"/>
    <mergeCell ref="H91:L91"/>
    <mergeCell ref="N91:R91"/>
    <mergeCell ref="B92:F92"/>
    <mergeCell ref="H92:L92"/>
    <mergeCell ref="N92:R92"/>
    <mergeCell ref="B93:F93"/>
    <mergeCell ref="H93:L93"/>
    <mergeCell ref="N93:R93"/>
    <mergeCell ref="B109:AJ109"/>
    <mergeCell ref="B110:AJ110"/>
    <mergeCell ref="B152:AJ152"/>
    <mergeCell ref="B153:AJ153"/>
    <mergeCell ref="B154:AJ154"/>
    <mergeCell ref="B112:AJ112"/>
    <mergeCell ref="B130:AJ130"/>
    <mergeCell ref="B131:AJ131"/>
    <mergeCell ref="B132:AJ132"/>
    <mergeCell ref="B133:AJ133"/>
    <mergeCell ref="B151:AJ151"/>
  </mergeCells>
  <hyperlinks>
    <hyperlink ref="S2" location="INDICE!A21" display="Å INDICE" xr:uid="{00000000-0004-0000-0C00-000000000000}"/>
    <hyperlink ref="R67" location="INDICE!A21" display="Å INDICE" xr:uid="{00000000-0004-0000-0C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rowBreaks count="2" manualBreakCount="2">
    <brk id="65" max="17" man="1"/>
    <brk id="108" max="17" man="1"/>
  </rowBreaks>
  <colBreaks count="1" manualBreakCount="1">
    <brk id="19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/>
    <pageSetUpPr fitToPage="1"/>
  </sheetPr>
  <dimension ref="A1:AT80"/>
  <sheetViews>
    <sheetView showGridLines="0" zoomScaleNormal="100" workbookViewId="0">
      <pane xSplit="1" ySplit="6" topLeftCell="AK28" activePane="bottomRight" state="frozen"/>
      <selection pane="topRight" activeCell="Q73" sqref="Q73"/>
      <selection pane="bottomLeft" activeCell="Q73" sqref="Q73"/>
      <selection pane="bottomRight" activeCell="AR34" sqref="AR34"/>
    </sheetView>
  </sheetViews>
  <sheetFormatPr baseColWidth="10" defaultColWidth="11.44140625" defaultRowHeight="14.4" outlineLevelCol="1" x14ac:dyDescent="0.35"/>
  <cols>
    <col min="1" max="1" width="27.109375" style="21" customWidth="1"/>
    <col min="2" max="2" width="23.88671875" style="21" hidden="1" customWidth="1" outlineLevel="1"/>
    <col min="3" max="3" width="14" style="21" hidden="1" customWidth="1" outlineLevel="1"/>
    <col min="4" max="4" width="23.88671875" style="21" hidden="1" customWidth="1" outlineLevel="1"/>
    <col min="5" max="5" width="14" style="21" hidden="1" customWidth="1" outlineLevel="1"/>
    <col min="6" max="6" width="23.44140625" style="21" hidden="1" customWidth="1" outlineLevel="1"/>
    <col min="7" max="7" width="14" style="21" hidden="1" customWidth="1" outlineLevel="1"/>
    <col min="8" max="8" width="24" style="21" hidden="1" customWidth="1" outlineLevel="1"/>
    <col min="9" max="9" width="14" style="21" hidden="1" customWidth="1" outlineLevel="1"/>
    <col min="10" max="10" width="23.6640625" style="21" hidden="1" customWidth="1" outlineLevel="1"/>
    <col min="11" max="11" width="14" style="21" hidden="1" customWidth="1" outlineLevel="1"/>
    <col min="12" max="12" width="23.33203125" style="21" hidden="1" customWidth="1" outlineLevel="1"/>
    <col min="13" max="13" width="14" style="21" hidden="1" customWidth="1" outlineLevel="1"/>
    <col min="14" max="14" width="22.109375" style="21" hidden="1" customWidth="1" outlineLevel="1"/>
    <col min="15" max="15" width="14.21875" style="21" hidden="1" customWidth="1" outlineLevel="1"/>
    <col min="16" max="16" width="23" style="21" hidden="1" customWidth="1" outlineLevel="1"/>
    <col min="17" max="17" width="14.21875" style="21" hidden="1" customWidth="1" outlineLevel="1"/>
    <col min="18" max="18" width="23.44140625" style="21" hidden="1" customWidth="1" outlineLevel="1"/>
    <col min="19" max="19" width="14.21875" style="21" hidden="1" customWidth="1" outlineLevel="1"/>
    <col min="20" max="20" width="22.6640625" style="21" hidden="1" customWidth="1" outlineLevel="1"/>
    <col min="21" max="21" width="14.21875" style="21" hidden="1" customWidth="1" outlineLevel="1"/>
    <col min="22" max="22" width="22.33203125" style="21" hidden="1" customWidth="1" outlineLevel="1"/>
    <col min="23" max="23" width="14.21875" style="21" hidden="1" customWidth="1" outlineLevel="1"/>
    <col min="24" max="24" width="23.33203125" style="21" bestFit="1" customWidth="1" collapsed="1"/>
    <col min="25" max="25" width="14.21875" style="21" bestFit="1" customWidth="1"/>
    <col min="26" max="26" width="22" style="21" bestFit="1" customWidth="1"/>
    <col min="27" max="27" width="14.21875" style="21" bestFit="1" customWidth="1"/>
    <col min="28" max="28" width="23.77734375" style="21" bestFit="1" customWidth="1"/>
    <col min="29" max="29" width="14.21875" style="21" bestFit="1" customWidth="1"/>
    <col min="30" max="30" width="23.44140625" style="21" bestFit="1" customWidth="1"/>
    <col min="31" max="31" width="14.21875" style="21" bestFit="1" customWidth="1"/>
    <col min="32" max="32" width="23.44140625" style="21" bestFit="1" customWidth="1"/>
    <col min="33" max="33" width="14.21875" style="21" bestFit="1" customWidth="1"/>
    <col min="34" max="34" width="23.44140625" style="21" bestFit="1" customWidth="1"/>
    <col min="35" max="35" width="14.21875" style="21" bestFit="1" customWidth="1"/>
    <col min="36" max="36" width="27.5546875" style="21" customWidth="1"/>
    <col min="37" max="37" width="21.77734375" style="21" customWidth="1"/>
    <col min="38" max="38" width="23.44140625" style="21" bestFit="1" customWidth="1"/>
    <col min="39" max="39" width="14.21875" style="21" bestFit="1" customWidth="1"/>
    <col min="40" max="40" width="23.44140625" style="21" bestFit="1" customWidth="1"/>
    <col min="41" max="41" width="14.21875" style="21" bestFit="1" customWidth="1"/>
    <col min="42" max="42" width="23.44140625" style="21" bestFit="1" customWidth="1"/>
    <col min="43" max="43" width="14.21875" style="21" bestFit="1" customWidth="1"/>
    <col min="44" max="44" width="26.33203125" style="21" customWidth="1"/>
    <col min="45" max="16384" width="11.44140625" style="21"/>
  </cols>
  <sheetData>
    <row r="1" spans="1:46" s="275" customFormat="1" ht="19.8" customHeight="1" x14ac:dyDescent="0.4">
      <c r="A1" s="351" t="s">
        <v>169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9"/>
      <c r="AQ1" s="318"/>
      <c r="AR1" s="313" t="s">
        <v>186</v>
      </c>
    </row>
    <row r="2" spans="1:46" s="279" customFormat="1" ht="19.8" customHeight="1" x14ac:dyDescent="0.3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P2" s="343"/>
      <c r="AQ2" s="343"/>
    </row>
    <row r="3" spans="1:46" s="275" customFormat="1" ht="19.8" customHeight="1" thickBot="1" x14ac:dyDescent="0.45">
      <c r="A3" s="276"/>
      <c r="AP3" s="318"/>
      <c r="AQ3" s="318"/>
    </row>
    <row r="4" spans="1:46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49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199</v>
      </c>
      <c r="AK4" s="373"/>
      <c r="AL4" s="372" t="s">
        <v>201</v>
      </c>
      <c r="AM4" s="373"/>
      <c r="AN4" s="374" t="s">
        <v>203</v>
      </c>
      <c r="AO4" s="375"/>
      <c r="AP4" s="372" t="s">
        <v>212</v>
      </c>
      <c r="AQ4" s="373"/>
      <c r="AR4" s="376" t="s">
        <v>216</v>
      </c>
      <c r="AS4" s="377"/>
    </row>
    <row r="5" spans="1:46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6" s="37" customFormat="1" ht="15" thickBot="1" x14ac:dyDescent="0.4">
      <c r="A6" s="354"/>
      <c r="B6" s="202">
        <f>+'DP colones GG'!B6+'DP BCCR colones'!B6+'DP SNFP Colones'!B6</f>
        <v>26981334.673387554</v>
      </c>
      <c r="C6" s="203">
        <f>+C9+C11+C13</f>
        <v>0.99999999999999989</v>
      </c>
      <c r="D6" s="202">
        <f>+'DP colones GG'!D6+'DP BCCR colones'!D6+'DP SNFP Colones'!D6</f>
        <v>27362771.671525225</v>
      </c>
      <c r="E6" s="203">
        <f>+E9+E11+E13</f>
        <v>1.0000000000151454</v>
      </c>
      <c r="F6" s="202">
        <f>+'DP colones GG'!F6+'DP BCCR colones'!F6+'DP SNFP Colones'!F6</f>
        <v>29070340.619283829</v>
      </c>
      <c r="G6" s="203">
        <f>+G9+G11+G13</f>
        <v>0.99999999999999911</v>
      </c>
      <c r="H6" s="204">
        <f>+'DP colones GG'!H6+'DP BCCR colones'!H6+'DP SNFP Colones'!H6</f>
        <v>29790405.099812128</v>
      </c>
      <c r="I6" s="205">
        <f>+I9+I11+I13</f>
        <v>0.99999999999999989</v>
      </c>
      <c r="J6" s="204">
        <f>+'DP colones GG'!J6+'DP BCCR colones'!J6+'DP SNFP Colones'!J6</f>
        <v>30613097.071262475</v>
      </c>
      <c r="K6" s="205">
        <f>+K9+K11+K13</f>
        <v>1</v>
      </c>
      <c r="L6" s="202">
        <f>+'DP colones GG'!L6+'DP BCCR colones'!L6+'DP SNFP Colones'!L6</f>
        <v>31492929.591214336</v>
      </c>
      <c r="M6" s="203">
        <f>+M9+M11+M13</f>
        <v>1.0000000000000002</v>
      </c>
      <c r="N6" s="202">
        <f>+'DP colones GG'!N6+'DP BCCR colones'!N6+'DP SNFP Colones'!N6</f>
        <v>32817759.936593734</v>
      </c>
      <c r="O6" s="203">
        <f>+O9+O11+O13</f>
        <v>1</v>
      </c>
      <c r="P6" s="202">
        <f>+'DP colones GG'!P6+'DP BCCR colones'!P6+'DP SNFP Colones'!P6</f>
        <v>32734122.283096414</v>
      </c>
      <c r="Q6" s="203">
        <f>+Q9+Q11+Q13</f>
        <v>1.000000000007863</v>
      </c>
      <c r="R6" s="204">
        <f>+'DP colones GG'!R6+'DP BCCR colones'!R6+'DP SNFP Colones'!R6</f>
        <v>33891138.392918296</v>
      </c>
      <c r="S6" s="205">
        <f>+S9+S11+S13</f>
        <v>0.99999999999212796</v>
      </c>
      <c r="T6" s="204">
        <f>+'DP colones GG'!T6+'DP BCCR colones'!T6+'DP SNFP Colones'!T6</f>
        <v>34309747.336400688</v>
      </c>
      <c r="U6" s="205">
        <f>+U9+U11+U13</f>
        <v>0.99999999999999978</v>
      </c>
      <c r="V6" s="204">
        <f>+'DP colones GG'!V6+'DP BCCR colones'!V6+'DP SNFP Colones'!V6</f>
        <v>34129967.025258496</v>
      </c>
      <c r="W6" s="205">
        <f>+W9+W11+W13</f>
        <v>0.99999999999999989</v>
      </c>
      <c r="X6" s="204">
        <f>+'DP colones GG'!X6+'DP BCCR colones'!X6+'DP SNFP Colones'!X6</f>
        <v>33945914.779126324</v>
      </c>
      <c r="Y6" s="205">
        <f>+Y9+Y11+Y13</f>
        <v>0.99999999999991529</v>
      </c>
      <c r="Z6" s="204">
        <f>+'DP colones GG'!Z6+'DP BCCR colones'!Z6+'DP SNFP Colones'!Z6</f>
        <v>32850719.214324955</v>
      </c>
      <c r="AA6" s="205">
        <f>+AA9+AA11+AA13</f>
        <v>0.99999999999999989</v>
      </c>
      <c r="AB6" s="204">
        <f>+'DP colones GG'!AB6+'DP BCCR colones'!AB6+'DP SNFP Colones'!AB6</f>
        <v>34296828.047755919</v>
      </c>
      <c r="AC6" s="205">
        <f>+AC9+AC11+AC13</f>
        <v>1</v>
      </c>
      <c r="AD6" s="202">
        <f>+'DP colones GG'!AD6+'DP BCCR colones'!AD6+'DP SNFP Colones'!AD6</f>
        <v>34252647.451356627</v>
      </c>
      <c r="AE6" s="203">
        <f>+AE9+AE11+AE13</f>
        <v>1</v>
      </c>
      <c r="AF6" s="204">
        <f>+'DP colones GG'!AF6+'DP BCCR colones'!AF6+'DP SNFP Colones'!AF6</f>
        <v>34673125.044068977</v>
      </c>
      <c r="AG6" s="205">
        <f>+AG9+AG11+AG13</f>
        <v>1.0000000000001514</v>
      </c>
      <c r="AH6" s="202">
        <f>+'DP colones GG'!AH6+'DP BCCR colones'!AH6+'DP SNFP Colones'!AH6</f>
        <v>34326104.427272081</v>
      </c>
      <c r="AI6" s="203">
        <f>+AI9+AI11+AI13</f>
        <v>0.99999999999999978</v>
      </c>
      <c r="AJ6" s="202">
        <f>+'DP colones GG'!AJ6+'DP BCCR colones'!AJ6+'DP SNFP Colones'!AJ6</f>
        <v>35282935.349251524</v>
      </c>
      <c r="AK6" s="203">
        <f>+AK9+AK11+AK13</f>
        <v>1.0000000000060008</v>
      </c>
      <c r="AL6" s="202">
        <f>+'DP colones GG'!AL6+'DP BCCR colones'!AL6+'DP SNFP Colones'!AL6</f>
        <v>35656340.713931307</v>
      </c>
      <c r="AM6" s="203">
        <f>+AM9+AM11+AM13</f>
        <v>0.99999999999958045</v>
      </c>
      <c r="AN6" s="204">
        <f>+'DP colones GG'!AN6+'DP BCCR colones'!AN6+'DP SNFP Colones'!AN6</f>
        <v>35359603.523199253</v>
      </c>
      <c r="AO6" s="205">
        <f>+AO9+AO11+AO13</f>
        <v>1</v>
      </c>
      <c r="AP6" s="202">
        <f>+'DP colones GG'!AP6+'DP BCCR colones'!AP6+'DP SNFP Colones'!AP6</f>
        <v>35642222.768809177</v>
      </c>
      <c r="AQ6" s="203">
        <f>+AQ9+AQ11+AQ13</f>
        <v>0.99999999999999989</v>
      </c>
      <c r="AR6" s="206">
        <f>+'DP colones GG'!AR6+'DP BCCR colones'!AR6+'DP SNFP Colones'!AR6</f>
        <v>35702618.855396949</v>
      </c>
      <c r="AS6" s="207">
        <f>+AS9+AS11+AS13</f>
        <v>1</v>
      </c>
      <c r="AT6" s="35"/>
    </row>
    <row r="7" spans="1:46" s="37" customFormat="1" x14ac:dyDescent="0.35">
      <c r="A7" s="38"/>
      <c r="B7" s="208"/>
      <c r="C7" s="209"/>
      <c r="D7" s="208"/>
      <c r="E7" s="209"/>
      <c r="F7" s="208"/>
      <c r="G7" s="209"/>
      <c r="H7" s="210"/>
      <c r="I7" s="211"/>
      <c r="J7" s="210"/>
      <c r="K7" s="211"/>
      <c r="L7" s="208"/>
      <c r="M7" s="209"/>
      <c r="N7" s="208"/>
      <c r="O7" s="209"/>
      <c r="P7" s="208"/>
      <c r="Q7" s="209"/>
      <c r="R7" s="210"/>
      <c r="S7" s="211"/>
      <c r="T7" s="210"/>
      <c r="U7" s="211"/>
      <c r="V7" s="210"/>
      <c r="W7" s="211"/>
      <c r="X7" s="210"/>
      <c r="Y7" s="211"/>
      <c r="Z7" s="210"/>
      <c r="AA7" s="211"/>
      <c r="AB7" s="210"/>
      <c r="AC7" s="211"/>
      <c r="AD7" s="208"/>
      <c r="AE7" s="209"/>
      <c r="AF7" s="210"/>
      <c r="AG7" s="211"/>
      <c r="AH7" s="208"/>
      <c r="AI7" s="209"/>
      <c r="AJ7" s="208"/>
      <c r="AK7" s="209"/>
      <c r="AL7" s="208"/>
      <c r="AM7" s="209"/>
      <c r="AN7" s="329"/>
      <c r="AO7" s="211"/>
      <c r="AP7" s="340"/>
      <c r="AQ7" s="209"/>
      <c r="AR7" s="323"/>
      <c r="AS7" s="212"/>
    </row>
    <row r="8" spans="1:46" s="37" customFormat="1" x14ac:dyDescent="0.35">
      <c r="A8" s="44" t="s">
        <v>54</v>
      </c>
      <c r="B8" s="213"/>
      <c r="C8" s="203"/>
      <c r="D8" s="213"/>
      <c r="E8" s="203"/>
      <c r="F8" s="213"/>
      <c r="G8" s="203"/>
      <c r="H8" s="214"/>
      <c r="I8" s="205"/>
      <c r="J8" s="214"/>
      <c r="K8" s="205"/>
      <c r="L8" s="213"/>
      <c r="M8" s="203"/>
      <c r="N8" s="213"/>
      <c r="O8" s="203"/>
      <c r="P8" s="213"/>
      <c r="Q8" s="203"/>
      <c r="R8" s="214"/>
      <c r="S8" s="205"/>
      <c r="T8" s="214"/>
      <c r="U8" s="205"/>
      <c r="V8" s="214"/>
      <c r="W8" s="205"/>
      <c r="X8" s="214"/>
      <c r="Y8" s="205"/>
      <c r="Z8" s="214"/>
      <c r="AA8" s="205"/>
      <c r="AB8" s="214"/>
      <c r="AC8" s="205"/>
      <c r="AD8" s="213"/>
      <c r="AE8" s="203"/>
      <c r="AF8" s="214"/>
      <c r="AG8" s="205"/>
      <c r="AH8" s="213"/>
      <c r="AI8" s="203"/>
      <c r="AJ8" s="213"/>
      <c r="AK8" s="203"/>
      <c r="AL8" s="213"/>
      <c r="AM8" s="203"/>
      <c r="AN8" s="204"/>
      <c r="AO8" s="205"/>
      <c r="AP8" s="202"/>
      <c r="AQ8" s="203"/>
      <c r="AR8" s="206"/>
      <c r="AS8" s="207"/>
      <c r="AT8" s="213"/>
    </row>
    <row r="9" spans="1:46" ht="15" customHeight="1" x14ac:dyDescent="0.35">
      <c r="A9" s="48" t="s">
        <v>55</v>
      </c>
      <c r="B9" s="215">
        <f>+'DP colones GG'!B9+'DP BCCR colones'!B9+'DP SNFP Colones'!B9</f>
        <v>15791917.29019236</v>
      </c>
      <c r="C9" s="203">
        <f>+B9/B6</f>
        <v>0.58529044175744094</v>
      </c>
      <c r="D9" s="215">
        <f>+'DP colones GG'!D9+'DP BCCR colones'!D9+'DP SNFP Colones'!D9</f>
        <v>15769889.65792761</v>
      </c>
      <c r="E9" s="203">
        <f>+D9/D6</f>
        <v>0.57632647186609298</v>
      </c>
      <c r="F9" s="215">
        <f>+'DP colones GG'!F9+'DP BCCR colones'!F9+'DP SNFP Colones'!F9</f>
        <v>16657477.728012329</v>
      </c>
      <c r="G9" s="203">
        <f>+F9/F6</f>
        <v>0.57300593571176051</v>
      </c>
      <c r="H9" s="216">
        <f>+'DP colones GG'!H9+'DP BCCR colones'!H9+'DP SNFP Colones'!H9</f>
        <v>16995419.459056266</v>
      </c>
      <c r="I9" s="205">
        <f>+H9/H6</f>
        <v>0.57049977676078822</v>
      </c>
      <c r="J9" s="216">
        <f>+'DP colones GG'!J9+'DP BCCR colones'!J9+'DP SNFP Colones'!J9</f>
        <v>17866387.904986009</v>
      </c>
      <c r="K9" s="205">
        <f>+J9/J6</f>
        <v>0.58361909163897618</v>
      </c>
      <c r="L9" s="215">
        <f>+'DP colones GG'!L9+'DP BCCR colones'!L9+'DP SNFP Colones'!L9</f>
        <v>18378534.247604813</v>
      </c>
      <c r="M9" s="203">
        <f>+L9/L6</f>
        <v>0.58357651975102121</v>
      </c>
      <c r="N9" s="215">
        <f>+'DP colones GG'!N9+'DP BCCR colones'!N9+'DP SNFP Colones'!N9</f>
        <v>19013220.050602265</v>
      </c>
      <c r="O9" s="203">
        <f>+N9/N6</f>
        <v>0.57935764315837435</v>
      </c>
      <c r="P9" s="215">
        <f>+'DP colones GG'!P9+'DP BCCR colones'!P9+'DP SNFP Colones'!P9</f>
        <v>19087973.325396463</v>
      </c>
      <c r="Q9" s="203">
        <f>+P9/P6</f>
        <v>0.58312158671360825</v>
      </c>
      <c r="R9" s="216">
        <f>+'DP colones GG'!R9+'DP BCCR colones'!R9+'DP SNFP Colones'!R9</f>
        <v>19450510.434315614</v>
      </c>
      <c r="S9" s="205">
        <f>+R9/R6</f>
        <v>0.57391139267189339</v>
      </c>
      <c r="T9" s="216">
        <f>+'DP colones GG'!T9+'DP BCCR colones'!T9+'DP SNFP Colones'!T9</f>
        <v>19345285.791564576</v>
      </c>
      <c r="U9" s="205">
        <f>+T9/T6</f>
        <v>0.56384226913383095</v>
      </c>
      <c r="V9" s="216">
        <f>+'DP colones GG'!V9+'DP BCCR colones'!V9+'DP SNFP Colones'!V9</f>
        <v>19525336.625594299</v>
      </c>
      <c r="W9" s="205">
        <f>+V9/V6</f>
        <v>0.57208776706828413</v>
      </c>
      <c r="X9" s="216">
        <f>+'DP colones GG'!X9+'DP BCCR colones'!X9+'DP SNFP Colones'!X9</f>
        <v>19700312.680074379</v>
      </c>
      <c r="Y9" s="205">
        <f>+X9/X6</f>
        <v>0.58034413885314695</v>
      </c>
      <c r="Z9" s="216">
        <f>+'DP colones GG'!Z9+'DP BCCR colones'!Z9+'DP SNFP Colones'!Z9</f>
        <v>20123774.145088445</v>
      </c>
      <c r="AA9" s="205">
        <f>+Z9/Z6</f>
        <v>0.61258245257270438</v>
      </c>
      <c r="AB9" s="216">
        <f>+'DP colones GG'!AB9+'DP BCCR colones'!AB9+'DP SNFP Colones'!AB9</f>
        <v>20784378.851099834</v>
      </c>
      <c r="AC9" s="205">
        <f>+AB9/AB6</f>
        <v>0.60601460934402007</v>
      </c>
      <c r="AD9" s="215">
        <f>+'DP colones GG'!AD9+'DP BCCR colones'!AD9+'DP SNFP Colones'!AD9</f>
        <v>20962203.458174434</v>
      </c>
      <c r="AE9" s="203">
        <f>+AD9/AD6</f>
        <v>0.61198783212140273</v>
      </c>
      <c r="AF9" s="216">
        <f>+'DP colones GG'!AF9+'DP BCCR colones'!AF9+'DP SNFP Colones'!AF9</f>
        <v>21107424.450292744</v>
      </c>
      <c r="AG9" s="205">
        <f>+AF9/AF6</f>
        <v>0.60875460240360657</v>
      </c>
      <c r="AH9" s="215">
        <f>+'DP colones GG'!AH9+'DP BCCR colones'!AH9+'DP SNFP Colones'!AH9</f>
        <v>21871681.521948133</v>
      </c>
      <c r="AI9" s="203">
        <f>+AH9/AH6</f>
        <v>0.63717342491596829</v>
      </c>
      <c r="AJ9" s="215">
        <f>+'DP colones GG'!AJ9+'DP BCCR colones'!AJ9+'DP SNFP Colones'!AJ9</f>
        <v>22261232.692528859</v>
      </c>
      <c r="AK9" s="203">
        <f>+AJ9/AJ6</f>
        <v>0.63093482648690957</v>
      </c>
      <c r="AL9" s="215">
        <f>+'DP colones GG'!AL9+'DP BCCR colones'!AL9+'DP SNFP Colones'!AL9</f>
        <v>22831240.772000182</v>
      </c>
      <c r="AM9" s="203">
        <f>+AL9/AL6</f>
        <v>0.6403136248661595</v>
      </c>
      <c r="AN9" s="284">
        <f>+'DP colones GG'!AN9+'DP BCCR colones'!AN9+'DP SNFP Colones'!AN9</f>
        <v>22927896.24123133</v>
      </c>
      <c r="AO9" s="205">
        <f>+AN9/AN6</f>
        <v>0.64842062570606751</v>
      </c>
      <c r="AP9" s="283">
        <f>+'DP colones GG'!AP9+'DP BCCR colones'!AP9+'DP SNFP Colones'!AP9</f>
        <v>23475732.106479481</v>
      </c>
      <c r="AQ9" s="203">
        <f>+AP9/AP6</f>
        <v>0.65864949722000221</v>
      </c>
      <c r="AR9" s="285">
        <f>+'DP colones GG'!AR9+'DP BCCR colones'!AR9+'DP SNFP Colones'!AR9</f>
        <v>23618085.698322494</v>
      </c>
      <c r="AS9" s="207">
        <f>+AR9/AR6</f>
        <v>0.66152250046364014</v>
      </c>
      <c r="AT9" s="308"/>
    </row>
    <row r="10" spans="1:46" x14ac:dyDescent="0.35">
      <c r="A10" s="53" t="s">
        <v>56</v>
      </c>
      <c r="B10" s="54">
        <v>0</v>
      </c>
      <c r="C10" s="217"/>
      <c r="D10" s="54">
        <v>0</v>
      </c>
      <c r="E10" s="217"/>
      <c r="F10" s="54">
        <v>0</v>
      </c>
      <c r="G10" s="217"/>
      <c r="H10" s="56">
        <f>+H9/H62</f>
        <v>0.47101027054799</v>
      </c>
      <c r="I10" s="218"/>
      <c r="J10" s="56">
        <v>0</v>
      </c>
      <c r="K10" s="218"/>
      <c r="L10" s="54">
        <v>0</v>
      </c>
      <c r="M10" s="217"/>
      <c r="N10" s="54">
        <v>0</v>
      </c>
      <c r="O10" s="217"/>
      <c r="P10" s="54">
        <f>+P9/P62</f>
        <v>0.47728154902205022</v>
      </c>
      <c r="Q10" s="217"/>
      <c r="R10" s="56"/>
      <c r="S10" s="218"/>
      <c r="T10" s="56"/>
      <c r="U10" s="218"/>
      <c r="V10" s="56"/>
      <c r="W10" s="218"/>
      <c r="X10" s="56"/>
      <c r="Y10" s="218"/>
      <c r="Z10" s="56"/>
      <c r="AA10" s="218"/>
      <c r="AB10" s="56"/>
      <c r="AC10" s="218"/>
      <c r="AD10" s="54"/>
      <c r="AE10" s="217"/>
      <c r="AF10" s="56">
        <f>+AF9/AF62</f>
        <v>0.44852849354544833</v>
      </c>
      <c r="AG10" s="218"/>
      <c r="AH10" s="54">
        <v>0</v>
      </c>
      <c r="AI10" s="217"/>
      <c r="AJ10" s="54">
        <v>0</v>
      </c>
      <c r="AK10" s="217"/>
      <c r="AL10" s="54">
        <v>0</v>
      </c>
      <c r="AM10" s="217"/>
      <c r="AN10" s="116">
        <f>+AN9/AN62</f>
        <v>0.46681176610752473</v>
      </c>
      <c r="AO10" s="218"/>
      <c r="AP10" s="115">
        <v>0</v>
      </c>
      <c r="AQ10" s="217"/>
      <c r="AR10" s="117">
        <v>0</v>
      </c>
      <c r="AS10" s="219"/>
    </row>
    <row r="11" spans="1:46" x14ac:dyDescent="0.35">
      <c r="A11" s="48" t="s">
        <v>57</v>
      </c>
      <c r="B11" s="215">
        <f>+'DP colones GG'!B11+'DP BCCR colones'!B11+'DP SNFP Colones'!B11</f>
        <v>10963564.893166887</v>
      </c>
      <c r="C11" s="59">
        <f>+B11/B6</f>
        <v>0.40633886447361545</v>
      </c>
      <c r="D11" s="215">
        <f>+'DP colones GG'!D11+'DP BCCR colones'!D11+'DP SNFP Colones'!D11</f>
        <v>11367171.000110332</v>
      </c>
      <c r="E11" s="59">
        <f>+D11/D6</f>
        <v>0.41542469222660861</v>
      </c>
      <c r="F11" s="215">
        <f>+'DP colones GG'!F11+'DP BCCR colones'!F11+'DP SNFP Colones'!F11</f>
        <v>11629258.516554646</v>
      </c>
      <c r="G11" s="59">
        <f>+F11/F6</f>
        <v>0.40003860528694218</v>
      </c>
      <c r="H11" s="216">
        <f>+'DP colones GG'!H11+'DP BCCR colones'!H11+'DP SNFP Colones'!H11</f>
        <v>11982572.141298011</v>
      </c>
      <c r="I11" s="60">
        <f>+H11/H6</f>
        <v>0.40222924465614529</v>
      </c>
      <c r="J11" s="216">
        <f>+'DP colones GG'!J11+'DP BCCR colones'!J11+'DP SNFP Colones'!J11</f>
        <v>11960349.744691696</v>
      </c>
      <c r="K11" s="60">
        <f>+J11/J6</f>
        <v>0.39069388232265045</v>
      </c>
      <c r="L11" s="215">
        <f>+'DP colones GG'!L11+'DP BCCR colones'!L11+'DP SNFP Colones'!L11</f>
        <v>12316861.637529884</v>
      </c>
      <c r="M11" s="59">
        <f>+L11/L6</f>
        <v>0.3910992656893359</v>
      </c>
      <c r="N11" s="215">
        <f>+'DP colones GG'!N11+'DP BCCR colones'!N11+'DP SNFP Colones'!N11</f>
        <v>12516150.072114548</v>
      </c>
      <c r="O11" s="59">
        <f>+N11/N6</f>
        <v>0.38138343678229858</v>
      </c>
      <c r="P11" s="215">
        <f>+'DP colones GG'!P11+'DP BCCR colones'!P11+'DP SNFP Colones'!P11</f>
        <v>12341787.74710295</v>
      </c>
      <c r="Q11" s="59">
        <f>+P11/P6</f>
        <v>0.37703127153881655</v>
      </c>
      <c r="R11" s="216">
        <f>+'DP colones GG'!R11+'DP BCCR colones'!R11+'DP SNFP Colones'!R11</f>
        <v>12923041.699673882</v>
      </c>
      <c r="S11" s="60">
        <f>+R11/R6</f>
        <v>0.38131034578567619</v>
      </c>
      <c r="T11" s="216">
        <f>+'DP colones GG'!T11+'DP BCCR colones'!T11+'DP SNFP Colones'!T11</f>
        <v>13469443.714090087</v>
      </c>
      <c r="U11" s="60">
        <f>+T11/T6</f>
        <v>0.39258358804058502</v>
      </c>
      <c r="V11" s="216">
        <f>+'DP colones GG'!V11+'DP BCCR colones'!V11+'DP SNFP Colones'!V11</f>
        <v>13302520.593374511</v>
      </c>
      <c r="W11" s="60">
        <f>+V11/V6</f>
        <v>0.38976072211056462</v>
      </c>
      <c r="X11" s="216">
        <f>+'DP colones GG'!X11+'DP BCCR colones'!X11+'DP SNFP Colones'!X11</f>
        <v>12724578.124296298</v>
      </c>
      <c r="Y11" s="60">
        <f>+X11/X6</f>
        <v>0.37484858508278485</v>
      </c>
      <c r="Z11" s="216">
        <f>+'DP colones GG'!Z11+'DP BCCR colones'!Z11+'DP SNFP Colones'!Z11</f>
        <v>11333604.551116901</v>
      </c>
      <c r="AA11" s="60">
        <f>+Z11/Z6</f>
        <v>0.34500323956909729</v>
      </c>
      <c r="AB11" s="216">
        <f>+'DP colones GG'!AB11+'DP BCCR colones'!AB11+'DP SNFP Colones'!AB11</f>
        <v>12133058.33195651</v>
      </c>
      <c r="AC11" s="60">
        <f>+AB11/AB6</f>
        <v>0.35376619421079059</v>
      </c>
      <c r="AD11" s="215">
        <f>+'DP colones GG'!AD11+'DP BCCR colones'!AD11+'DP SNFP Colones'!AD11</f>
        <v>11799023.494206425</v>
      </c>
      <c r="AE11" s="59">
        <f>+AD11/AD6</f>
        <v>0.34447040950521057</v>
      </c>
      <c r="AF11" s="216">
        <f>+'DP colones GG'!AF11+'DP BCCR colones'!AF11+'DP SNFP Colones'!AF11</f>
        <v>12092585.669832466</v>
      </c>
      <c r="AG11" s="60">
        <f>+AF11/AF6</f>
        <v>0.34875961294123292</v>
      </c>
      <c r="AH11" s="215">
        <f>+'DP colones GG'!AH11+'DP BCCR colones'!AH11+'DP SNFP Colones'!AH11</f>
        <v>10711161.141992051</v>
      </c>
      <c r="AI11" s="59">
        <f>+AH11/AH6</f>
        <v>0.31204126773797369</v>
      </c>
      <c r="AJ11" s="215">
        <f>+'DP colones GG'!AJ11+'DP BCCR colones'!AJ11+'DP SNFP Colones'!AJ11</f>
        <v>10971683.598142229</v>
      </c>
      <c r="AK11" s="59">
        <f>+AJ11/AJ6</f>
        <v>0.31096289153773532</v>
      </c>
      <c r="AL11" s="215">
        <f>+'DP colones GG'!AL11+'DP BCCR colones'!AL11+'DP SNFP Colones'!AL11</f>
        <v>10526917.196941128</v>
      </c>
      <c r="AM11" s="59">
        <f>+AL11/AL6</f>
        <v>0.29523268473896286</v>
      </c>
      <c r="AN11" s="284">
        <f>+'DP colones GG'!AN11+'DP BCCR colones'!AN11+'DP SNFP Colones'!AN11</f>
        <v>9908170.5872308481</v>
      </c>
      <c r="AO11" s="60">
        <f>+AN11/AN6</f>
        <v>0.28021158610362101</v>
      </c>
      <c r="AP11" s="283">
        <f>+'DP colones GG'!AP11+'DP BCCR colones'!AP11+'DP SNFP Colones'!AP11</f>
        <v>9667713.630244324</v>
      </c>
      <c r="AQ11" s="59">
        <f>+AP11/AP6</f>
        <v>0.27124328617082283</v>
      </c>
      <c r="AR11" s="285">
        <f>+'DP colones GG'!AR11+'DP BCCR colones'!AR11+'DP SNFP Colones'!AR11</f>
        <v>9528158.577719558</v>
      </c>
      <c r="AS11" s="61">
        <f>+AR11/AR6</f>
        <v>0.26687562098205142</v>
      </c>
    </row>
    <row r="12" spans="1:46" x14ac:dyDescent="0.35">
      <c r="A12" s="53" t="s">
        <v>56</v>
      </c>
      <c r="B12" s="54">
        <v>0</v>
      </c>
      <c r="C12" s="217"/>
      <c r="D12" s="54">
        <v>0</v>
      </c>
      <c r="E12" s="217"/>
      <c r="F12" s="54">
        <v>0</v>
      </c>
      <c r="G12" s="217"/>
      <c r="H12" s="56">
        <f>+H11/H62</f>
        <v>0.33208445132703912</v>
      </c>
      <c r="I12" s="218"/>
      <c r="J12" s="56">
        <v>0</v>
      </c>
      <c r="K12" s="218"/>
      <c r="L12" s="54">
        <v>0</v>
      </c>
      <c r="M12" s="217"/>
      <c r="N12" s="54">
        <v>0</v>
      </c>
      <c r="O12" s="217"/>
      <c r="P12" s="54">
        <f>+P11/P62</f>
        <v>0.30859785233466147</v>
      </c>
      <c r="Q12" s="217"/>
      <c r="R12" s="56"/>
      <c r="S12" s="218"/>
      <c r="T12" s="56"/>
      <c r="U12" s="218"/>
      <c r="V12" s="56"/>
      <c r="W12" s="218"/>
      <c r="X12" s="56"/>
      <c r="Y12" s="218"/>
      <c r="Z12" s="56"/>
      <c r="AA12" s="218"/>
      <c r="AB12" s="56"/>
      <c r="AC12" s="218"/>
      <c r="AD12" s="54"/>
      <c r="AE12" s="217"/>
      <c r="AF12" s="56">
        <f>+AF11/AF62</f>
        <v>0.25696499572139919</v>
      </c>
      <c r="AG12" s="218"/>
      <c r="AH12" s="54">
        <v>0</v>
      </c>
      <c r="AI12" s="217"/>
      <c r="AJ12" s="54">
        <v>0</v>
      </c>
      <c r="AK12" s="217"/>
      <c r="AL12" s="54">
        <v>0</v>
      </c>
      <c r="AM12" s="217"/>
      <c r="AN12" s="116">
        <f>+AN11/AN62</f>
        <v>0.20173026613764308</v>
      </c>
      <c r="AO12" s="218"/>
      <c r="AP12" s="115">
        <v>0</v>
      </c>
      <c r="AQ12" s="217"/>
      <c r="AR12" s="117">
        <v>0</v>
      </c>
      <c r="AS12" s="219"/>
    </row>
    <row r="13" spans="1:46" x14ac:dyDescent="0.35">
      <c r="A13" s="48" t="s">
        <v>58</v>
      </c>
      <c r="B13" s="215">
        <f>+'DP colones GG'!B13+'DP BCCR colones'!B13+'DP SNFP Colones'!B13</f>
        <v>225852.49002830515</v>
      </c>
      <c r="C13" s="203">
        <f>+B13/B6</f>
        <v>8.3706937689435271E-3</v>
      </c>
      <c r="D13" s="215">
        <f>+'DP colones GG'!D13+'DP BCCR colones'!D13+'DP SNFP Colones'!D13</f>
        <v>225711.01390170748</v>
      </c>
      <c r="E13" s="203">
        <f>+D13/D6</f>
        <v>8.2488359224438951E-3</v>
      </c>
      <c r="F13" s="215">
        <f>+'DP colones GG'!F13+'DP BCCR colones'!F13+'DP SNFP Colones'!F13</f>
        <v>783604.37471682497</v>
      </c>
      <c r="G13" s="203">
        <f>+F13/F6</f>
        <v>2.6955459001296343E-2</v>
      </c>
      <c r="H13" s="216">
        <f>+'DP colones GG'!H13+'DP BCCR colones'!H13+'DP SNFP Colones'!H13</f>
        <v>812413.49945784686</v>
      </c>
      <c r="I13" s="205">
        <f>+H13/H6</f>
        <v>2.7270978583066343E-2</v>
      </c>
      <c r="J13" s="216">
        <f>+'DP colones GG'!J13+'DP BCCR colones'!J13+'DP SNFP Colones'!J13</f>
        <v>786359.42158477008</v>
      </c>
      <c r="K13" s="205">
        <f>+J13/J6</f>
        <v>2.5687026038373348E-2</v>
      </c>
      <c r="L13" s="215">
        <f>+'DP colones GG'!L13+'DP BCCR colones'!L13+'DP SNFP Colones'!L13</f>
        <v>797533.70607964392</v>
      </c>
      <c r="M13" s="203">
        <f>+L13/L6</f>
        <v>2.5324214559643062E-2</v>
      </c>
      <c r="N13" s="215">
        <f>+'DP colones GG'!N13+'DP BCCR colones'!N13+'DP SNFP Colones'!N13</f>
        <v>1288389.8138769234</v>
      </c>
      <c r="O13" s="203">
        <f>+N13/N6</f>
        <v>3.9258920059327171E-2</v>
      </c>
      <c r="P13" s="215">
        <f>+'DP colones GG'!P13+'DP BCCR colones'!P13+'DP SNFP Colones'!P13</f>
        <v>1304361.2108543927</v>
      </c>
      <c r="Q13" s="203">
        <f>+P13/P6</f>
        <v>3.9847141755438249E-2</v>
      </c>
      <c r="R13" s="216">
        <f>+'DP colones GG'!R13+'DP BCCR colones'!R13+'DP SNFP Colones'!R13</f>
        <v>1517586.2586620061</v>
      </c>
      <c r="S13" s="205">
        <f>+R13/R6</f>
        <v>4.4778261534558321E-2</v>
      </c>
      <c r="T13" s="216">
        <f>+'DP colones GG'!T13+'DP BCCR colones'!T13+'DP SNFP Colones'!T13</f>
        <v>1495017.8307460176</v>
      </c>
      <c r="U13" s="205">
        <f>+T13/T6</f>
        <v>4.357414282558382E-2</v>
      </c>
      <c r="V13" s="216">
        <f>+'DP colones GG'!V13+'DP BCCR colones'!V13+'DP SNFP Colones'!V13</f>
        <v>1302109.8062896798</v>
      </c>
      <c r="W13" s="205">
        <f>+V13/V6</f>
        <v>3.8151510821151105E-2</v>
      </c>
      <c r="X13" s="216">
        <f>+'DP colones GG'!X13+'DP BCCR colones'!X13+'DP SNFP Colones'!X13</f>
        <v>1521023.9747527717</v>
      </c>
      <c r="Y13" s="205">
        <f>+X13/X6</f>
        <v>4.4807276063983527E-2</v>
      </c>
      <c r="Z13" s="216">
        <f>+'DP colones GG'!Z13+'DP BCCR colones'!Z13+'DP SNFP Colones'!Z13</f>
        <v>1393340.5181196046</v>
      </c>
      <c r="AA13" s="205">
        <f>+Z13/Z6</f>
        <v>4.2414307858198171E-2</v>
      </c>
      <c r="AB13" s="216">
        <f>+'DP colones GG'!AB13+'DP BCCR colones'!AB13+'DP SNFP Colones'!AB13</f>
        <v>1379390.8646995747</v>
      </c>
      <c r="AC13" s="205">
        <f>+AB13/AB6</f>
        <v>4.0219196445189336E-2</v>
      </c>
      <c r="AD13" s="215">
        <f>+'DP colones GG'!AD13+'DP BCCR colones'!AD13+'DP SNFP Colones'!AD13</f>
        <v>1491420.4989757705</v>
      </c>
      <c r="AE13" s="203">
        <f>+AD13/AD6</f>
        <v>4.3541758373386717E-2</v>
      </c>
      <c r="AF13" s="216">
        <f>+'DP colones GG'!AF13+'DP BCCR colones'!AF13+'DP SNFP Colones'!AF13</f>
        <v>1473114.9239490174</v>
      </c>
      <c r="AG13" s="205">
        <f>+AF13/AF6</f>
        <v>4.2485784655311928E-2</v>
      </c>
      <c r="AH13" s="215">
        <f>+'DP colones GG'!AH13+'DP BCCR colones'!AH13+'DP SNFP Colones'!AH13</f>
        <v>1743261.7633318887</v>
      </c>
      <c r="AI13" s="203">
        <f>+AH13/AH6</f>
        <v>5.0785307346057823E-2</v>
      </c>
      <c r="AJ13" s="215">
        <f>+'DP colones GG'!AJ13+'DP BCCR colones'!AJ13+'DP SNFP Colones'!AJ13</f>
        <v>2050019.0587921613</v>
      </c>
      <c r="AK13" s="203">
        <f>+AJ13/AJ6</f>
        <v>5.8102281981355884E-2</v>
      </c>
      <c r="AL13" s="215">
        <f>+'DP colones GG'!AL13+'DP BCCR colones'!AL13+'DP SNFP Colones'!AL13</f>
        <v>2298182.7449750355</v>
      </c>
      <c r="AM13" s="203">
        <f>+AL13/AL6</f>
        <v>6.4453690394457988E-2</v>
      </c>
      <c r="AN13" s="284">
        <f>+'DP colones GG'!AN13+'DP BCCR colones'!AN13+'DP SNFP Colones'!AN13</f>
        <v>2523536.6947370716</v>
      </c>
      <c r="AO13" s="205">
        <f>+AN13/AN6</f>
        <v>7.1367788190311365E-2</v>
      </c>
      <c r="AP13" s="283">
        <f>+'DP colones GG'!AP13+'DP BCCR colones'!AP13+'DP SNFP Colones'!AP13</f>
        <v>2498777.0320853703</v>
      </c>
      <c r="AQ13" s="203">
        <f>+AP13/AP6</f>
        <v>7.0107216609174891E-2</v>
      </c>
      <c r="AR13" s="285">
        <f>+'DP colones GG'!AR13+'DP BCCR colones'!AR13+'DP SNFP Colones'!AR13</f>
        <v>2556374.5793548971</v>
      </c>
      <c r="AS13" s="207">
        <f>+AR13/AR6</f>
        <v>7.1601878554308496E-2</v>
      </c>
    </row>
    <row r="14" spans="1:46" x14ac:dyDescent="0.35">
      <c r="A14" s="53" t="s">
        <v>56</v>
      </c>
      <c r="B14" s="54">
        <v>0</v>
      </c>
      <c r="C14" s="217"/>
      <c r="D14" s="54">
        <v>0</v>
      </c>
      <c r="E14" s="217"/>
      <c r="F14" s="54">
        <v>0</v>
      </c>
      <c r="G14" s="217"/>
      <c r="H14" s="56">
        <f>+H13/H62</f>
        <v>2.251519023101111E-2</v>
      </c>
      <c r="I14" s="218"/>
      <c r="J14" s="56">
        <v>0</v>
      </c>
      <c r="K14" s="218"/>
      <c r="L14" s="54">
        <v>0</v>
      </c>
      <c r="M14" s="217"/>
      <c r="N14" s="54">
        <v>0</v>
      </c>
      <c r="O14" s="217"/>
      <c r="P14" s="54">
        <f>+P13/P62</f>
        <v>3.2614648427476842E-2</v>
      </c>
      <c r="Q14" s="217"/>
      <c r="R14" s="56"/>
      <c r="S14" s="218"/>
      <c r="T14" s="56"/>
      <c r="U14" s="218"/>
      <c r="V14" s="56"/>
      <c r="W14" s="218"/>
      <c r="X14" s="56"/>
      <c r="Y14" s="218"/>
      <c r="Z14" s="56"/>
      <c r="AA14" s="218"/>
      <c r="AB14" s="56"/>
      <c r="AC14" s="218"/>
      <c r="AD14" s="54"/>
      <c r="AE14" s="217"/>
      <c r="AF14" s="56">
        <f>+AF13/AF62</f>
        <v>3.1303393704626363E-2</v>
      </c>
      <c r="AG14" s="218"/>
      <c r="AH14" s="54">
        <v>0</v>
      </c>
      <c r="AI14" s="217"/>
      <c r="AJ14" s="54">
        <v>0</v>
      </c>
      <c r="AK14" s="217"/>
      <c r="AL14" s="54">
        <v>0</v>
      </c>
      <c r="AM14" s="217"/>
      <c r="AN14" s="116">
        <f>+AN13/AN62</f>
        <v>5.1379184941919169E-2</v>
      </c>
      <c r="AO14" s="218"/>
      <c r="AP14" s="115">
        <v>0</v>
      </c>
      <c r="AQ14" s="217"/>
      <c r="AR14" s="117">
        <v>0</v>
      </c>
      <c r="AS14" s="219"/>
    </row>
    <row r="15" spans="1:46" x14ac:dyDescent="0.35">
      <c r="A15" s="53"/>
      <c r="B15" s="54"/>
      <c r="C15" s="217"/>
      <c r="D15" s="54"/>
      <c r="E15" s="217"/>
      <c r="F15" s="54"/>
      <c r="G15" s="217"/>
      <c r="H15" s="56"/>
      <c r="I15" s="218"/>
      <c r="J15" s="56"/>
      <c r="K15" s="218"/>
      <c r="L15" s="54"/>
      <c r="M15" s="217"/>
      <c r="N15" s="54"/>
      <c r="O15" s="217"/>
      <c r="P15" s="54"/>
      <c r="Q15" s="217"/>
      <c r="R15" s="56"/>
      <c r="S15" s="218"/>
      <c r="T15" s="56"/>
      <c r="U15" s="218"/>
      <c r="V15" s="56"/>
      <c r="W15" s="218"/>
      <c r="X15" s="56"/>
      <c r="Y15" s="218"/>
      <c r="Z15" s="56"/>
      <c r="AA15" s="218"/>
      <c r="AB15" s="56"/>
      <c r="AC15" s="218"/>
      <c r="AD15" s="54"/>
      <c r="AE15" s="217"/>
      <c r="AF15" s="56"/>
      <c r="AG15" s="218"/>
      <c r="AH15" s="54"/>
      <c r="AI15" s="217"/>
      <c r="AJ15" s="54"/>
      <c r="AK15" s="217"/>
      <c r="AL15" s="54"/>
      <c r="AM15" s="217"/>
      <c r="AN15" s="116"/>
      <c r="AO15" s="218"/>
      <c r="AP15" s="115"/>
      <c r="AQ15" s="217"/>
      <c r="AR15" s="117"/>
      <c r="AS15" s="219"/>
    </row>
    <row r="16" spans="1:46" x14ac:dyDescent="0.35">
      <c r="A16" s="44" t="s">
        <v>59</v>
      </c>
      <c r="B16" s="215"/>
      <c r="C16" s="217"/>
      <c r="D16" s="215"/>
      <c r="E16" s="217"/>
      <c r="F16" s="215"/>
      <c r="G16" s="217"/>
      <c r="H16" s="216"/>
      <c r="I16" s="218"/>
      <c r="J16" s="216"/>
      <c r="K16" s="218"/>
      <c r="L16" s="215"/>
      <c r="M16" s="217"/>
      <c r="N16" s="215"/>
      <c r="O16" s="217"/>
      <c r="P16" s="215"/>
      <c r="Q16" s="217"/>
      <c r="R16" s="216"/>
      <c r="S16" s="218"/>
      <c r="T16" s="216"/>
      <c r="U16" s="218"/>
      <c r="V16" s="216"/>
      <c r="W16" s="218"/>
      <c r="X16" s="216"/>
      <c r="Y16" s="218"/>
      <c r="Z16" s="216"/>
      <c r="AA16" s="218"/>
      <c r="AB16" s="216"/>
      <c r="AC16" s="218"/>
      <c r="AD16" s="215"/>
      <c r="AE16" s="217"/>
      <c r="AF16" s="216"/>
      <c r="AG16" s="218"/>
      <c r="AH16" s="215"/>
      <c r="AI16" s="217"/>
      <c r="AJ16" s="215"/>
      <c r="AK16" s="217"/>
      <c r="AL16" s="215"/>
      <c r="AM16" s="217"/>
      <c r="AN16" s="284"/>
      <c r="AO16" s="218"/>
      <c r="AP16" s="283"/>
      <c r="AQ16" s="217"/>
      <c r="AR16" s="285"/>
      <c r="AS16" s="219"/>
    </row>
    <row r="17" spans="1:46" x14ac:dyDescent="0.35">
      <c r="A17" s="48" t="s">
        <v>60</v>
      </c>
      <c r="B17" s="215">
        <f>+'DP colones GG'!B17+'DP BCCR colones'!B17+'DP SNFP Colones'!B17</f>
        <v>6568475.4538514316</v>
      </c>
      <c r="C17" s="59">
        <f>+B17/B6</f>
        <v>0.24344516434652519</v>
      </c>
      <c r="D17" s="215">
        <f>+'DP colones GG'!D17+'DP BCCR colones'!D17+'DP SNFP Colones'!D17</f>
        <v>7019505.3887237441</v>
      </c>
      <c r="E17" s="59">
        <f>+D17/D6</f>
        <v>0.25653488151671844</v>
      </c>
      <c r="F17" s="215">
        <f>+'DP colones GG'!F17+'DP BCCR colones'!F17+'DP SNFP Colones'!F17</f>
        <v>7667143.7297352366</v>
      </c>
      <c r="G17" s="59">
        <f>+F17/F6</f>
        <v>0.2637445439717081</v>
      </c>
      <c r="H17" s="216">
        <f>+'DP colones GG'!H17+'DP BCCR colones'!H17+'DP SNFP Colones'!H17</f>
        <v>7666137.9780689646</v>
      </c>
      <c r="I17" s="60">
        <f>+H17/H6</f>
        <v>0.25733580837131048</v>
      </c>
      <c r="J17" s="216">
        <f>+'DP colones GG'!J17+'DP BCCR colones'!J17+'DP SNFP Colones'!J17</f>
        <v>7499768.9664463829</v>
      </c>
      <c r="K17" s="60">
        <f>+J17/J6</f>
        <v>0.2449856330768527</v>
      </c>
      <c r="L17" s="215">
        <f>+'DP colones GG'!L17+'DP BCCR colones'!L17+'DP SNFP Colones'!L17</f>
        <v>7627977.239510471</v>
      </c>
      <c r="M17" s="59">
        <f>+L17/L6</f>
        <v>0.24221237396848808</v>
      </c>
      <c r="N17" s="215">
        <f>+'DP colones GG'!N17+'DP BCCR colones'!N17+'DP SNFP Colones'!N17</f>
        <v>8146055.6002131999</v>
      </c>
      <c r="O17" s="59">
        <f>+N17/N6</f>
        <v>0.24822095158085022</v>
      </c>
      <c r="P17" s="215">
        <f>+'DP colones GG'!P17+'DP BCCR colones'!P17+'DP SNFP Colones'!P17</f>
        <v>8523349.2597250883</v>
      </c>
      <c r="Q17" s="59">
        <f>+P17/P6</f>
        <v>0.26038117613211409</v>
      </c>
      <c r="R17" s="216">
        <f>+'DP colones GG'!R17+'DP BCCR colones'!R17+'DP SNFP Colones'!R17</f>
        <v>9511623.3245797195</v>
      </c>
      <c r="S17" s="60">
        <f>+R17/R6</f>
        <v>0.28065222284085967</v>
      </c>
      <c r="T17" s="216">
        <f>+'DP colones GG'!T17+'DP BCCR colones'!T17+'DP SNFP Colones'!T17</f>
        <v>9383944.3581593446</v>
      </c>
      <c r="U17" s="60">
        <f>+T17/T6</f>
        <v>0.27350665879732416</v>
      </c>
      <c r="V17" s="216">
        <f>+'DP colones GG'!V17+'DP BCCR colones'!V17+'DP SNFP Colones'!V17</f>
        <v>9803076.8230010681</v>
      </c>
      <c r="W17" s="60">
        <f>+V17/V6</f>
        <v>0.28722784337137286</v>
      </c>
      <c r="X17" s="216">
        <f>+'DP colones GG'!X17+'DP BCCR colones'!X17+'DP SNFP Colones'!X17</f>
        <v>9706193.9207685236</v>
      </c>
      <c r="Y17" s="60">
        <f>+X17/X6</f>
        <v>0.28593113439196394</v>
      </c>
      <c r="Z17" s="216">
        <f>+'DP colones GG'!Z17+'DP BCCR colones'!Z17+'DP SNFP Colones'!Z17</f>
        <v>9064055.6101626195</v>
      </c>
      <c r="AA17" s="60">
        <f>+Z17/Z6</f>
        <v>0.27591650432451198</v>
      </c>
      <c r="AB17" s="216">
        <f>+'DP colones GG'!AB17+'DP BCCR colones'!AB17+'DP SNFP Colones'!AB17</f>
        <v>8986699.8948814608</v>
      </c>
      <c r="AC17" s="60">
        <f>+AB17/AB6</f>
        <v>0.26202714380373932</v>
      </c>
      <c r="AD17" s="215">
        <f>+'DP colones GG'!AD17+'DP BCCR colones'!AD17+'DP SNFP Colones'!AD17</f>
        <v>9016293.2774183564</v>
      </c>
      <c r="AE17" s="59">
        <f>+AD17/AD6</f>
        <v>0.26322909171393855</v>
      </c>
      <c r="AF17" s="216">
        <f>+'DP colones GG'!AF17+'DP BCCR colones'!AF17+'DP SNFP Colones'!AF17</f>
        <v>8675122.5499941502</v>
      </c>
      <c r="AG17" s="60">
        <f>+AF17/AF6</f>
        <v>0.25019730811596042</v>
      </c>
      <c r="AH17" s="215">
        <f>+'DP colones GG'!AH17+'DP BCCR colones'!AH17+'DP SNFP Colones'!AH17</f>
        <v>8523123.8693518974</v>
      </c>
      <c r="AI17" s="59">
        <f>+AH17/AH6</f>
        <v>0.24829860572760706</v>
      </c>
      <c r="AJ17" s="215">
        <f>+'DP colones GG'!AJ17+'DP BCCR colones'!AJ17+'DP SNFP Colones'!AJ17</f>
        <v>8548968.6386112738</v>
      </c>
      <c r="AK17" s="59">
        <f>+AJ17/AJ6</f>
        <v>0.24229754565453487</v>
      </c>
      <c r="AL17" s="215">
        <f>+'DP colones GG'!AL17+'DP BCCR colones'!AL17+'DP SNFP Colones'!AL17</f>
        <v>8440328.7969554812</v>
      </c>
      <c r="AM17" s="59">
        <f>+AL17/AL6</f>
        <v>0.23671326411960597</v>
      </c>
      <c r="AN17" s="284">
        <f>+'DP colones GG'!AN17+'DP BCCR colones'!AN17+'DP SNFP Colones'!AN17</f>
        <v>8096747.9790538764</v>
      </c>
      <c r="AO17" s="60">
        <f>+AN17/AN6</f>
        <v>0.22898299676187381</v>
      </c>
      <c r="AP17" s="283">
        <f>+'DP colones GG'!AP17+'DP BCCR colones'!AP17+'DP SNFP Colones'!AP17</f>
        <v>7972602.210415991</v>
      </c>
      <c r="AQ17" s="59">
        <f>+AP17/AP6</f>
        <v>0.22368420348331602</v>
      </c>
      <c r="AR17" s="285">
        <f>+'DP colones GG'!AR17+'DP BCCR colones'!AR17+'DP SNFP Colones'!AR17</f>
        <v>8004485.7921588086</v>
      </c>
      <c r="AS17" s="61">
        <f>+AR17/AR6</f>
        <v>0.22419884167541448</v>
      </c>
      <c r="AT17" s="308"/>
    </row>
    <row r="18" spans="1:46" x14ac:dyDescent="0.35">
      <c r="A18" s="53" t="s">
        <v>56</v>
      </c>
      <c r="B18" s="54">
        <v>0</v>
      </c>
      <c r="C18" s="217"/>
      <c r="D18" s="54">
        <v>0</v>
      </c>
      <c r="E18" s="217"/>
      <c r="F18" s="54">
        <v>0</v>
      </c>
      <c r="G18" s="217"/>
      <c r="H18" s="56">
        <f>+H17/H62</f>
        <v>0.2124589941311745</v>
      </c>
      <c r="I18" s="218"/>
      <c r="J18" s="56">
        <v>0</v>
      </c>
      <c r="K18" s="218"/>
      <c r="L18" s="54">
        <v>0</v>
      </c>
      <c r="M18" s="217"/>
      <c r="N18" s="54">
        <v>0</v>
      </c>
      <c r="O18" s="217"/>
      <c r="P18" s="54">
        <f>+P17/P62</f>
        <v>0.21312044333826838</v>
      </c>
      <c r="Q18" s="217"/>
      <c r="R18" s="56"/>
      <c r="S18" s="218"/>
      <c r="T18" s="56"/>
      <c r="U18" s="218"/>
      <c r="V18" s="56"/>
      <c r="W18" s="218"/>
      <c r="X18" s="56"/>
      <c r="Y18" s="218"/>
      <c r="Z18" s="56"/>
      <c r="AA18" s="218"/>
      <c r="AB18" s="56"/>
      <c r="AC18" s="218"/>
      <c r="AD18" s="54"/>
      <c r="AE18" s="217"/>
      <c r="AF18" s="56">
        <f>+AF17/AF62</f>
        <v>0.18434459674766518</v>
      </c>
      <c r="AG18" s="218"/>
      <c r="AH18" s="54">
        <v>0</v>
      </c>
      <c r="AI18" s="217"/>
      <c r="AJ18" s="54">
        <v>0</v>
      </c>
      <c r="AK18" s="217"/>
      <c r="AL18" s="54">
        <v>0</v>
      </c>
      <c r="AM18" s="217"/>
      <c r="AN18" s="116">
        <f>+AN17/AN62</f>
        <v>0.16484971774395499</v>
      </c>
      <c r="AO18" s="218"/>
      <c r="AP18" s="115">
        <v>0</v>
      </c>
      <c r="AQ18" s="217"/>
      <c r="AR18" s="117">
        <v>0</v>
      </c>
      <c r="AS18" s="219"/>
    </row>
    <row r="19" spans="1:46" x14ac:dyDescent="0.35">
      <c r="A19" s="48" t="s">
        <v>61</v>
      </c>
      <c r="B19" s="215">
        <f>+'DP colones GG'!B19+'DP BCCR colones'!B19+'DP SNFP Colones'!B19</f>
        <v>19041776.844278667</v>
      </c>
      <c r="C19" s="59">
        <f>+B19/B6</f>
        <v>0.70573887744182295</v>
      </c>
      <c r="D19" s="215">
        <f>+'DP colones GG'!D19+'DP BCCR colones'!D19+'DP SNFP Colones'!D19</f>
        <v>18978699.6543875</v>
      </c>
      <c r="E19" s="59">
        <f>+D19/D6</f>
        <v>0.69359565917576549</v>
      </c>
      <c r="F19" s="215">
        <f>+'DP colones GG'!F19+'DP BCCR colones'!F19+'DP SNFP Colones'!F19</f>
        <v>20075553.933981229</v>
      </c>
      <c r="G19" s="59">
        <f>+F19/F6</f>
        <v>0.69058543884635792</v>
      </c>
      <c r="H19" s="216">
        <f>+'DP colones GG'!H19+'DP BCCR colones'!H19+'DP SNFP Colones'!H19</f>
        <v>20812633.278999694</v>
      </c>
      <c r="I19" s="60">
        <f>+H19/H6</f>
        <v>0.69863545692874607</v>
      </c>
      <c r="J19" s="216">
        <f>+'DP colones GG'!J19+'DP BCCR colones'!J19+'DP SNFP Colones'!J19</f>
        <v>21791027.578718655</v>
      </c>
      <c r="K19" s="60">
        <f>+J19/J6</f>
        <v>0.71182041882245917</v>
      </c>
      <c r="L19" s="215">
        <f>+'DP colones GG'!L19+'DP BCCR colones'!L19+'DP SNFP Colones'!L19</f>
        <v>22582958.954384096</v>
      </c>
      <c r="M19" s="59">
        <f>+L19/L6</f>
        <v>0.71708028587737749</v>
      </c>
      <c r="N19" s="215">
        <f>+'DP colones GG'!N19+'DP BCCR colones'!N19+'DP SNFP Colones'!N19</f>
        <v>23335967.737590853</v>
      </c>
      <c r="O19" s="59">
        <f>+N19/N6</f>
        <v>0.71107740999622204</v>
      </c>
      <c r="P19" s="215">
        <f>+'DP colones GG'!P19+'DP BCCR colones'!P19+'DP SNFP Colones'!P19</f>
        <v>22794798.465827305</v>
      </c>
      <c r="Q19" s="59">
        <f>+P19/P6</f>
        <v>0.69636198791859216</v>
      </c>
      <c r="R19" s="216">
        <f>+'DP colones GG'!R19+'DP BCCR colones'!R19+'DP SNFP Colones'!R19</f>
        <v>22621008.149716709</v>
      </c>
      <c r="S19" s="60">
        <f>+R19/R6</f>
        <v>0.6674608532607883</v>
      </c>
      <c r="T19" s="216">
        <f>+'DP colones GG'!T19+'DP BCCR colones'!T19+'DP SNFP Colones'!T19</f>
        <v>22990278.129982766</v>
      </c>
      <c r="U19" s="60">
        <f>+T19/T6</f>
        <v>0.67008007679471859</v>
      </c>
      <c r="V19" s="216">
        <f>+'DP colones GG'!V19+'DP BCCR colones'!V19+'DP SNFP Colones'!V19</f>
        <v>22255847.256338593</v>
      </c>
      <c r="W19" s="60">
        <f>+V19/V6</f>
        <v>0.65209108581522368</v>
      </c>
      <c r="X19" s="216">
        <f>+'DP colones GG'!X19+'DP BCCR colones'!X19+'DP SNFP Colones'!X19</f>
        <v>22014750.83143907</v>
      </c>
      <c r="Y19" s="60">
        <f>+X19/X6</f>
        <v>0.64852430622892376</v>
      </c>
      <c r="Z19" s="216">
        <f>+'DP colones GG'!Z19+'DP BCCR colones'!Z19+'DP SNFP Colones'!Z19</f>
        <v>21519521.393424779</v>
      </c>
      <c r="AA19" s="60">
        <f>+Z19/Z6</f>
        <v>0.65507002306485063</v>
      </c>
      <c r="AB19" s="216">
        <f>+'DP colones GG'!AB19+'DP BCCR colones'!AB19+'DP SNFP Colones'!AB19</f>
        <v>23047434.321461659</v>
      </c>
      <c r="AC19" s="60">
        <f>+AB19/AB6</f>
        <v>0.67199900496249187</v>
      </c>
      <c r="AD19" s="215">
        <f>+'DP colones GG'!AD19+'DP BCCR colones'!AD19+'DP SNFP Colones'!AD19</f>
        <v>22971501.766059153</v>
      </c>
      <c r="AE19" s="59">
        <f>+AD19/AD6</f>
        <v>0.67064894176958967</v>
      </c>
      <c r="AF19" s="216">
        <f>+'DP colones GG'!AF19+'DP BCCR colones'!AF19+'DP SNFP Colones'!AF19</f>
        <v>23633981.783115309</v>
      </c>
      <c r="AG19" s="60">
        <f>+AF19/AF6</f>
        <v>0.6816224886876191</v>
      </c>
      <c r="AH19" s="215">
        <f>+'DP colones GG'!AH19+'DP BCCR colones'!AH19+'DP SNFP Colones'!AH19</f>
        <v>23421344.716162134</v>
      </c>
      <c r="AI19" s="59">
        <f>+AH19/AH6</f>
        <v>0.6823187514850616</v>
      </c>
      <c r="AJ19" s="215">
        <f>+'DP colones GG'!AJ19+'DP BCCR colones'!AJ19+'DP SNFP Colones'!AJ19</f>
        <v>24264544.62026133</v>
      </c>
      <c r="AK19" s="59">
        <f>+AJ19/AJ6</f>
        <v>0.68771332033676913</v>
      </c>
      <c r="AL19" s="215">
        <f>+'DP colones GG'!AL19+'DP BCCR colones'!AL19+'DP SNFP Colones'!AL19</f>
        <v>24726663.10084676</v>
      </c>
      <c r="AM19" s="59">
        <f>+AL19/AL6</f>
        <v>0.69347169691997568</v>
      </c>
      <c r="AN19" s="284">
        <f>+'DP colones GG'!AN19+'DP BCCR colones'!AN19+'DP SNFP Colones'!AN19</f>
        <v>24685066.413048249</v>
      </c>
      <c r="AO19" s="60">
        <f>+AN19/AN6</f>
        <v>0.69811490948569332</v>
      </c>
      <c r="AP19" s="283">
        <f>+'DP colones GG'!AP19+'DP BCCR colones'!AP19+'DP SNFP Colones'!AP19</f>
        <v>24936474.716533523</v>
      </c>
      <c r="AQ19" s="59">
        <f>+AP19/AP6</f>
        <v>0.69963298524568029</v>
      </c>
      <c r="AR19" s="285">
        <f>+'DP colones GG'!AR19+'DP BCCR colones'!AR19+'DP SNFP Colones'!AR19</f>
        <v>24945471.100888241</v>
      </c>
      <c r="AS19" s="61">
        <f>+AR19/AR6</f>
        <v>0.69870143705487264</v>
      </c>
    </row>
    <row r="20" spans="1:46" x14ac:dyDescent="0.35">
      <c r="A20" s="53" t="s">
        <v>56</v>
      </c>
      <c r="B20" s="54">
        <v>0</v>
      </c>
      <c r="C20" s="220"/>
      <c r="D20" s="54">
        <v>0</v>
      </c>
      <c r="E20" s="220"/>
      <c r="F20" s="54">
        <v>0</v>
      </c>
      <c r="G20" s="220"/>
      <c r="H20" s="56">
        <f>+H19/H62</f>
        <v>0.57680035818910536</v>
      </c>
      <c r="I20" s="221"/>
      <c r="J20" s="56">
        <v>0</v>
      </c>
      <c r="K20" s="221"/>
      <c r="L20" s="54">
        <v>0</v>
      </c>
      <c r="M20" s="220"/>
      <c r="N20" s="54">
        <v>0</v>
      </c>
      <c r="O20" s="220"/>
      <c r="P20" s="54">
        <f>+P19/P62</f>
        <v>0.56996814360277503</v>
      </c>
      <c r="Q20" s="220"/>
      <c r="R20" s="56"/>
      <c r="S20" s="221"/>
      <c r="T20" s="56"/>
      <c r="U20" s="221"/>
      <c r="V20" s="56"/>
      <c r="W20" s="221"/>
      <c r="X20" s="56"/>
      <c r="Y20" s="221"/>
      <c r="Z20" s="56"/>
      <c r="AA20" s="221"/>
      <c r="AB20" s="56"/>
      <c r="AC20" s="221"/>
      <c r="AD20" s="54"/>
      <c r="AE20" s="220"/>
      <c r="AF20" s="56">
        <f>+AF19/AF62</f>
        <v>0.50221732502822036</v>
      </c>
      <c r="AG20" s="221"/>
      <c r="AH20" s="54">
        <v>0</v>
      </c>
      <c r="AI20" s="220"/>
      <c r="AJ20" s="54">
        <v>0</v>
      </c>
      <c r="AK20" s="220"/>
      <c r="AL20" s="54">
        <v>0</v>
      </c>
      <c r="AM20" s="220"/>
      <c r="AN20" s="116">
        <f>+AN19/AN62</f>
        <v>0.50258773537339341</v>
      </c>
      <c r="AO20" s="221"/>
      <c r="AP20" s="115">
        <v>0</v>
      </c>
      <c r="AQ20" s="220"/>
      <c r="AR20" s="117">
        <v>0</v>
      </c>
      <c r="AS20" s="222"/>
    </row>
    <row r="21" spans="1:46" x14ac:dyDescent="0.35">
      <c r="A21" s="48" t="s">
        <v>62</v>
      </c>
      <c r="B21" s="215">
        <f>+'DP colones GG'!B21+'DP BCCR colones'!B21+'DP SNFP Colones'!B21</f>
        <v>1371082.3752574637</v>
      </c>
      <c r="C21" s="59">
        <f>+B21/B6</f>
        <v>5.0815958211652169E-2</v>
      </c>
      <c r="D21" s="215">
        <f>+'DP colones GG'!D21+'DP BCCR colones'!D21+'DP SNFP Colones'!D21</f>
        <v>1364566.6284139894</v>
      </c>
      <c r="E21" s="59">
        <f>+D21/D6</f>
        <v>4.9869459307516392E-2</v>
      </c>
      <c r="F21" s="215">
        <f>+'DP colones GG'!F21+'DP BCCR colones'!F21+'DP SNFP Colones'!F21</f>
        <v>1327642.9555673595</v>
      </c>
      <c r="G21" s="59">
        <f>+F21/F6</f>
        <v>4.567001718193376E-2</v>
      </c>
      <c r="H21" s="216">
        <f>+'DP colones GG'!H21+'DP BCCR colones'!H21+'DP SNFP Colones'!H21</f>
        <v>1311633.8427434897</v>
      </c>
      <c r="I21" s="60">
        <f>+H21/H6</f>
        <v>4.4028734699944089E-2</v>
      </c>
      <c r="J21" s="216">
        <f>+'DP colones GG'!J21+'DP BCCR colones'!J21+'DP SNFP Colones'!J21</f>
        <v>1322300.5260974437</v>
      </c>
      <c r="K21" s="60">
        <f>+J21/J6</f>
        <v>4.319394810068828E-2</v>
      </c>
      <c r="L21" s="215">
        <f>+'DP colones GG'!L21+'DP BCCR colones'!L21+'DP SNFP Colones'!L21</f>
        <v>1281993.3973197823</v>
      </c>
      <c r="M21" s="59">
        <f>+L21/L6</f>
        <v>4.0707340154134894E-2</v>
      </c>
      <c r="N21" s="215">
        <f>+'DP colones GG'!N21+'DP BCCR colones'!N21+'DP SNFP Colones'!N21</f>
        <v>1335736.598789684</v>
      </c>
      <c r="O21" s="59">
        <f>+N21/N6</f>
        <v>4.0701638422927795E-2</v>
      </c>
      <c r="P21" s="215">
        <f>+'DP colones GG'!P21+'DP BCCR colones'!P21+'DP SNFP Colones'!P21</f>
        <v>1415974.5575440277</v>
      </c>
      <c r="Q21" s="59">
        <f>+P21/P6</f>
        <v>4.3256835949293908E-2</v>
      </c>
      <c r="R21" s="216">
        <f>+'DP colones GG'!R21+'DP BCCR colones'!R21+'DP SNFP Colones'!R21</f>
        <v>1758506.9186218833</v>
      </c>
      <c r="S21" s="60">
        <f>+R21/R6</f>
        <v>5.188692389835247E-2</v>
      </c>
      <c r="T21" s="216">
        <f>+'DP colones GG'!T21+'DP BCCR colones'!T21+'DP SNFP Colones'!T21</f>
        <v>1935524.848258584</v>
      </c>
      <c r="U21" s="60">
        <f>+T21/T6</f>
        <v>5.6413264407957395E-2</v>
      </c>
      <c r="V21" s="216">
        <f>+'DP colones GG'!V21+'DP BCCR colones'!V21+'DP SNFP Colones'!V21</f>
        <v>2071042.9459188213</v>
      </c>
      <c r="W21" s="60">
        <f>+V21/V6</f>
        <v>6.0681070813403029E-2</v>
      </c>
      <c r="X21" s="216">
        <f>+'DP colones GG'!X21+'DP BCCR colones'!X21+'DP SNFP Colones'!X21</f>
        <v>2224970.0269187251</v>
      </c>
      <c r="Y21" s="60">
        <f>+X21/X6</f>
        <v>6.5544559379112119E-2</v>
      </c>
      <c r="Z21" s="216">
        <f>+'DP colones GG'!Z21+'DP BCCR colones'!Z21+'DP SNFP Colones'!Z21</f>
        <v>2267142.2107375693</v>
      </c>
      <c r="AA21" s="60">
        <f>+Z21/Z6</f>
        <v>6.9013472610637838E-2</v>
      </c>
      <c r="AB21" s="216">
        <f>+'DP colones GG'!AB21+'DP BCCR colones'!AB21+'DP SNFP Colones'!AB21</f>
        <v>2262693.8314128183</v>
      </c>
      <c r="AC21" s="60">
        <f>+AB21/AB6</f>
        <v>6.5973851233769379E-2</v>
      </c>
      <c r="AD21" s="215">
        <f>+'DP colones GG'!AD21+'DP BCCR colones'!AD21+'DP SNFP Colones'!AD21</f>
        <v>2264852.407879116</v>
      </c>
      <c r="AE21" s="59">
        <f>+AD21/AD6</f>
        <v>6.61219665164718E-2</v>
      </c>
      <c r="AF21" s="216">
        <f>+'DP colones GG'!AF21+'DP BCCR colones'!AF21+'DP SNFP Colones'!AF21</f>
        <v>2364020.7109595267</v>
      </c>
      <c r="AG21" s="60">
        <f>+AF21/AF6</f>
        <v>6.8180203196420708E-2</v>
      </c>
      <c r="AH21" s="215">
        <f>+'DP colones GG'!AH21+'DP BCCR colones'!AH21+'DP SNFP Colones'!AH21</f>
        <v>2381635.8417580775</v>
      </c>
      <c r="AI21" s="59">
        <f>+AH21/AH6</f>
        <v>6.9382642787332097E-2</v>
      </c>
      <c r="AJ21" s="215">
        <f>+'DP colones GG'!AJ21+'DP BCCR colones'!AJ21+'DP SNFP Colones'!AJ21</f>
        <v>2469422.0903789042</v>
      </c>
      <c r="AK21" s="59">
        <f>+AJ21/AJ6</f>
        <v>6.9989134008695497E-2</v>
      </c>
      <c r="AL21" s="215">
        <f>+'DP colones GG'!AL21+'DP BCCR colones'!AL21+'DP SNFP Colones'!AL21</f>
        <v>2489348.8161290581</v>
      </c>
      <c r="AM21" s="59">
        <f>+AL21/AL6</f>
        <v>6.9815038960418144E-2</v>
      </c>
      <c r="AN21" s="284">
        <f>+'DP colones GG'!AN21+'DP BCCR colones'!AN21+'DP SNFP Colones'!AN21</f>
        <v>2577789.1310971263</v>
      </c>
      <c r="AO21" s="60">
        <f>+AN21/AN6</f>
        <v>7.2902093752432839E-2</v>
      </c>
      <c r="AP21" s="283">
        <f>+'DP colones GG'!AP21+'DP BCCR colones'!AP21+'DP SNFP Colones'!AP21</f>
        <v>2733145.8418596708</v>
      </c>
      <c r="AQ21" s="59">
        <f>+AP21/AP6</f>
        <v>7.6682811271003862E-2</v>
      </c>
      <c r="AR21" s="285">
        <f>+'DP colones GG'!AR21+'DP BCCR colones'!AR21+'DP SNFP Colones'!AR21</f>
        <v>2752661.9623498996</v>
      </c>
      <c r="AS21" s="61">
        <f>+AR21/AR6</f>
        <v>7.7099721269712859E-2</v>
      </c>
    </row>
    <row r="22" spans="1:46" x14ac:dyDescent="0.35">
      <c r="A22" s="53" t="s">
        <v>56</v>
      </c>
      <c r="B22" s="54">
        <v>0</v>
      </c>
      <c r="C22" s="220"/>
      <c r="D22" s="54">
        <v>0</v>
      </c>
      <c r="E22" s="220"/>
      <c r="F22" s="54">
        <v>0</v>
      </c>
      <c r="G22" s="220"/>
      <c r="H22" s="56">
        <f>+H21/H62</f>
        <v>3.6350559785761009E-2</v>
      </c>
      <c r="I22" s="221"/>
      <c r="J22" s="56">
        <v>0</v>
      </c>
      <c r="K22" s="221"/>
      <c r="L22" s="54">
        <v>0</v>
      </c>
      <c r="M22" s="220"/>
      <c r="N22" s="54">
        <v>0</v>
      </c>
      <c r="O22" s="220"/>
      <c r="P22" s="54">
        <f>+P21/P62</f>
        <v>3.540546283670945E-2</v>
      </c>
      <c r="Q22" s="220"/>
      <c r="R22" s="56"/>
      <c r="S22" s="221"/>
      <c r="T22" s="56"/>
      <c r="U22" s="221"/>
      <c r="V22" s="56"/>
      <c r="W22" s="221"/>
      <c r="X22" s="56"/>
      <c r="Y22" s="221"/>
      <c r="Z22" s="56"/>
      <c r="AA22" s="221"/>
      <c r="AB22" s="56"/>
      <c r="AC22" s="221"/>
      <c r="AD22" s="54"/>
      <c r="AE22" s="220"/>
      <c r="AF22" s="56">
        <f>+AF21/AF62</f>
        <v>5.0234961195476893E-2</v>
      </c>
      <c r="AG22" s="221"/>
      <c r="AH22" s="54">
        <v>0</v>
      </c>
      <c r="AI22" s="220"/>
      <c r="AJ22" s="54">
        <v>0</v>
      </c>
      <c r="AK22" s="220"/>
      <c r="AL22" s="54">
        <v>0</v>
      </c>
      <c r="AM22" s="220"/>
      <c r="AN22" s="116">
        <f>+AN21/AN62</f>
        <v>5.2483764069738578E-2</v>
      </c>
      <c r="AO22" s="221"/>
      <c r="AP22" s="115">
        <v>0</v>
      </c>
      <c r="AQ22" s="220"/>
      <c r="AR22" s="117">
        <v>0</v>
      </c>
      <c r="AS22" s="222"/>
    </row>
    <row r="23" spans="1:46" x14ac:dyDescent="0.35">
      <c r="A23" s="53"/>
      <c r="B23" s="54"/>
      <c r="C23" s="220"/>
      <c r="D23" s="54"/>
      <c r="E23" s="220"/>
      <c r="F23" s="54"/>
      <c r="G23" s="220"/>
      <c r="H23" s="56"/>
      <c r="I23" s="221"/>
      <c r="J23" s="56"/>
      <c r="K23" s="221"/>
      <c r="L23" s="54"/>
      <c r="M23" s="220"/>
      <c r="N23" s="54"/>
      <c r="O23" s="220"/>
      <c r="P23" s="54"/>
      <c r="Q23" s="220"/>
      <c r="R23" s="56"/>
      <c r="S23" s="221"/>
      <c r="T23" s="56"/>
      <c r="U23" s="221"/>
      <c r="V23" s="56"/>
      <c r="W23" s="221"/>
      <c r="X23" s="56"/>
      <c r="Y23" s="221"/>
      <c r="Z23" s="56"/>
      <c r="AA23" s="221"/>
      <c r="AB23" s="56"/>
      <c r="AC23" s="221"/>
      <c r="AD23" s="54"/>
      <c r="AE23" s="220"/>
      <c r="AF23" s="56"/>
      <c r="AG23" s="221"/>
      <c r="AH23" s="54"/>
      <c r="AI23" s="220"/>
      <c r="AJ23" s="54"/>
      <c r="AK23" s="220"/>
      <c r="AL23" s="54"/>
      <c r="AM23" s="220"/>
      <c r="AN23" s="116"/>
      <c r="AO23" s="221"/>
      <c r="AP23" s="115"/>
      <c r="AQ23" s="220"/>
      <c r="AR23" s="117"/>
      <c r="AS23" s="222"/>
    </row>
    <row r="24" spans="1:46" x14ac:dyDescent="0.35">
      <c r="A24" s="53"/>
      <c r="B24" s="54"/>
      <c r="C24" s="220"/>
      <c r="D24" s="54"/>
      <c r="E24" s="220"/>
      <c r="F24" s="54"/>
      <c r="G24" s="220"/>
      <c r="H24" s="56"/>
      <c r="I24" s="221"/>
      <c r="J24" s="56"/>
      <c r="K24" s="221"/>
      <c r="L24" s="54"/>
      <c r="M24" s="220"/>
      <c r="N24" s="54"/>
      <c r="O24" s="220"/>
      <c r="P24" s="54"/>
      <c r="Q24" s="220"/>
      <c r="R24" s="56"/>
      <c r="S24" s="221"/>
      <c r="T24" s="56"/>
      <c r="U24" s="221"/>
      <c r="V24" s="56"/>
      <c r="W24" s="221"/>
      <c r="X24" s="56"/>
      <c r="Y24" s="221"/>
      <c r="Z24" s="56"/>
      <c r="AA24" s="221"/>
      <c r="AB24" s="56"/>
      <c r="AC24" s="221"/>
      <c r="AD24" s="54"/>
      <c r="AE24" s="220"/>
      <c r="AF24" s="56"/>
      <c r="AG24" s="221"/>
      <c r="AH24" s="54"/>
      <c r="AI24" s="220"/>
      <c r="AJ24" s="54"/>
      <c r="AK24" s="220"/>
      <c r="AL24" s="54"/>
      <c r="AM24" s="220"/>
      <c r="AN24" s="116"/>
      <c r="AO24" s="221"/>
      <c r="AP24" s="115"/>
      <c r="AQ24" s="220"/>
      <c r="AR24" s="117"/>
      <c r="AS24" s="222"/>
    </row>
    <row r="25" spans="1:46" x14ac:dyDescent="0.35">
      <c r="A25" s="44" t="s">
        <v>63</v>
      </c>
      <c r="B25" s="54"/>
      <c r="C25" s="220"/>
      <c r="D25" s="54"/>
      <c r="E25" s="220"/>
      <c r="F25" s="54"/>
      <c r="G25" s="220"/>
      <c r="H25" s="56"/>
      <c r="I25" s="221"/>
      <c r="J25" s="56"/>
      <c r="K25" s="221"/>
      <c r="L25" s="54"/>
      <c r="M25" s="220"/>
      <c r="N25" s="54"/>
      <c r="O25" s="220"/>
      <c r="P25" s="54"/>
      <c r="Q25" s="220"/>
      <c r="R25" s="56"/>
      <c r="S25" s="221"/>
      <c r="T25" s="56"/>
      <c r="U25" s="221"/>
      <c r="V25" s="56"/>
      <c r="W25" s="221"/>
      <c r="X25" s="56"/>
      <c r="Y25" s="221"/>
      <c r="Z25" s="56"/>
      <c r="AA25" s="221"/>
      <c r="AB25" s="56"/>
      <c r="AC25" s="221"/>
      <c r="AD25" s="54"/>
      <c r="AE25" s="220"/>
      <c r="AF25" s="56"/>
      <c r="AG25" s="221"/>
      <c r="AH25" s="54"/>
      <c r="AI25" s="220"/>
      <c r="AJ25" s="54"/>
      <c r="AK25" s="220"/>
      <c r="AL25" s="54"/>
      <c r="AM25" s="220"/>
      <c r="AN25" s="116"/>
      <c r="AO25" s="221"/>
      <c r="AP25" s="115"/>
      <c r="AQ25" s="220"/>
      <c r="AR25" s="117"/>
      <c r="AS25" s="222"/>
    </row>
    <row r="26" spans="1:46" x14ac:dyDescent="0.35">
      <c r="A26" s="48" t="s">
        <v>64</v>
      </c>
      <c r="B26" s="215">
        <f>+'DP colones GG'!B26+'DP BCCR colones'!B26+'DP SNFP Colones'!B26</f>
        <v>2761993.2060354403</v>
      </c>
      <c r="C26" s="59">
        <f>+B26/B6</f>
        <v>0.10236681170408043</v>
      </c>
      <c r="D26" s="215">
        <f>+'DP colones GG'!D26+'DP BCCR colones'!D26+'DP SNFP Colones'!D26</f>
        <v>3070345.3123737616</v>
      </c>
      <c r="E26" s="59">
        <f>+D26/D6</f>
        <v>0.11220885622376053</v>
      </c>
      <c r="F26" s="215">
        <f>+'DP colones GG'!F26+'DP BCCR colones'!F26+'DP SNFP Colones'!F26</f>
        <v>2940400.5641481928</v>
      </c>
      <c r="G26" s="59">
        <f>+F26/F6</f>
        <v>0.10114778504513552</v>
      </c>
      <c r="H26" s="216">
        <f>+'DP colones GG'!H26+'DP BCCR colones'!H26+'DP SNFP Colones'!H26</f>
        <v>3806749.5865567327</v>
      </c>
      <c r="I26" s="60">
        <f>+H26/H6</f>
        <v>0.12778441829851919</v>
      </c>
      <c r="J26" s="216">
        <f>+'DP colones GG'!J26+'DP BCCR colones'!J26+'DP SNFP Colones'!J26</f>
        <v>3795592.3650175743</v>
      </c>
      <c r="K26" s="60">
        <f>+J26/J6</f>
        <v>0.12398589911311594</v>
      </c>
      <c r="L26" s="215">
        <f>+'DP colones GG'!L26+'DP BCCR colones'!L26+'DP SNFP Colones'!L26</f>
        <v>3938854.0433165366</v>
      </c>
      <c r="M26" s="59">
        <f>+L26/L6</f>
        <v>0.12507105862946993</v>
      </c>
      <c r="N26" s="215">
        <f>+'DP colones GG'!N26+'DP BCCR colones'!N26+'DP SNFP Colones'!N26</f>
        <v>4385876.4616246242</v>
      </c>
      <c r="O26" s="59">
        <f>+N26/N6</f>
        <v>0.13364338303706444</v>
      </c>
      <c r="P26" s="215">
        <f>+'DP colones GG'!P26+'DP BCCR colones'!P26+'DP SNFP Colones'!P26</f>
        <v>3307765.4428062108</v>
      </c>
      <c r="Q26" s="59">
        <f>+P26/P6</f>
        <v>0.10104946191009707</v>
      </c>
      <c r="R26" s="216">
        <f>+'DP colones GG'!R26+'DP BCCR colones'!R26+'DP SNFP Colones'!R26</f>
        <v>3804385.1935145971</v>
      </c>
      <c r="S26" s="60">
        <f>+R26/R6</f>
        <v>0.11225309546726646</v>
      </c>
      <c r="T26" s="216">
        <f>+'DP colones GG'!T26+'DP BCCR colones'!T26+'DP SNFP Colones'!T26</f>
        <v>3882768.2631087136</v>
      </c>
      <c r="U26" s="60">
        <f>+T26/T6</f>
        <v>0.11316808092577579</v>
      </c>
      <c r="V26" s="216">
        <f>+'DP colones GG'!V26+'DP BCCR colones'!V26+'DP SNFP Colones'!V26</f>
        <v>3850051.9137303438</v>
      </c>
      <c r="W26" s="60">
        <f>+V26/V6</f>
        <v>0.11280561481003025</v>
      </c>
      <c r="X26" s="216">
        <f>+'DP colones GG'!X26+'DP BCCR colones'!X26+'DP SNFP Colones'!X26</f>
        <v>3813565.7130184146</v>
      </c>
      <c r="Y26" s="60">
        <f>+X26/X6</f>
        <v>0.11234240520050483</v>
      </c>
      <c r="Z26" s="216">
        <f>+'DP colones GG'!Z26+'DP BCCR colones'!Z26+'DP SNFP Colones'!Z26</f>
        <v>3757412.3189376905</v>
      </c>
      <c r="AA26" s="60">
        <f>+Z26/Z6</f>
        <v>0.11437838832153255</v>
      </c>
      <c r="AB26" s="216">
        <f>+'DP colones GG'!AB26+'DP BCCR colones'!AB26+'DP SNFP Colones'!AB26</f>
        <v>4333713.5434845081</v>
      </c>
      <c r="AC26" s="60">
        <f>+AB26/AB6</f>
        <v>0.12635901889965209</v>
      </c>
      <c r="AD26" s="215">
        <f>+'DP colones GG'!AD26+'DP BCCR colones'!AD26+'DP SNFP Colones'!AD26</f>
        <v>3797548.373240334</v>
      </c>
      <c r="AE26" s="59">
        <f>+AD26/AD6</f>
        <v>0.11086875484977808</v>
      </c>
      <c r="AF26" s="216">
        <f>+'DP colones GG'!AF26+'DP BCCR colones'!AF26+'DP SNFP Colones'!AF26</f>
        <v>3952459.5528050652</v>
      </c>
      <c r="AG26" s="60">
        <f>+AF26/AF6</f>
        <v>0.11399201969195316</v>
      </c>
      <c r="AH26" s="215">
        <f>+'DP colones GG'!AH26+'DP BCCR colones'!AH26+'DP SNFP Colones'!AH26</f>
        <v>3975369.2374149272</v>
      </c>
      <c r="AI26" s="59">
        <f>+AH26/AH6</f>
        <v>0.11581183777604828</v>
      </c>
      <c r="AJ26" s="215">
        <f>+'DP colones GG'!AJ26+'DP BCCR colones'!AJ26+'DP SNFP Colones'!AJ26</f>
        <v>4048810.5428289706</v>
      </c>
      <c r="AK26" s="59">
        <f>+AJ26/AJ6</f>
        <v>0.1147526560007389</v>
      </c>
      <c r="AL26" s="215">
        <f>+'DP colones GG'!AL26+'DP BCCR colones'!AL26+'DP SNFP Colones'!AL26</f>
        <v>4320689.0316408612</v>
      </c>
      <c r="AM26" s="59">
        <f>+AL26/AL6</f>
        <v>0.12117589593125921</v>
      </c>
      <c r="AN26" s="284">
        <f>+'DP colones GG'!AN26+'DP BCCR colones'!AN26+'DP SNFP Colones'!AN26</f>
        <v>4045210.4291131864</v>
      </c>
      <c r="AO26" s="60">
        <f>+AN26/AN6</f>
        <v>0.11440203017149626</v>
      </c>
      <c r="AP26" s="283">
        <f>+'DP colones GG'!AP26+'DP BCCR colones'!AP26+'DP SNFP Colones'!AP26</f>
        <v>4042929.5226676892</v>
      </c>
      <c r="AQ26" s="59">
        <f>+AP26/AP6</f>
        <v>0.11343090325459984</v>
      </c>
      <c r="AR26" s="285">
        <f>+'DP colones GG'!AR26+'DP BCCR colones'!AR26+'DP SNFP Colones'!AR26</f>
        <v>3810244.8244664688</v>
      </c>
      <c r="AS26" s="61">
        <f>+AR26/AR6</f>
        <v>0.1067217180873693</v>
      </c>
      <c r="AT26" s="308"/>
    </row>
    <row r="27" spans="1:46" x14ac:dyDescent="0.35">
      <c r="A27" s="53" t="s">
        <v>56</v>
      </c>
      <c r="B27" s="54">
        <v>0</v>
      </c>
      <c r="C27" s="217"/>
      <c r="D27" s="54">
        <v>0</v>
      </c>
      <c r="E27" s="217"/>
      <c r="F27" s="54">
        <v>0</v>
      </c>
      <c r="G27" s="217"/>
      <c r="H27" s="56">
        <f>+H26/H62</f>
        <v>0.10550008235996193</v>
      </c>
      <c r="I27" s="218"/>
      <c r="J27" s="56">
        <v>0</v>
      </c>
      <c r="K27" s="218"/>
      <c r="L27" s="54">
        <v>0</v>
      </c>
      <c r="M27" s="217"/>
      <c r="N27" s="54">
        <v>0</v>
      </c>
      <c r="O27" s="217"/>
      <c r="P27" s="54">
        <f>+P26/P62</f>
        <v>8.2708383306658112E-2</v>
      </c>
      <c r="Q27" s="217"/>
      <c r="R27" s="56"/>
      <c r="S27" s="218"/>
      <c r="T27" s="56"/>
      <c r="U27" s="218"/>
      <c r="V27" s="56"/>
      <c r="W27" s="218"/>
      <c r="X27" s="56"/>
      <c r="Y27" s="218"/>
      <c r="Z27" s="56"/>
      <c r="AA27" s="218"/>
      <c r="AB27" s="56"/>
      <c r="AC27" s="218"/>
      <c r="AD27" s="54"/>
      <c r="AE27" s="217"/>
      <c r="AF27" s="56">
        <f>+AF26/AF62</f>
        <v>8.3988964792641244E-2</v>
      </c>
      <c r="AG27" s="218"/>
      <c r="AH27" s="54">
        <v>0</v>
      </c>
      <c r="AI27" s="217"/>
      <c r="AJ27" s="54">
        <v>0</v>
      </c>
      <c r="AK27" s="217"/>
      <c r="AL27" s="54">
        <v>0</v>
      </c>
      <c r="AM27" s="217"/>
      <c r="AN27" s="116">
        <f>+AN26/AN62</f>
        <v>8.2360448809737447E-2</v>
      </c>
      <c r="AO27" s="218"/>
      <c r="AP27" s="115">
        <v>0</v>
      </c>
      <c r="AQ27" s="217"/>
      <c r="AR27" s="117">
        <v>0</v>
      </c>
      <c r="AS27" s="219"/>
    </row>
    <row r="28" spans="1:46" x14ac:dyDescent="0.35">
      <c r="A28" s="48" t="s">
        <v>65</v>
      </c>
      <c r="B28" s="215">
        <f>+'DP colones GG'!B28+'DP BCCR colones'!B28+'DP SNFP Colones'!B28</f>
        <v>10173959.46021064</v>
      </c>
      <c r="C28" s="59">
        <f>+B28/B6</f>
        <v>0.37707398775367112</v>
      </c>
      <c r="D28" s="215">
        <f>+'DP colones GG'!D28+'DP BCCR colones'!D28+'DP SNFP Colones'!D28</f>
        <v>10191116.350700013</v>
      </c>
      <c r="E28" s="59">
        <f>+D28/D6</f>
        <v>0.37244459271299951</v>
      </c>
      <c r="F28" s="215">
        <f>+'DP colones GG'!F28+'DP BCCR colones'!F28+'DP SNFP Colones'!F28</f>
        <v>11084931.282668408</v>
      </c>
      <c r="G28" s="59">
        <f>+F28/F6</f>
        <v>0.38131411763765893</v>
      </c>
      <c r="H28" s="216">
        <f>+'DP colones GG'!H28+'DP BCCR colones'!H28+'DP SNFP Colones'!H28</f>
        <v>10525712.659032293</v>
      </c>
      <c r="I28" s="60">
        <f>+H28/H6</f>
        <v>0.3533255967404979</v>
      </c>
      <c r="J28" s="216">
        <f>+'DP colones GG'!J28+'DP BCCR colones'!J28+'DP SNFP Colones'!J28</f>
        <v>11230547.263352765</v>
      </c>
      <c r="K28" s="60">
        <f>+J28/J6</f>
        <v>0.36685433156958336</v>
      </c>
      <c r="L28" s="215">
        <f>+'DP colones GG'!L28+'DP BCCR colones'!L28+'DP SNFP Colones'!L28</f>
        <v>11367845.51003157</v>
      </c>
      <c r="M28" s="59">
        <f>+L28/L6</f>
        <v>0.36096500571997869</v>
      </c>
      <c r="N28" s="215">
        <f>+'DP colones GG'!N28+'DP BCCR colones'!N28+'DP SNFP Colones'!N28</f>
        <v>12249170.501923278</v>
      </c>
      <c r="O28" s="59">
        <f>+N28/N6</f>
        <v>0.37324822064606339</v>
      </c>
      <c r="P28" s="215">
        <f>+'DP colones GG'!P28+'DP BCCR colones'!P28+'DP SNFP Colones'!P28</f>
        <v>12567010.800126435</v>
      </c>
      <c r="Q28" s="59">
        <f>+P28/P6</f>
        <v>0.38391164704043151</v>
      </c>
      <c r="R28" s="216">
        <f>+'DP colones GG'!R28+'DP BCCR colones'!R28+'DP SNFP Colones'!R28</f>
        <v>12688077.193392642</v>
      </c>
      <c r="S28" s="60">
        <f>+R28/R6</f>
        <v>0.37437742711067717</v>
      </c>
      <c r="T28" s="216">
        <f>+'DP colones GG'!T28+'DP BCCR colones'!T28+'DP SNFP Colones'!T28</f>
        <v>12749767.372331314</v>
      </c>
      <c r="U28" s="60">
        <f>+T28/T6</f>
        <v>0.37160773139254621</v>
      </c>
      <c r="V28" s="216">
        <f>+'DP colones GG'!V28+'DP BCCR colones'!V28+'DP SNFP Colones'!V28</f>
        <v>12975507.465577085</v>
      </c>
      <c r="W28" s="60">
        <f>+V28/V6</f>
        <v>0.38017931444159692</v>
      </c>
      <c r="X28" s="216">
        <f>+'DP colones GG'!X28+'DP BCCR colones'!X28+'DP SNFP Colones'!X28</f>
        <v>12961853.386227267</v>
      </c>
      <c r="Y28" s="60">
        <f>+X28/X6</f>
        <v>0.3818383882291968</v>
      </c>
      <c r="Z28" s="216">
        <f>+'DP colones GG'!Z28+'DP BCCR colones'!Z28+'DP SNFP Colones'!Z28</f>
        <v>12867074.091723803</v>
      </c>
      <c r="AA28" s="60">
        <f>+Z28/Z6</f>
        <v>0.39168317770385253</v>
      </c>
      <c r="AB28" s="216">
        <f>+'DP colones GG'!AB28+'DP BCCR colones'!AB28+'DP SNFP Colones'!AB28</f>
        <v>12529802.273899784</v>
      </c>
      <c r="AC28" s="60">
        <f>+AB28/AB6</f>
        <v>0.36533414275083737</v>
      </c>
      <c r="AD28" s="215">
        <f>+'DP colones GG'!AD28+'DP BCCR colones'!AD28+'DP SNFP Colones'!AD28</f>
        <v>13002108.312515249</v>
      </c>
      <c r="AE28" s="59">
        <f>+AD28/AD6</f>
        <v>0.37959425854541595</v>
      </c>
      <c r="AF28" s="216">
        <f>+'DP colones GG'!AF28+'DP BCCR colones'!AF28+'DP SNFP Colones'!AF28</f>
        <v>12793415.915402159</v>
      </c>
      <c r="AG28" s="60">
        <f>+AF28/AF6</f>
        <v>0.36897210445098144</v>
      </c>
      <c r="AH28" s="215">
        <f>+'DP colones GG'!AH28+'DP BCCR colones'!AH28+'DP SNFP Colones'!AH28</f>
        <v>12168843.633527471</v>
      </c>
      <c r="AI28" s="59">
        <f>+AH28/AH6</f>
        <v>0.35450698052003032</v>
      </c>
      <c r="AJ28" s="215">
        <f>+'DP colones GG'!AJ28+'DP BCCR colones'!AJ28+'DP SNFP Colones'!AJ28</f>
        <v>12262205.777213359</v>
      </c>
      <c r="AK28" s="59">
        <f>+AJ28/AJ6</f>
        <v>0.34753927517182848</v>
      </c>
      <c r="AL28" s="215">
        <f>+'DP colones GG'!AL28+'DP BCCR colones'!AL28+'DP SNFP Colones'!AL28</f>
        <v>12090152.503126675</v>
      </c>
      <c r="AM28" s="59">
        <f>+AL28/AL6</f>
        <v>0.33907440474964179</v>
      </c>
      <c r="AN28" s="284">
        <f>+'DP colones GG'!AN28+'DP BCCR colones'!AN28+'DP SNFP Colones'!AN28</f>
        <v>11965878.916108839</v>
      </c>
      <c r="AO28" s="60">
        <f>+AN28/AN6</f>
        <v>0.33840534745413897</v>
      </c>
      <c r="AP28" s="283">
        <f>+'DP colones GG'!AP28+'DP BCCR colones'!AP28+'DP SNFP Colones'!AP28</f>
        <v>12227683.084723504</v>
      </c>
      <c r="AQ28" s="59">
        <f>+AP28/AP6</f>
        <v>0.34306735480661599</v>
      </c>
      <c r="AR28" s="285">
        <f>+'DP colones GG'!AR28+'DP BCCR colones'!AR28+'DP SNFP Colones'!AR28</f>
        <v>12492340.444018831</v>
      </c>
      <c r="AS28" s="61">
        <f>+AR28/AR6</f>
        <v>0.34989983492850807</v>
      </c>
    </row>
    <row r="29" spans="1:46" x14ac:dyDescent="0.35">
      <c r="A29" s="53" t="s">
        <v>56</v>
      </c>
      <c r="B29" s="54">
        <v>0</v>
      </c>
      <c r="C29" s="217"/>
      <c r="D29" s="54">
        <v>0</v>
      </c>
      <c r="E29" s="217"/>
      <c r="F29" s="54">
        <v>0</v>
      </c>
      <c r="G29" s="217"/>
      <c r="H29" s="56">
        <f>+H28/H62</f>
        <v>0.29170911486973672</v>
      </c>
      <c r="I29" s="218"/>
      <c r="J29" s="56">
        <v>0</v>
      </c>
      <c r="K29" s="218"/>
      <c r="L29" s="54">
        <v>0</v>
      </c>
      <c r="M29" s="217"/>
      <c r="N29" s="54">
        <v>0</v>
      </c>
      <c r="O29" s="217"/>
      <c r="P29" s="54">
        <f>+P28/P62</f>
        <v>0.31422939874296996</v>
      </c>
      <c r="Q29" s="217"/>
      <c r="R29" s="56"/>
      <c r="S29" s="218"/>
      <c r="T29" s="56"/>
      <c r="U29" s="218"/>
      <c r="V29" s="56"/>
      <c r="W29" s="218"/>
      <c r="X29" s="56"/>
      <c r="Y29" s="218"/>
      <c r="Z29" s="56"/>
      <c r="AA29" s="218"/>
      <c r="AB29" s="56"/>
      <c r="AC29" s="218"/>
      <c r="AD29" s="54"/>
      <c r="AE29" s="217"/>
      <c r="AF29" s="56">
        <f>+AF28/AF62</f>
        <v>0.27185749646286705</v>
      </c>
      <c r="AG29" s="218"/>
      <c r="AH29" s="54">
        <v>0</v>
      </c>
      <c r="AI29" s="217"/>
      <c r="AJ29" s="54">
        <v>0</v>
      </c>
      <c r="AK29" s="217"/>
      <c r="AL29" s="54">
        <v>0</v>
      </c>
      <c r="AM29" s="217"/>
      <c r="AN29" s="116">
        <f>+AN28/AN62</f>
        <v>0.24362518964180283</v>
      </c>
      <c r="AO29" s="218"/>
      <c r="AP29" s="115">
        <v>0</v>
      </c>
      <c r="AQ29" s="217"/>
      <c r="AR29" s="117">
        <v>0</v>
      </c>
      <c r="AS29" s="219"/>
    </row>
    <row r="30" spans="1:46" x14ac:dyDescent="0.35">
      <c r="A30" s="48" t="s">
        <v>66</v>
      </c>
      <c r="B30" s="215">
        <f>+'DP colones GG'!B30+'DP BCCR colones'!B30+'DP SNFP Colones'!B30</f>
        <v>14045382.006979309</v>
      </c>
      <c r="C30" s="59">
        <f>+B30/B6</f>
        <v>0.52055920053623816</v>
      </c>
      <c r="D30" s="215">
        <f>+'DP colones GG'!D30+'DP BCCR colones'!D30+'DP SNFP Colones'!D30</f>
        <v>14101310.008451449</v>
      </c>
      <c r="E30" s="59">
        <f>+D30/D6</f>
        <v>0.5153465510632399</v>
      </c>
      <c r="F30" s="215">
        <f>+'DP colones GG'!F30+'DP BCCR colones'!F30+'DP SNFP Colones'!F30</f>
        <v>15045008.771873843</v>
      </c>
      <c r="G30" s="59">
        <f>+F30/F6</f>
        <v>0.51753809729679356</v>
      </c>
      <c r="H30" s="216">
        <f>+'DP colones GG'!H30+'DP BCCR colones'!H30+'DP SNFP Colones'!H30</f>
        <v>15457942.854223106</v>
      </c>
      <c r="I30" s="60">
        <f>+H30/H6</f>
        <v>0.51888998496098304</v>
      </c>
      <c r="J30" s="216">
        <f>+'DP colones GG'!J30+'DP BCCR colones'!J30+'DP SNFP Colones'!J30</f>
        <v>15586957.442892127</v>
      </c>
      <c r="K30" s="60">
        <f>+J30/J6</f>
        <v>0.50915976931730045</v>
      </c>
      <c r="L30" s="215">
        <f>+'DP colones GG'!L30+'DP BCCR colones'!L30+'DP SNFP Colones'!L30</f>
        <v>16186230.037866218</v>
      </c>
      <c r="M30" s="59">
        <f>+L30/L6</f>
        <v>0.51396393565055098</v>
      </c>
      <c r="N30" s="215">
        <f>+'DP colones GG'!N30+'DP BCCR colones'!N30+'DP SNFP Colones'!N30</f>
        <v>16182712.972635152</v>
      </c>
      <c r="O30" s="59">
        <f>+N30/N6</f>
        <v>0.49310839630435821</v>
      </c>
      <c r="P30" s="215">
        <f>+'DP colones GG'!P30+'DP BCCR colones'!P30+'DP SNFP Colones'!P30</f>
        <v>16859346.040421166</v>
      </c>
      <c r="Q30" s="59">
        <f>+P30/P6</f>
        <v>0.51503889105733469</v>
      </c>
      <c r="R30" s="216">
        <f>+'DP colones GG'!R30+'DP BCCR colones'!R30+'DP SNFP Colones'!R30</f>
        <v>17398676.006011095</v>
      </c>
      <c r="S30" s="60">
        <f>+R30/R6</f>
        <v>0.51336947742205752</v>
      </c>
      <c r="T30" s="216">
        <f>+'DP colones GG'!T30+'DP BCCR colones'!T30+'DP SNFP Colones'!T30</f>
        <v>17677211.70096064</v>
      </c>
      <c r="U30" s="60">
        <f>+T30/T6</f>
        <v>0.51522418768167744</v>
      </c>
      <c r="V30" s="216">
        <f>+'DP colones GG'!V30+'DP BCCR colones'!V30+'DP SNFP Colones'!V30</f>
        <v>17304407.645780064</v>
      </c>
      <c r="W30" s="60">
        <f>+V30/V6</f>
        <v>0.50701507074336249</v>
      </c>
      <c r="X30" s="216">
        <f>+'DP colones GG'!X30+'DP BCCR colones'!X30+'DP SNFP Colones'!X30</f>
        <v>17170495.679880638</v>
      </c>
      <c r="Y30" s="60">
        <f>+X30/X6</f>
        <v>0.50581920657029822</v>
      </c>
      <c r="Z30" s="216">
        <f>+'DP colones GG'!Z30+'DP BCCR colones'!Z30+'DP SNFP Colones'!Z30</f>
        <v>16226232.803663481</v>
      </c>
      <c r="AA30" s="60">
        <f>+Z30/Z6</f>
        <v>0.49393843397461556</v>
      </c>
      <c r="AB30" s="216">
        <f>+'DP colones GG'!AB30+'DP BCCR colones'!AB30+'DP SNFP Colones'!AB30</f>
        <v>17433312.230371643</v>
      </c>
      <c r="AC30" s="60">
        <f>+AB30/AB6</f>
        <v>0.50830683834951096</v>
      </c>
      <c r="AD30" s="215">
        <f>+'DP colones GG'!AD30+'DP BCCR colones'!AD30+'DP SNFP Colones'!AD30</f>
        <v>17452990.76560105</v>
      </c>
      <c r="AE30" s="59">
        <f>+AD30/AD6</f>
        <v>0.50953698660480617</v>
      </c>
      <c r="AF30" s="216">
        <f>+'DP colones GG'!AF30+'DP BCCR colones'!AF30+'DP SNFP Colones'!AF30</f>
        <v>17927249.575866967</v>
      </c>
      <c r="AG30" s="60">
        <f>+AF30/AF6</f>
        <v>0.51703587585721578</v>
      </c>
      <c r="AH30" s="215">
        <f>+'DP colones GG'!AH30+'DP BCCR colones'!AH30+'DP SNFP Colones'!AH30</f>
        <v>18181891.556328334</v>
      </c>
      <c r="AI30" s="59">
        <f>+AH30/AH6</f>
        <v>0.52968118170388201</v>
      </c>
      <c r="AJ30" s="215">
        <f>+'DP colones GG'!AJ30+'DP BCCR colones'!AJ30+'DP SNFP Colones'!AJ30</f>
        <v>18971919.029422212</v>
      </c>
      <c r="AK30" s="59">
        <f>+AJ30/AJ6</f>
        <v>0.53770806883347011</v>
      </c>
      <c r="AL30" s="215">
        <f>+'DP colones GG'!AL30+'DP BCCR colones'!AL30+'DP SNFP Colones'!AL30</f>
        <v>19245499.179163747</v>
      </c>
      <c r="AM30" s="59">
        <f>+AL30/AL6</f>
        <v>0.53974969931909833</v>
      </c>
      <c r="AN30" s="284">
        <f>+'DP colones GG'!AN30+'DP BCCR colones'!AN30+'DP SNFP Colones'!AN30</f>
        <v>19348514.177977234</v>
      </c>
      <c r="AO30" s="60">
        <f>+AN30/AN6</f>
        <v>0.54719262237436495</v>
      </c>
      <c r="AP30" s="283">
        <f>+'DP colones GG'!AP30+'DP BCCR colones'!AP30+'DP SNFP Colones'!AP30</f>
        <v>19371610.161417987</v>
      </c>
      <c r="AQ30" s="59">
        <f>+AP30/AP6</f>
        <v>0.54350174193878431</v>
      </c>
      <c r="AR30" s="285">
        <f>+'DP colones GG'!AR30+'DP BCCR colones'!AR30+'DP SNFP Colones'!AR30</f>
        <v>19400033.586911641</v>
      </c>
      <c r="AS30" s="61">
        <f>+AR30/AR6</f>
        <v>0.54337844698412241</v>
      </c>
    </row>
    <row r="31" spans="1:46" x14ac:dyDescent="0.35">
      <c r="A31" s="53" t="s">
        <v>56</v>
      </c>
      <c r="B31" s="54">
        <v>0</v>
      </c>
      <c r="C31" s="217"/>
      <c r="D31" s="54">
        <v>0</v>
      </c>
      <c r="E31" s="217"/>
      <c r="F31" s="54">
        <v>0</v>
      </c>
      <c r="G31" s="217"/>
      <c r="H31" s="56">
        <f>+H30/H62</f>
        <v>0.42840071487634174</v>
      </c>
      <c r="I31" s="218"/>
      <c r="J31" s="56">
        <v>0</v>
      </c>
      <c r="K31" s="218"/>
      <c r="L31" s="54">
        <v>0</v>
      </c>
      <c r="M31" s="217"/>
      <c r="N31" s="54">
        <v>0</v>
      </c>
      <c r="O31" s="217"/>
      <c r="P31" s="54">
        <f>+P30/P62</f>
        <v>0.42155626773456062</v>
      </c>
      <c r="Q31" s="217"/>
      <c r="R31" s="56"/>
      <c r="S31" s="218"/>
      <c r="T31" s="56"/>
      <c r="U31" s="218"/>
      <c r="V31" s="56"/>
      <c r="W31" s="218"/>
      <c r="X31" s="56"/>
      <c r="Y31" s="218"/>
      <c r="Z31" s="56"/>
      <c r="AA31" s="218"/>
      <c r="AB31" s="56"/>
      <c r="AC31" s="218"/>
      <c r="AD31" s="54"/>
      <c r="AE31" s="217"/>
      <c r="AF31" s="56">
        <f>+AF30/AF62</f>
        <v>0.38095042171596483</v>
      </c>
      <c r="AG31" s="218"/>
      <c r="AH31" s="54">
        <v>0</v>
      </c>
      <c r="AI31" s="217"/>
      <c r="AJ31" s="54">
        <v>0</v>
      </c>
      <c r="AK31" s="217"/>
      <c r="AL31" s="54">
        <v>0</v>
      </c>
      <c r="AM31" s="217"/>
      <c r="AN31" s="116">
        <f>+AN30/AN62</f>
        <v>0.39393557873554691</v>
      </c>
      <c r="AO31" s="218"/>
      <c r="AP31" s="115">
        <v>0</v>
      </c>
      <c r="AQ31" s="217"/>
      <c r="AR31" s="117">
        <v>0</v>
      </c>
      <c r="AS31" s="219"/>
    </row>
    <row r="32" spans="1:46" x14ac:dyDescent="0.35">
      <c r="A32" s="53"/>
      <c r="B32" s="54"/>
      <c r="C32" s="217"/>
      <c r="D32" s="54"/>
      <c r="E32" s="217"/>
      <c r="F32" s="54"/>
      <c r="G32" s="217"/>
      <c r="H32" s="56"/>
      <c r="I32" s="218"/>
      <c r="J32" s="56"/>
      <c r="K32" s="218"/>
      <c r="L32" s="54"/>
      <c r="M32" s="217"/>
      <c r="N32" s="54"/>
      <c r="O32" s="217"/>
      <c r="P32" s="54"/>
      <c r="Q32" s="217"/>
      <c r="R32" s="56"/>
      <c r="S32" s="218"/>
      <c r="T32" s="56"/>
      <c r="U32" s="218"/>
      <c r="V32" s="56"/>
      <c r="W32" s="218"/>
      <c r="X32" s="56"/>
      <c r="Y32" s="218"/>
      <c r="Z32" s="56"/>
      <c r="AA32" s="218"/>
      <c r="AB32" s="56"/>
      <c r="AC32" s="218"/>
      <c r="AD32" s="54"/>
      <c r="AE32" s="217"/>
      <c r="AF32" s="56"/>
      <c r="AG32" s="218"/>
      <c r="AH32" s="54"/>
      <c r="AI32" s="217"/>
      <c r="AJ32" s="54"/>
      <c r="AK32" s="217"/>
      <c r="AL32" s="54"/>
      <c r="AM32" s="217"/>
      <c r="AN32" s="116"/>
      <c r="AO32" s="218"/>
      <c r="AP32" s="115"/>
      <c r="AQ32" s="217"/>
      <c r="AR32" s="117"/>
      <c r="AS32" s="219"/>
    </row>
    <row r="33" spans="1:45" x14ac:dyDescent="0.35">
      <c r="A33" s="67" t="s">
        <v>67</v>
      </c>
      <c r="B33" s="223">
        <f>+(('DP colones GG'!B33*'DP colones GG'!B$6)+('DP BCCR colones'!B33*'DP BCCR colones'!B$6)+('DP SNFP Colones'!B33*'DP SNFP Colones'!B$6))/'DPT colones '!B$6</f>
        <v>7.439724806233265</v>
      </c>
      <c r="C33" s="224" t="s">
        <v>68</v>
      </c>
      <c r="D33" s="223">
        <f>+(('DP colones GG'!D33*'DP colones GG'!D$6)+('DP BCCR colones'!D33*'DP BCCR colones'!D$6)+('DP SNFP Colones'!D33*'DP SNFP Colones'!D$6))/'DPT colones '!D$6</f>
        <v>7.3725119144747753</v>
      </c>
      <c r="E33" s="224" t="s">
        <v>68</v>
      </c>
      <c r="F33" s="223">
        <f>+(('DP colones GG'!F33*'DP colones GG'!F$6)+('DP BCCR colones'!F33*'DP BCCR colones'!F$6)+('DP SNFP Colones'!F33*'DP SNFP Colones'!F$6))/'DPT colones '!F$6</f>
        <v>7.4599609384398802</v>
      </c>
      <c r="G33" s="224" t="s">
        <v>68</v>
      </c>
      <c r="H33" s="225">
        <f>+(('DP colones GG'!H33*'DP colones GG'!H$6)+('DP BCCR colones'!H33*'DP BCCR colones'!H$6)+('DP SNFP Colones'!H33*'DP SNFP Colones'!H$6))/'DPT colones '!H$6</f>
        <v>7.2040582508522881</v>
      </c>
      <c r="I33" s="226" t="s">
        <v>68</v>
      </c>
      <c r="J33" s="225">
        <f>+(('DP colones GG'!J33*'DP colones GG'!J$6)+('DP BCCR colones'!J33*'DP BCCR colones'!J$6)+('DP SNFP Colones'!J33*'DP SNFP Colones'!J$6))/'DPT colones '!J$6</f>
        <v>7.0629131163123935</v>
      </c>
      <c r="K33" s="226" t="s">
        <v>68</v>
      </c>
      <c r="L33" s="223">
        <f>+(('DP colones GG'!L33*'DP colones GG'!L$6)+('DP BCCR colones'!L33*'DP BCCR colones'!L$6)+('DP SNFP Colones'!L33*'DP SNFP Colones'!L$6))/'DPT colones '!L$6</f>
        <v>6.9979410332696066</v>
      </c>
      <c r="M33" s="224" t="s">
        <v>68</v>
      </c>
      <c r="N33" s="223">
        <f>+(('DP colones GG'!N33*'DP colones GG'!N$6)+('DP BCCR colones'!N33*'DP BCCR colones'!N$6)+('DP SNFP Colones'!N33*'DP SNFP Colones'!N$6))/'DPT colones '!N$6</f>
        <v>6.9793022061712993</v>
      </c>
      <c r="O33" s="224" t="s">
        <v>68</v>
      </c>
      <c r="P33" s="223">
        <f>+(('DP colones GG'!P33*'DP colones GG'!P$6)+('DP BCCR colones'!P33*'DP BCCR colones'!P$6)+('DP SNFP Colones'!P33*'DP SNFP Colones'!P$6))/'DPT colones '!P$6</f>
        <v>6.8141941631997414</v>
      </c>
      <c r="Q33" s="224" t="s">
        <v>68</v>
      </c>
      <c r="R33" s="225">
        <f>+(('DP colones GG'!R33*'DP colones GG'!R$6)+('DP BCCR colones'!R33*'DP BCCR colones'!R$6)+('DP SNFP Colones'!R33*'DP SNFP Colones'!R$6))/'DPT colones '!R$6</f>
        <v>7.3118028095078671</v>
      </c>
      <c r="S33" s="226" t="s">
        <v>68</v>
      </c>
      <c r="T33" s="225">
        <f>+(('DP colones GG'!T33*'DP colones GG'!T$6)+('DP BCCR colones'!T33*'DP BCCR colones'!T$6)+('DP SNFP Colones'!T33*'DP SNFP Colones'!T$6))/'DPT colones '!T$6</f>
        <v>7.2979282675390627</v>
      </c>
      <c r="U33" s="226" t="s">
        <v>68</v>
      </c>
      <c r="V33" s="225">
        <f>+(('DP colones GG'!V33*'DP colones GG'!V$6)+('DP BCCR colones'!V33*'DP BCCR colones'!V$6)+('DP SNFP Colones'!V33*'DP SNFP Colones'!V$6))/'DPT colones '!V$6</f>
        <v>7.1465904874026576</v>
      </c>
      <c r="W33" s="226" t="s">
        <v>68</v>
      </c>
      <c r="X33" s="225">
        <f>+(('DP colones GG'!X33*'DP colones GG'!X$6)+('DP BCCR colones'!X33*'DP BCCR colones'!X$6)+('DP SNFP Colones'!X33*'DP SNFP Colones'!X$6))/'DPT colones '!X$6</f>
        <v>7.0291004759139888</v>
      </c>
      <c r="Y33" s="226" t="s">
        <v>68</v>
      </c>
      <c r="Z33" s="225">
        <f>+(('DP colones GG'!Z33*'DP colones GG'!Z$6)+('DP BCCR colones'!Z33*'DP BCCR colones'!Z$6)+('DP SNFP Colones'!Z33*'DP SNFP Colones'!Z$6))/'DPT colones '!Z$6</f>
        <v>6.9821593164142843</v>
      </c>
      <c r="AA33" s="226" t="s">
        <v>68</v>
      </c>
      <c r="AB33" s="225">
        <f>+(('DP colones GG'!AB33*'DP colones GG'!AB$6)+('DP BCCR colones'!AB33*'DP BCCR colones'!AB$6)+('DP SNFP Colones'!AB33*'DP SNFP Colones'!AB$6))/'DPT colones '!AB$6</f>
        <v>6.9974249321512936</v>
      </c>
      <c r="AC33" s="226" t="s">
        <v>68</v>
      </c>
      <c r="AD33" s="223">
        <f>+(('DP colones GG'!AD33*'DP colones GG'!AD$6)+('DP BCCR colones'!AD33*'DP BCCR colones'!AD$6)+('DP SNFP Colones'!AD33*'DP SNFP Colones'!AD$6))/'DPT colones '!AD$6</f>
        <v>7.0073802541325598</v>
      </c>
      <c r="AE33" s="224" t="s">
        <v>68</v>
      </c>
      <c r="AF33" s="225">
        <f>+(('DP colones GG'!AF33*'DP colones GG'!AF$6)+('DP BCCR colones'!AF33*'DP BCCR colones'!AF$6)+('DP SNFP Colones'!AF33*'DP SNFP Colones'!AF$6))/'DPT colones '!AF$6</f>
        <v>7.4448603601618579</v>
      </c>
      <c r="AG33" s="226" t="s">
        <v>68</v>
      </c>
      <c r="AH33" s="223">
        <f>+(('DP colones GG'!AH33*'DP colones GG'!AH$6)+('DP BCCR colones'!AH33*'DP BCCR colones'!AH$6)+('DP SNFP Colones'!AH33*'DP SNFP Colones'!AH$6))/'DPT colones '!AH$6</f>
        <v>7.6125924695284715</v>
      </c>
      <c r="AI33" s="224" t="s">
        <v>68</v>
      </c>
      <c r="AJ33" s="223">
        <f>+(('DP colones GG'!AJ33*'DP colones GG'!AJ$6)+('DP BCCR colones'!AJ33*'DP BCCR colones'!AJ$6)+('DP SNFP Colones'!AJ33*'DP SNFP Colones'!AJ$6))/'DPT colones '!AJ$6</f>
        <v>7.7634131198109264</v>
      </c>
      <c r="AK33" s="224" t="s">
        <v>68</v>
      </c>
      <c r="AL33" s="223">
        <f>+(('DP colones GG'!AL33*'DP colones GG'!AL$6)+('DP BCCR colones'!AL33*'DP BCCR colones'!AL$6)+('DP SNFP Colones'!AL33*'DP SNFP Colones'!AL$6))/'DPT colones '!AL$6</f>
        <v>7.7203397631240245</v>
      </c>
      <c r="AM33" s="224" t="s">
        <v>68</v>
      </c>
      <c r="AN33" s="330">
        <f>+(('DP colones GG'!AN33*'DP colones GG'!AN$6)+('DP BCCR colones'!AN33*'DP BCCR colones'!AN$6)+('DP SNFP Colones'!AN33*'DP SNFP Colones'!AN$6))/'DPT colones '!AN$6</f>
        <v>7.7181649935286849</v>
      </c>
      <c r="AO33" s="226" t="s">
        <v>68</v>
      </c>
      <c r="AP33" s="341">
        <f>+(('DP colones GG'!AP33*'DP colones GG'!AP$6)+('DP BCCR colones'!AP33*'DP BCCR colones'!AP$6)+('DP SNFP Colones'!AP33*'DP SNFP Colones'!AP$6))/'DPT colones '!AP$6</f>
        <v>7.7003016173844117</v>
      </c>
      <c r="AQ33" s="224" t="s">
        <v>68</v>
      </c>
      <c r="AR33" s="324">
        <f>+(('DP colones GG'!AR33*'DP colones GG'!AR$6)+('DP BCCR colones'!AR33*'DP BCCR colones'!AR$6)+('DP SNFP Colones'!AR33*'DP SNFP Colones'!AR$6))/'DPT colones '!AR$6</f>
        <v>7.7065798270349166</v>
      </c>
      <c r="AS33" s="227" t="s">
        <v>68</v>
      </c>
    </row>
    <row r="34" spans="1:45" x14ac:dyDescent="0.35">
      <c r="A34" s="67" t="s">
        <v>69</v>
      </c>
      <c r="B34" s="73">
        <f>+(('DP colones GG'!B34*'DP colones GG'!B$6)+('DP BCCR colones'!B34*'DP BCCR colones'!B$6)+('DP SNFP Colones'!B34*'DP SNFP Colones'!B$6))/'DPT colones '!B$6</f>
        <v>6.4190260608538982E-2</v>
      </c>
      <c r="C34" s="224"/>
      <c r="D34" s="73">
        <f>+(('DP colones GG'!D34*'DP colones GG'!D$6)+('DP BCCR colones'!D34*'DP BCCR colones'!D$6)+('DP SNFP Colones'!D34*'DP SNFP Colones'!D$6))/'DPT colones '!D$6</f>
        <v>5.6844884689129807E-2</v>
      </c>
      <c r="E34" s="224"/>
      <c r="F34" s="73">
        <f>+(('DP colones GG'!F34*'DP colones GG'!F$6)+('DP BCCR colones'!F34*'DP BCCR colones'!F$6)+('DP SNFP Colones'!F34*'DP SNFP Colones'!F$6))/'DPT colones '!F$6</f>
        <v>5.8131902463073849E-2</v>
      </c>
      <c r="G34" s="224"/>
      <c r="H34" s="74">
        <f>+(('DP colones GG'!H34*'DP colones GG'!H$6)+('DP BCCR colones'!H34*'DP BCCR colones'!H$6)+('DP SNFP Colones'!H34*'DP SNFP Colones'!H$6))/'DPT colones '!H$6</f>
        <v>6.8188739583921812E-2</v>
      </c>
      <c r="I34" s="226"/>
      <c r="J34" s="74">
        <f>+(('DP colones GG'!J34*'DP colones GG'!J$6)+('DP BCCR colones'!J34*'DP BCCR colones'!J$6)+('DP SNFP Colones'!J34*'DP SNFP Colones'!J$6))/'DPT colones '!J$6</f>
        <v>8.2395736362063543E-2</v>
      </c>
      <c r="K34" s="226"/>
      <c r="L34" s="73">
        <f>+(('DP colones GG'!L34*'DP colones GG'!L$6)+('DP BCCR colones'!L34*'DP BCCR colones'!L$6)+('DP SNFP Colones'!L34*'DP SNFP Colones'!L$6))/'DPT colones '!L$6</f>
        <v>9.4304775535097002E-2</v>
      </c>
      <c r="M34" s="224"/>
      <c r="N34" s="73">
        <f>+(('DP colones GG'!N34*'DP colones GG'!N$6)+('DP BCCR colones'!N34*'DP BCCR colones'!N$6)+('DP SNFP Colones'!N34*'DP SNFP Colones'!N$6))/'DPT colones '!N$6</f>
        <v>9.3607242542804503E-2</v>
      </c>
      <c r="O34" s="224"/>
      <c r="P34" s="73">
        <f>+(('DP colones GG'!P34*'DP colones GG'!P$6)+('DP BCCR colones'!P34*'DP BCCR colones'!P$6)+('DP SNFP Colones'!P34*'DP SNFP Colones'!P$6))/'DPT colones '!P$6</f>
        <v>9.4268509722811061E-2</v>
      </c>
      <c r="Q34" s="224"/>
      <c r="R34" s="74">
        <f>+(('DP colones GG'!R34*'DP colones GG'!R$6)+('DP BCCR colones'!R34*'DP BCCR colones'!R$6)+('DP SNFP Colones'!R34*'DP SNFP Colones'!R$6))/'DPT colones '!R$6</f>
        <v>9.1776267786094212E-2</v>
      </c>
      <c r="S34" s="226"/>
      <c r="T34" s="74">
        <f>+(('DP colones GG'!T34*'DP colones GG'!T$6)+('DP BCCR colones'!T34*'DP BCCR colones'!T$6)+('DP SNFP Colones'!T34*'DP SNFP Colones'!T$6))/'DPT colones '!T$6</f>
        <v>9.4045262240940966E-2</v>
      </c>
      <c r="U34" s="226"/>
      <c r="V34" s="74">
        <f>+(('DP colones GG'!V34*'DP colones GG'!V$6)+('DP BCCR colones'!V34*'DP BCCR colones'!V$6)+('DP SNFP Colones'!V34*'DP SNFP Colones'!V$6))/'DPT colones '!V$6</f>
        <v>9.8595500289382104E-2</v>
      </c>
      <c r="W34" s="226"/>
      <c r="X34" s="74">
        <f>+(('DP colones GG'!X34*'DP colones GG'!X$6)+('DP BCCR colones'!X34*'DP BCCR colones'!X$6)+('DP SNFP Colones'!X34*'DP SNFP Colones'!X$6))/'DPT colones '!X$6</f>
        <v>9.0691262557341376E-2</v>
      </c>
      <c r="Y34" s="226"/>
      <c r="Z34" s="74">
        <f>+(('DP colones GG'!Z34*'DP colones GG'!Z$6)+('DP BCCR colones'!Z34*'DP BCCR colones'!Z$6)+('DP SNFP Colones'!Z34*'DP SNFP Colones'!Z$6))/'DPT colones '!Z$6</f>
        <v>7.3702166122304902E-2</v>
      </c>
      <c r="AA34" s="226"/>
      <c r="AB34" s="74">
        <f>+(('DP colones GG'!AB34*'DP colones GG'!AB$6)+('DP BCCR colones'!AB34*'DP BCCR colones'!AB$6)+('DP SNFP Colones'!AB34*'DP SNFP Colones'!AB$6))/'DPT colones '!AB$6</f>
        <v>4.4409101018976389E-2</v>
      </c>
      <c r="AC34" s="226"/>
      <c r="AD34" s="73">
        <f>+(('DP colones GG'!AD34*'DP colones GG'!AD$6)+('DP BCCR colones'!AD34*'DP BCCR colones'!AD$6)+('DP SNFP Colones'!AD34*'DP SNFP Colones'!AD$6))/'DPT colones '!AD$6</f>
        <v>8.3692646202684517E-2</v>
      </c>
      <c r="AE34" s="224"/>
      <c r="AF34" s="74">
        <f>+(('DP colones GG'!AF34*'DP colones GG'!AF$6)+('DP BCCR colones'!AF34*'DP BCCR colones'!AF$6)+('DP SNFP Colones'!AF34*'DP SNFP Colones'!AF$6))/'DPT colones '!AF$6</f>
        <v>8.4296513136153869E-2</v>
      </c>
      <c r="AG34" s="226"/>
      <c r="AH34" s="73">
        <f>+(('DP colones GG'!AH34*'DP colones GG'!AH$6)+('DP BCCR colones'!AH34*'DP BCCR colones'!AH$6)+('DP SNFP Colones'!AH34*'DP SNFP Colones'!AH$6))/'DPT colones '!AH$6</f>
        <v>8.6372525724026997E-2</v>
      </c>
      <c r="AI34" s="224"/>
      <c r="AJ34" s="73">
        <f>+(('DP colones GG'!AJ34*'DP colones GG'!AJ$6)+('DP BCCR colones'!AJ34*'DP BCCR colones'!AJ$6)+('DP SNFP Colones'!AJ34*'DP SNFP Colones'!AJ$6))/'DPT colones '!AJ$6</f>
        <v>8.7659698018439397E-2</v>
      </c>
      <c r="AK34" s="224"/>
      <c r="AL34" s="73">
        <f>+(('DP colones GG'!AL34*'DP colones GG'!AL$6)+('DP BCCR colones'!AL34*'DP BCCR colones'!AL$6)+('DP SNFP Colones'!AL34*'DP SNFP Colones'!AL$6))/'DPT colones '!AL$6</f>
        <v>8.6367417594481202E-2</v>
      </c>
      <c r="AM34" s="224"/>
      <c r="AN34" s="122">
        <f>+(('DP colones GG'!AN34*'DP colones GG'!AN$6)+('DP BCCR colones'!AN34*'DP BCCR colones'!AN$6)+('DP SNFP Colones'!AN34*'DP SNFP Colones'!AN$6))/'DPT colones '!AN$6</f>
        <v>8.5564290366402659E-2</v>
      </c>
      <c r="AO34" s="226"/>
      <c r="AP34" s="121">
        <f>+(('DP colones GG'!AP34*'DP colones GG'!AP$6)+('DP BCCR colones'!AP34*'DP BCCR colones'!AP$6)+('DP SNFP Colones'!AP34*'DP SNFP Colones'!AP$6))/'DPT colones '!AP$6</f>
        <v>8.4238896165198876E-2</v>
      </c>
      <c r="AQ34" s="224"/>
      <c r="AR34" s="319">
        <f>+(('DP colones GG'!AR34*'DP colones GG'!AR$6)+('DP BCCR colones'!AR34*'DP BCCR colones'!AR$6)+('DP SNFP Colones'!AR34*'DP SNFP Colones'!AR$6))/'DPT colones '!AR$6</f>
        <v>8.3165646079612826E-2</v>
      </c>
      <c r="AS34" s="227"/>
    </row>
    <row r="35" spans="1:45" x14ac:dyDescent="0.35">
      <c r="A35" s="48"/>
      <c r="B35" s="62"/>
      <c r="C35" s="220"/>
      <c r="D35" s="62"/>
      <c r="E35" s="220"/>
      <c r="F35" s="62"/>
      <c r="G35" s="220"/>
      <c r="I35" s="221"/>
      <c r="K35" s="221"/>
      <c r="L35" s="62"/>
      <c r="M35" s="220"/>
      <c r="N35" s="62"/>
      <c r="O35" s="220"/>
      <c r="P35" s="62"/>
      <c r="Q35" s="220"/>
      <c r="S35" s="221"/>
      <c r="U35" s="221"/>
      <c r="W35" s="221"/>
      <c r="Y35" s="221"/>
      <c r="AA35" s="221"/>
      <c r="AC35" s="221"/>
      <c r="AD35" s="62"/>
      <c r="AE35" s="220"/>
      <c r="AG35" s="221"/>
      <c r="AH35" s="62"/>
      <c r="AI35" s="220"/>
      <c r="AJ35" s="62"/>
      <c r="AK35" s="220"/>
      <c r="AL35" s="62"/>
      <c r="AM35" s="220"/>
      <c r="AN35" s="48"/>
      <c r="AO35" s="221"/>
      <c r="AP35" s="85"/>
      <c r="AQ35" s="220"/>
      <c r="AR35" s="259"/>
      <c r="AS35" s="222"/>
    </row>
    <row r="36" spans="1:45" x14ac:dyDescent="0.35">
      <c r="A36" s="44" t="s">
        <v>70</v>
      </c>
      <c r="B36" s="228"/>
      <c r="C36" s="220"/>
      <c r="D36" s="228"/>
      <c r="E36" s="220"/>
      <c r="F36" s="228"/>
      <c r="G36" s="220"/>
      <c r="H36" s="35"/>
      <c r="I36" s="221"/>
      <c r="J36" s="35"/>
      <c r="K36" s="221"/>
      <c r="L36" s="228"/>
      <c r="M36" s="220"/>
      <c r="N36" s="228"/>
      <c r="O36" s="220"/>
      <c r="P36" s="228"/>
      <c r="Q36" s="220"/>
      <c r="R36" s="35"/>
      <c r="S36" s="221"/>
      <c r="T36" s="35"/>
      <c r="U36" s="221"/>
      <c r="V36" s="35"/>
      <c r="W36" s="221"/>
      <c r="X36" s="35"/>
      <c r="Y36" s="221"/>
      <c r="Z36" s="35"/>
      <c r="AA36" s="221"/>
      <c r="AB36" s="35"/>
      <c r="AC36" s="221"/>
      <c r="AD36" s="228"/>
      <c r="AE36" s="220"/>
      <c r="AF36" s="35"/>
      <c r="AG36" s="221"/>
      <c r="AH36" s="228"/>
      <c r="AI36" s="220"/>
      <c r="AJ36" s="228"/>
      <c r="AK36" s="220"/>
      <c r="AL36" s="228"/>
      <c r="AM36" s="220"/>
      <c r="AN36" s="261"/>
      <c r="AO36" s="221"/>
      <c r="AP36" s="260"/>
      <c r="AQ36" s="220"/>
      <c r="AR36" s="262"/>
      <c r="AS36" s="222"/>
    </row>
    <row r="37" spans="1:45" x14ac:dyDescent="0.35">
      <c r="A37" s="44" t="s">
        <v>71</v>
      </c>
      <c r="B37" s="215">
        <f>+'DP colones GG'!B37+'DP BCCR colones'!B37+'DP SNFP Colones'!B37</f>
        <v>584590.6861539057</v>
      </c>
      <c r="C37" s="220"/>
      <c r="D37" s="215">
        <f>+'DP colones GG'!D37+'DP BCCR colones'!D37+'DP SNFP Colones'!D37</f>
        <v>949696.96955084219</v>
      </c>
      <c r="E37" s="220"/>
      <c r="F37" s="215">
        <f>+'DP colones GG'!F37+'DP BCCR colones'!F37+'DP SNFP Colones'!F37</f>
        <v>1561473.4990861448</v>
      </c>
      <c r="G37" s="220"/>
      <c r="H37" s="216">
        <f>+'DP colones GG'!H37+'DP BCCR colones'!H37+'DP SNFP Colones'!H37</f>
        <v>2007037.1593864618</v>
      </c>
      <c r="I37" s="221"/>
      <c r="J37" s="216">
        <f>+'DP colones GG'!J37+'DP BCCR colones'!J37+'DP SNFP Colones'!J37</f>
        <v>692073.46931721957</v>
      </c>
      <c r="K37" s="221"/>
      <c r="L37" s="215">
        <f>+'DP colones GG'!L37+'DP BCCR colones'!L37+'DP SNFP Colones'!L37</f>
        <v>1092328.3462991759</v>
      </c>
      <c r="M37" s="220"/>
      <c r="N37" s="215">
        <f>+'DP colones GG'!N37+'DP BCCR colones'!N37+'DP SNFP Colones'!N37</f>
        <v>1829542.6225497671</v>
      </c>
      <c r="O37" s="220"/>
      <c r="P37" s="215">
        <f>+'DP colones GG'!P37+'DP BCCR colones'!P37+'DP SNFP Colones'!P37</f>
        <v>2262159.0357998107</v>
      </c>
      <c r="Q37" s="220"/>
      <c r="R37" s="216">
        <f>+'DP colones GG'!R37+'DP BCCR colones'!R37+'DP SNFP Colones'!R37</f>
        <v>898630.39698425657</v>
      </c>
      <c r="S37" s="221"/>
      <c r="T37" s="216">
        <f>+'DP colones GG'!T37+'DP BCCR colones'!T37+'DP SNFP Colones'!T37</f>
        <v>1152018.0379953787</v>
      </c>
      <c r="U37" s="221"/>
      <c r="V37" s="216">
        <f>+'DP colones GG'!V37+'DP BCCR colones'!V37+'DP SNFP Colones'!V37</f>
        <v>1931300.6280294454</v>
      </c>
      <c r="W37" s="221"/>
      <c r="X37" s="216">
        <f>+'DP colones GG'!X37+'DP BCCR colones'!X37+'DP SNFP Colones'!X37</f>
        <v>2385412.0675124265</v>
      </c>
      <c r="Y37" s="221"/>
      <c r="Z37" s="216">
        <f>+'DP colones GG'!Z37+'DP BCCR colones'!Z37+'DP SNFP Colones'!Z37</f>
        <v>794611.06465771631</v>
      </c>
      <c r="AA37" s="221"/>
      <c r="AB37" s="216">
        <f>+'DP colones GG'!AB37+'DP BCCR colones'!AB37+'DP SNFP Colones'!AB37</f>
        <v>1272203.3113744156</v>
      </c>
      <c r="AC37" s="221"/>
      <c r="AD37" s="215">
        <f>+'DP colones GG'!AD37+'DP BCCR colones'!AD37+'DP SNFP Colones'!AD37</f>
        <v>2136614.3752636053</v>
      </c>
      <c r="AE37" s="220"/>
      <c r="AF37" s="216">
        <f>+'DP colones GG'!AF37+'DP BCCR colones'!AF37+'DP SNFP Colones'!AF37</f>
        <v>2621356.3823761037</v>
      </c>
      <c r="AG37" s="221"/>
      <c r="AH37" s="215">
        <f>+'DP colones GG'!AH37+'DP BCCR colones'!AH37+'DP SNFP Colones'!AH37</f>
        <v>804511.53981338441</v>
      </c>
      <c r="AI37" s="220"/>
      <c r="AJ37" s="215">
        <f>+'DP colones GG'!AJ37+'DP BCCR colones'!AJ37+'DP SNFP Colones'!AJ37</f>
        <v>1398809.5373256232</v>
      </c>
      <c r="AK37" s="220"/>
      <c r="AL37" s="215">
        <f>+'DP colones GG'!AL37+'DP BCCR colones'!AL37+'DP SNFP Colones'!AL37</f>
        <v>2263105.1977222916</v>
      </c>
      <c r="AM37" s="220"/>
      <c r="AN37" s="284">
        <f>+'DP colones GG'!AN37+'DP BCCR colones'!AN37+'DP SNFP Colones'!AN37</f>
        <v>2825734.978728638</v>
      </c>
      <c r="AO37" s="221"/>
      <c r="AP37" s="283">
        <f>+'DP colones GG'!AP37+'DP BCCR colones'!AP37+'DP SNFP Colones'!AP37</f>
        <v>784274.17173603177</v>
      </c>
      <c r="AQ37" s="220"/>
      <c r="AR37" s="285">
        <f>+'DP colones GG'!AR37+'DP BCCR colones'!AR37+'DP SNFP Colones'!AR37</f>
        <v>1340673.8631721167</v>
      </c>
      <c r="AS37" s="222"/>
    </row>
    <row r="38" spans="1:45" x14ac:dyDescent="0.35">
      <c r="A38" s="53" t="s">
        <v>56</v>
      </c>
      <c r="B38" s="54">
        <v>0</v>
      </c>
      <c r="C38" s="220"/>
      <c r="D38" s="54">
        <v>0</v>
      </c>
      <c r="E38" s="220"/>
      <c r="F38" s="54">
        <v>0</v>
      </c>
      <c r="G38" s="220"/>
      <c r="H38" s="56">
        <f>+H37/H62</f>
        <v>5.5622935210272235E-2</v>
      </c>
      <c r="I38" s="221"/>
      <c r="J38" s="56">
        <v>0</v>
      </c>
      <c r="K38" s="221"/>
      <c r="L38" s="54">
        <v>0</v>
      </c>
      <c r="M38" s="220"/>
      <c r="N38" s="54">
        <v>0</v>
      </c>
      <c r="O38" s="220"/>
      <c r="P38" s="54">
        <f>+P37/P62</f>
        <v>5.6563719486355461E-2</v>
      </c>
      <c r="Q38" s="220"/>
      <c r="R38" s="56"/>
      <c r="S38" s="221"/>
      <c r="T38" s="56"/>
      <c r="U38" s="221"/>
      <c r="V38" s="56"/>
      <c r="W38" s="221"/>
      <c r="X38" s="56"/>
      <c r="Y38" s="221"/>
      <c r="Z38" s="56"/>
      <c r="AA38" s="221"/>
      <c r="AB38" s="56"/>
      <c r="AC38" s="221"/>
      <c r="AD38" s="54"/>
      <c r="AE38" s="220"/>
      <c r="AF38" s="56">
        <f>+AF37/AF62</f>
        <v>5.570329208102854E-2</v>
      </c>
      <c r="AG38" s="221"/>
      <c r="AH38" s="54">
        <v>0</v>
      </c>
      <c r="AI38" s="220"/>
      <c r="AJ38" s="54">
        <v>0</v>
      </c>
      <c r="AK38" s="220"/>
      <c r="AL38" s="54">
        <v>0</v>
      </c>
      <c r="AM38" s="220"/>
      <c r="AN38" s="116">
        <f>+AN37/AN62</f>
        <v>5.7531939349935036E-2</v>
      </c>
      <c r="AO38" s="221"/>
      <c r="AP38" s="115">
        <v>0</v>
      </c>
      <c r="AQ38" s="220"/>
      <c r="AR38" s="117">
        <v>0</v>
      </c>
      <c r="AS38" s="222"/>
    </row>
    <row r="39" spans="1:45" x14ac:dyDescent="0.35">
      <c r="A39" s="53" t="s">
        <v>72</v>
      </c>
      <c r="B39" s="54">
        <f>+B37/B65</f>
        <v>0.44053889484030995</v>
      </c>
      <c r="C39" s="220"/>
      <c r="D39" s="54">
        <f>+D37/D65</f>
        <v>0.42490139197549792</v>
      </c>
      <c r="E39" s="220"/>
      <c r="F39" s="54">
        <f>+F37/F65</f>
        <v>0.54432327566328431</v>
      </c>
      <c r="G39" s="220"/>
      <c r="H39" s="56">
        <f>+H37/H65</f>
        <v>0.42753457663793237</v>
      </c>
      <c r="I39" s="221"/>
      <c r="J39" s="56">
        <f>+J37/J65</f>
        <v>0.39964429393930584</v>
      </c>
      <c r="K39" s="221"/>
      <c r="L39" s="54">
        <f>+L37/L65</f>
        <v>0.34772619962418078</v>
      </c>
      <c r="M39" s="220"/>
      <c r="N39" s="54">
        <f>+N37/N65</f>
        <v>0.40224606415429026</v>
      </c>
      <c r="O39" s="220"/>
      <c r="P39" s="54">
        <f>+P37/P65</f>
        <v>0.35795491506443355</v>
      </c>
      <c r="Q39" s="220"/>
      <c r="R39" s="56">
        <f>+R37/R65</f>
        <v>0.46386844548385109</v>
      </c>
      <c r="S39" s="221"/>
      <c r="T39" s="56">
        <f>+T37/T65</f>
        <v>0.59466585845263198</v>
      </c>
      <c r="U39" s="221"/>
      <c r="V39" s="56">
        <f>+V37/V65</f>
        <v>0.99692757232838103</v>
      </c>
      <c r="W39" s="221"/>
      <c r="X39" s="56">
        <f>+X37/X65</f>
        <v>0.32527320585585673</v>
      </c>
      <c r="Y39" s="221"/>
      <c r="Z39" s="56">
        <f>+Z37/Z65</f>
        <v>0.39452520204709596</v>
      </c>
      <c r="AA39" s="221"/>
      <c r="AB39" s="56">
        <f>+AB37/AB65</f>
        <v>0.6316502384486421</v>
      </c>
      <c r="AC39" s="221"/>
      <c r="AD39" s="54">
        <f>+AD37/AD65</f>
        <v>0.45538566123300217</v>
      </c>
      <c r="AE39" s="220"/>
      <c r="AF39" s="56">
        <f>+AF37/AF65</f>
        <v>0.41030302550406333</v>
      </c>
      <c r="AG39" s="221"/>
      <c r="AH39" s="54">
        <f>+AH37/AH65</f>
        <v>0.67189651960546426</v>
      </c>
      <c r="AI39" s="220"/>
      <c r="AJ39" s="54">
        <f>+AJ37/AJ65</f>
        <v>0.46029031270784904</v>
      </c>
      <c r="AK39" s="220"/>
      <c r="AL39" s="54">
        <f>+AL37/AL65</f>
        <v>0.47183347130173653</v>
      </c>
      <c r="AM39" s="220"/>
      <c r="AN39" s="116">
        <f>+AN37/AN65</f>
        <v>0.42962198969099835</v>
      </c>
      <c r="AO39" s="221"/>
      <c r="AP39" s="115">
        <f>+AP37/AP65</f>
        <v>0.3877791482200631</v>
      </c>
      <c r="AQ39" s="220"/>
      <c r="AR39" s="117">
        <f>+AR37/AR65</f>
        <v>0.4314323670056891</v>
      </c>
      <c r="AS39" s="222"/>
    </row>
    <row r="40" spans="1:45" x14ac:dyDescent="0.35">
      <c r="A40" s="53" t="s">
        <v>73</v>
      </c>
      <c r="B40" s="54">
        <f>+B37/B67</f>
        <v>0.3039925781326247</v>
      </c>
      <c r="C40" s="220"/>
      <c r="D40" s="54">
        <f>+D37/D67</f>
        <v>0.25836398618734485</v>
      </c>
      <c r="E40" s="220"/>
      <c r="F40" s="54">
        <f>+F37/F67</f>
        <v>0.31540368125428453</v>
      </c>
      <c r="G40" s="220"/>
      <c r="H40" s="56">
        <f>+H37/H67</f>
        <v>0.26125654676662474</v>
      </c>
      <c r="I40" s="221"/>
      <c r="J40" s="56">
        <f>+J37/J67</f>
        <v>0.32434025159363544</v>
      </c>
      <c r="K40" s="221"/>
      <c r="L40" s="54">
        <f>+L37/L67</f>
        <v>0.28060603537584861</v>
      </c>
      <c r="M40" s="220"/>
      <c r="N40" s="54">
        <f>+N37/N67</f>
        <v>0.30282300875686768</v>
      </c>
      <c r="O40" s="220"/>
      <c r="P40" s="54">
        <f>+P37/P67</f>
        <v>0.27140388907870694</v>
      </c>
      <c r="Q40" s="220"/>
      <c r="R40" s="56">
        <f>+R37/R67</f>
        <v>0.39616155941758685</v>
      </c>
      <c r="S40" s="221"/>
      <c r="T40" s="56">
        <f>+T37/T67</f>
        <v>0.50786759933899017</v>
      </c>
      <c r="U40" s="221"/>
      <c r="V40" s="56">
        <f>+V37/V67</f>
        <v>0.85141463172396359</v>
      </c>
      <c r="W40" s="221"/>
      <c r="X40" s="56">
        <f>+X37/X67</f>
        <v>0.28203273568466475</v>
      </c>
      <c r="Y40" s="221"/>
      <c r="Z40" s="56">
        <f>+Z37/Z67</f>
        <v>0.35065555647869662</v>
      </c>
      <c r="AA40" s="221"/>
      <c r="AB40" s="56">
        <f>+AB37/AB67</f>
        <v>0.56141322458956555</v>
      </c>
      <c r="AC40" s="221"/>
      <c r="AD40" s="54">
        <f>+AD37/AD67</f>
        <v>0.37806914514409862</v>
      </c>
      <c r="AE40" s="220"/>
      <c r="AF40" s="56">
        <f>+AF37/AF67</f>
        <v>0.34519959551773194</v>
      </c>
      <c r="AG40" s="221"/>
      <c r="AH40" s="54">
        <f>+AH37/AH67</f>
        <v>0.75196863808387038</v>
      </c>
      <c r="AI40" s="220"/>
      <c r="AJ40" s="54">
        <f>+AJ37/AJ67</f>
        <v>0.3774592070786561</v>
      </c>
      <c r="AK40" s="220"/>
      <c r="AL40" s="54">
        <f>+AL37/AL67</f>
        <v>0.37367741266559235</v>
      </c>
      <c r="AM40" s="220"/>
      <c r="AN40" s="116">
        <f>+AN37/AN67</f>
        <v>0.34609496720326793</v>
      </c>
      <c r="AO40" s="221"/>
      <c r="AP40" s="115">
        <f>+AP37/AP67</f>
        <v>0.32854423500587432</v>
      </c>
      <c r="AQ40" s="220"/>
      <c r="AR40" s="117">
        <f>+AR37/AR67</f>
        <v>0.36436082613657306</v>
      </c>
      <c r="AS40" s="222"/>
    </row>
    <row r="41" spans="1:45" x14ac:dyDescent="0.35">
      <c r="A41" s="53"/>
      <c r="B41" s="62"/>
      <c r="C41" s="220"/>
      <c r="D41" s="62"/>
      <c r="E41" s="220"/>
      <c r="F41" s="62"/>
      <c r="G41" s="220"/>
      <c r="I41" s="221"/>
      <c r="K41" s="221"/>
      <c r="L41" s="62"/>
      <c r="M41" s="220"/>
      <c r="N41" s="62"/>
      <c r="O41" s="220"/>
      <c r="P41" s="62"/>
      <c r="Q41" s="220"/>
      <c r="S41" s="221"/>
      <c r="U41" s="221"/>
      <c r="W41" s="221"/>
      <c r="Y41" s="221"/>
      <c r="AA41" s="221"/>
      <c r="AC41" s="221"/>
      <c r="AD41" s="62"/>
      <c r="AE41" s="220"/>
      <c r="AG41" s="221"/>
      <c r="AH41" s="62"/>
      <c r="AI41" s="220"/>
      <c r="AJ41" s="62"/>
      <c r="AK41" s="220"/>
      <c r="AL41" s="62"/>
      <c r="AM41" s="220"/>
      <c r="AN41" s="48"/>
      <c r="AO41" s="221"/>
      <c r="AP41" s="85"/>
      <c r="AQ41" s="220"/>
      <c r="AR41" s="259"/>
      <c r="AS41" s="222"/>
    </row>
    <row r="42" spans="1:45" s="37" customFormat="1" x14ac:dyDescent="0.35">
      <c r="A42" s="44" t="s">
        <v>45</v>
      </c>
      <c r="B42" s="228">
        <f>+B49+B55</f>
        <v>26981334.67338755</v>
      </c>
      <c r="C42" s="203">
        <f t="shared" ref="C42:E42" si="0">+C49+C55</f>
        <v>1</v>
      </c>
      <c r="D42" s="228">
        <f>+D49+D55</f>
        <v>27362771.671525229</v>
      </c>
      <c r="E42" s="203">
        <f t="shared" si="0"/>
        <v>1</v>
      </c>
      <c r="F42" s="228">
        <f>+F49+F55</f>
        <v>29070340.619283829</v>
      </c>
      <c r="G42" s="203">
        <f t="shared" ref="G42:M42" si="1">+G49+G55</f>
        <v>1</v>
      </c>
      <c r="H42" s="35">
        <f>+H49+H55</f>
        <v>29790405.09981212</v>
      </c>
      <c r="I42" s="205">
        <f t="shared" ref="I42" si="2">+I49+I55</f>
        <v>1</v>
      </c>
      <c r="J42" s="35">
        <f>+J49+J55</f>
        <v>30613097.071262479</v>
      </c>
      <c r="K42" s="205">
        <f t="shared" ref="K42" si="3">+K49+K55</f>
        <v>0.99999999999999989</v>
      </c>
      <c r="L42" s="228">
        <f>+L49+L55</f>
        <v>31492929.591214336</v>
      </c>
      <c r="M42" s="203">
        <f t="shared" si="1"/>
        <v>1</v>
      </c>
      <c r="N42" s="228">
        <f>+N49+N55</f>
        <v>32817759.936593734</v>
      </c>
      <c r="O42" s="203">
        <f t="shared" ref="O42:Q42" si="4">+O49+O55</f>
        <v>1</v>
      </c>
      <c r="P42" s="228">
        <f>+P49+P55</f>
        <v>32734122.28309641</v>
      </c>
      <c r="Q42" s="203">
        <f t="shared" si="4"/>
        <v>1</v>
      </c>
      <c r="R42" s="35">
        <f>+R49+R55</f>
        <v>33891138.392918304</v>
      </c>
      <c r="S42" s="205">
        <f t="shared" ref="S42:U42" si="5">+S49+S55</f>
        <v>0.99999999999999989</v>
      </c>
      <c r="T42" s="35">
        <f>+T49+T55</f>
        <v>34309747.336400688</v>
      </c>
      <c r="U42" s="205">
        <f t="shared" si="5"/>
        <v>0.99999999999999989</v>
      </c>
      <c r="V42" s="35">
        <f>+V49+V55</f>
        <v>34129967.025258489</v>
      </c>
      <c r="W42" s="205">
        <f t="shared" ref="W42:Y42" si="6">+W49+W55</f>
        <v>1</v>
      </c>
      <c r="X42" s="35">
        <f>+X49+X55</f>
        <v>33945914.779126324</v>
      </c>
      <c r="Y42" s="205">
        <f t="shared" si="6"/>
        <v>1</v>
      </c>
      <c r="Z42" s="35">
        <f>+Z49+Z55</f>
        <v>32850719.214324951</v>
      </c>
      <c r="AA42" s="205">
        <f t="shared" ref="AA42:AC42" si="7">+AA49+AA55</f>
        <v>1</v>
      </c>
      <c r="AB42" s="35">
        <f>+AB49+AB55</f>
        <v>34296828.047755919</v>
      </c>
      <c r="AC42" s="205">
        <f t="shared" si="7"/>
        <v>1</v>
      </c>
      <c r="AD42" s="228">
        <f>+AD49+AD55</f>
        <v>34252647.451356634</v>
      </c>
      <c r="AE42" s="203">
        <f t="shared" ref="AE42:AG42" si="8">+AE49+AE55</f>
        <v>1</v>
      </c>
      <c r="AF42" s="35">
        <f>+AF49+AF55</f>
        <v>34673125.044068977</v>
      </c>
      <c r="AG42" s="205">
        <f t="shared" si="8"/>
        <v>1</v>
      </c>
      <c r="AH42" s="228">
        <f>+AH49+AH55</f>
        <v>34326104.427272074</v>
      </c>
      <c r="AI42" s="203">
        <f t="shared" ref="AI42:AM42" si="9">+AI49+AI55</f>
        <v>1</v>
      </c>
      <c r="AJ42" s="228">
        <f>+AJ49+AJ55</f>
        <v>35282935.349251524</v>
      </c>
      <c r="AK42" s="203">
        <f t="shared" ref="AK42" si="10">+AK49+AK55</f>
        <v>1</v>
      </c>
      <c r="AL42" s="228">
        <f>+AL49+AL55</f>
        <v>35656340.713931307</v>
      </c>
      <c r="AM42" s="203">
        <f t="shared" si="9"/>
        <v>1</v>
      </c>
      <c r="AN42" s="261">
        <f>+AN49+AN55</f>
        <v>35359603.523199253</v>
      </c>
      <c r="AO42" s="205">
        <f t="shared" ref="AO42:AQ42" si="11">+AO49+AO55</f>
        <v>1</v>
      </c>
      <c r="AP42" s="260">
        <f>+AP49+AP55</f>
        <v>35642222.768809177</v>
      </c>
      <c r="AQ42" s="203">
        <f t="shared" si="11"/>
        <v>1</v>
      </c>
      <c r="AR42" s="262">
        <f>+AR49+AR55</f>
        <v>35702618.855396949</v>
      </c>
      <c r="AS42" s="207">
        <f t="shared" ref="AS42" si="12">+AS49+AS55</f>
        <v>1</v>
      </c>
    </row>
    <row r="43" spans="1:45" s="37" customFormat="1" x14ac:dyDescent="0.35">
      <c r="A43" s="53" t="s">
        <v>56</v>
      </c>
      <c r="B43" s="54">
        <v>0</v>
      </c>
      <c r="C43" s="203"/>
      <c r="D43" s="54">
        <v>0</v>
      </c>
      <c r="E43" s="203"/>
      <c r="F43" s="54">
        <v>0</v>
      </c>
      <c r="G43" s="203"/>
      <c r="H43" s="56">
        <f>+H42/H62</f>
        <v>0.82560991210604018</v>
      </c>
      <c r="I43" s="205"/>
      <c r="J43" s="56">
        <v>0</v>
      </c>
      <c r="K43" s="205"/>
      <c r="L43" s="54">
        <v>0</v>
      </c>
      <c r="M43" s="203"/>
      <c r="N43" s="54">
        <v>0</v>
      </c>
      <c r="O43" s="203"/>
      <c r="P43" s="54">
        <f>+P42/P62</f>
        <v>0.81849404977775253</v>
      </c>
      <c r="Q43" s="203"/>
      <c r="R43" s="56"/>
      <c r="S43" s="205"/>
      <c r="T43" s="56"/>
      <c r="U43" s="205"/>
      <c r="V43" s="56"/>
      <c r="W43" s="205"/>
      <c r="X43" s="56"/>
      <c r="Y43" s="205"/>
      <c r="Z43" s="56"/>
      <c r="AA43" s="205"/>
      <c r="AB43" s="56"/>
      <c r="AC43" s="205"/>
      <c r="AD43" s="54"/>
      <c r="AE43" s="203"/>
      <c r="AF43" s="56">
        <f>+AF42/AF62</f>
        <v>0.73679688297136225</v>
      </c>
      <c r="AG43" s="205"/>
      <c r="AH43" s="54">
        <v>0</v>
      </c>
      <c r="AI43" s="203"/>
      <c r="AJ43" s="54">
        <v>0</v>
      </c>
      <c r="AK43" s="203"/>
      <c r="AL43" s="54">
        <v>0</v>
      </c>
      <c r="AM43" s="203"/>
      <c r="AN43" s="116">
        <f>+AN42/AN62</f>
        <v>0.71992121718708701</v>
      </c>
      <c r="AO43" s="205"/>
      <c r="AP43" s="115">
        <v>0</v>
      </c>
      <c r="AQ43" s="203"/>
      <c r="AR43" s="117">
        <v>0</v>
      </c>
      <c r="AS43" s="207"/>
    </row>
    <row r="44" spans="1:45" s="37" customFormat="1" x14ac:dyDescent="0.35">
      <c r="A44" s="53" t="s">
        <v>74</v>
      </c>
      <c r="B44" s="54">
        <v>0</v>
      </c>
      <c r="C44" s="203"/>
      <c r="D44" s="54">
        <v>0</v>
      </c>
      <c r="E44" s="203"/>
      <c r="F44" s="54">
        <v>0</v>
      </c>
      <c r="G44" s="203"/>
      <c r="H44" s="56">
        <f>+H42/H64</f>
        <v>4.1325191534854406</v>
      </c>
      <c r="I44" s="205"/>
      <c r="J44" s="56">
        <v>0</v>
      </c>
      <c r="K44" s="205"/>
      <c r="L44" s="54">
        <v>0</v>
      </c>
      <c r="M44" s="203"/>
      <c r="N44" s="54">
        <v>0</v>
      </c>
      <c r="O44" s="203"/>
      <c r="P44" s="54">
        <f>+P42/P64</f>
        <v>3.5308677461447644</v>
      </c>
      <c r="Q44" s="203"/>
      <c r="R44" s="56"/>
      <c r="S44" s="205"/>
      <c r="T44" s="56"/>
      <c r="U44" s="205"/>
      <c r="V44" s="56"/>
      <c r="W44" s="205"/>
      <c r="X44" s="56"/>
      <c r="Y44" s="205"/>
      <c r="Z44" s="56"/>
      <c r="AA44" s="205"/>
      <c r="AB44" s="56"/>
      <c r="AC44" s="205"/>
      <c r="AD44" s="54"/>
      <c r="AE44" s="203"/>
      <c r="AF44" s="56">
        <f>+AF42/AF64</f>
        <v>3.5210989457192636</v>
      </c>
      <c r="AG44" s="205"/>
      <c r="AH44" s="54">
        <v>0</v>
      </c>
      <c r="AI44" s="203"/>
      <c r="AJ44" s="54">
        <v>0</v>
      </c>
      <c r="AK44" s="203"/>
      <c r="AL44" s="54">
        <v>0</v>
      </c>
      <c r="AM44" s="203"/>
      <c r="AN44" s="116">
        <f>+AN42/AN64</f>
        <v>3.3529870191444333</v>
      </c>
      <c r="AO44" s="205"/>
      <c r="AP44" s="115">
        <v>0</v>
      </c>
      <c r="AQ44" s="203"/>
      <c r="AR44" s="117">
        <v>0</v>
      </c>
      <c r="AS44" s="207"/>
    </row>
    <row r="45" spans="1:45" s="37" customFormat="1" x14ac:dyDescent="0.35">
      <c r="A45" s="53" t="s">
        <v>72</v>
      </c>
      <c r="B45" s="54">
        <f>+B42/B65</f>
        <v>20.332734749046896</v>
      </c>
      <c r="C45" s="203"/>
      <c r="D45" s="54">
        <f>+D42/D65</f>
        <v>12.242304802802012</v>
      </c>
      <c r="E45" s="203"/>
      <c r="F45" s="54">
        <f>+F42/F65</f>
        <v>10.133801847931988</v>
      </c>
      <c r="G45" s="203"/>
      <c r="H45" s="56">
        <f>+H42/H65</f>
        <v>6.3458856118608784</v>
      </c>
      <c r="I45" s="205"/>
      <c r="J45" s="56">
        <f>+J42/J65</f>
        <v>17.677819056422134</v>
      </c>
      <c r="K45" s="205"/>
      <c r="L45" s="54">
        <f>+L42/L65</f>
        <v>10.025297575483352</v>
      </c>
      <c r="M45" s="203"/>
      <c r="N45" s="54">
        <f>+N42/N65</f>
        <v>7.2153633406242719</v>
      </c>
      <c r="O45" s="203"/>
      <c r="P45" s="54">
        <f>+P42/P65</f>
        <v>5.1797153852234645</v>
      </c>
      <c r="Q45" s="203"/>
      <c r="R45" s="56">
        <f>+R42/R65</f>
        <v>17.494433456468645</v>
      </c>
      <c r="S45" s="205"/>
      <c r="T45" s="56">
        <f>+T42/T65</f>
        <v>17.710517266375881</v>
      </c>
      <c r="U45" s="205"/>
      <c r="V45" s="56">
        <f>+V42/V65</f>
        <v>17.617715583127683</v>
      </c>
      <c r="W45" s="205"/>
      <c r="X45" s="56">
        <f>+X42/X65</f>
        <v>4.6288424026590551</v>
      </c>
      <c r="Y45" s="205"/>
      <c r="Z45" s="56">
        <f>+Z42/Z65</f>
        <v>16.310415512533488</v>
      </c>
      <c r="AA45" s="205"/>
      <c r="AB45" s="56">
        <f>+AB42/AB65</f>
        <v>17.028410019616274</v>
      </c>
      <c r="AC45" s="205"/>
      <c r="AD45" s="54">
        <f>+AD42/AD65</f>
        <v>7.3004116649231658</v>
      </c>
      <c r="AE45" s="203"/>
      <c r="AF45" s="56">
        <f>+AF42/AF65</f>
        <v>5.4271476419267897</v>
      </c>
      <c r="AG45" s="205"/>
      <c r="AH45" s="54">
        <f>+AH42/AH65</f>
        <v>28.667817619679745</v>
      </c>
      <c r="AI45" s="203"/>
      <c r="AJ45" s="54">
        <f>+AJ42/AJ65</f>
        <v>11.610153428184175</v>
      </c>
      <c r="AK45" s="203"/>
      <c r="AL45" s="54">
        <f>+AL42/AL65</f>
        <v>7.4339694990334797</v>
      </c>
      <c r="AM45" s="203"/>
      <c r="AN45" s="116">
        <f>+AN42/AN65</f>
        <v>5.3760396267439736</v>
      </c>
      <c r="AO45" s="205"/>
      <c r="AP45" s="115">
        <f>+AP42/AP65</f>
        <v>17.623060001280379</v>
      </c>
      <c r="AQ45" s="203"/>
      <c r="AR45" s="117">
        <f>+AR42/AR65</f>
        <v>11.489196428906864</v>
      </c>
      <c r="AS45" s="207"/>
    </row>
    <row r="46" spans="1:45" s="37" customFormat="1" x14ac:dyDescent="0.35">
      <c r="A46" s="53" t="s">
        <v>75</v>
      </c>
      <c r="B46" s="54">
        <f>+B42/B66</f>
        <v>21.874128837809749</v>
      </c>
      <c r="C46" s="203"/>
      <c r="D46" s="54">
        <f>+D42/D66</f>
        <v>13.402958962026744</v>
      </c>
      <c r="E46" s="203"/>
      <c r="F46" s="54">
        <f>+F42/F66</f>
        <v>11.05397561969208</v>
      </c>
      <c r="G46" s="203"/>
      <c r="H46" s="56">
        <f>+H42/H66</f>
        <v>6.8625182482842844</v>
      </c>
      <c r="I46" s="205"/>
      <c r="J46" s="56">
        <f>+J42/J66</f>
        <v>20.929476117073463</v>
      </c>
      <c r="K46" s="205"/>
      <c r="L46" s="54">
        <f>+L42/L66</f>
        <v>11.619099867208069</v>
      </c>
      <c r="M46" s="203"/>
      <c r="N46" s="54">
        <f>+N42/N66</f>
        <v>8.2597693838582451</v>
      </c>
      <c r="O46" s="203"/>
      <c r="P46" s="54">
        <f>+P42/P66</f>
        <v>5.8808229228105651</v>
      </c>
      <c r="Q46" s="203"/>
      <c r="R46" s="56">
        <f>+R42/R66</f>
        <v>19.511091348782092</v>
      </c>
      <c r="S46" s="205"/>
      <c r="T46" s="56">
        <f>+T42/T66</f>
        <v>19.75208406023992</v>
      </c>
      <c r="U46" s="205"/>
      <c r="V46" s="56">
        <f>+V42/V66</f>
        <v>19.648584731514486</v>
      </c>
      <c r="W46" s="205"/>
      <c r="X46" s="56">
        <f>+X42/X66</f>
        <v>5.3781219829532141</v>
      </c>
      <c r="Y46" s="205"/>
      <c r="Z46" s="56">
        <f>+Z42/Z66</f>
        <v>18.102731970647966</v>
      </c>
      <c r="AA46" s="205"/>
      <c r="AB46" s="56">
        <f>+AB42/AB66</f>
        <v>18.899625348877922</v>
      </c>
      <c r="AC46" s="205"/>
      <c r="AD46" s="54">
        <f>+AD42/AD66</f>
        <v>8.1644552110503863</v>
      </c>
      <c r="AE46" s="203"/>
      <c r="AF46" s="56">
        <f>+AF42/AF66</f>
        <v>6.0751315236324483</v>
      </c>
      <c r="AG46" s="205"/>
      <c r="AH46" s="54">
        <f>+AH42/AH66</f>
        <v>32.432818577575432</v>
      </c>
      <c r="AI46" s="203"/>
      <c r="AJ46" s="54">
        <f>+AJ42/AJ66</f>
        <v>13.083382638755547</v>
      </c>
      <c r="AK46" s="203"/>
      <c r="AL46" s="54">
        <f>+AL42/AL66</f>
        <v>8.3835558718810503</v>
      </c>
      <c r="AM46" s="203"/>
      <c r="AN46" s="116">
        <f>+AN42/AN66</f>
        <v>6.0720281665042739</v>
      </c>
      <c r="AO46" s="205"/>
      <c r="AP46" s="115">
        <f>+AP42/AP66</f>
        <v>19.766257330873302</v>
      </c>
      <c r="AQ46" s="203"/>
      <c r="AR46" s="117">
        <f>+AR42/AR66</f>
        <v>12.953879738997754</v>
      </c>
      <c r="AS46" s="207"/>
    </row>
    <row r="47" spans="1:45" s="37" customFormat="1" x14ac:dyDescent="0.35">
      <c r="A47" s="53" t="s">
        <v>73</v>
      </c>
      <c r="B47" s="54">
        <f>+B42/B67</f>
        <v>14.030544247608624</v>
      </c>
      <c r="C47" s="203"/>
      <c r="D47" s="54">
        <f>+D42/D67</f>
        <v>7.4440110781157385</v>
      </c>
      <c r="E47" s="203"/>
      <c r="F47" s="54">
        <f>+F42/F67</f>
        <v>5.8719488047694615</v>
      </c>
      <c r="G47" s="203"/>
      <c r="H47" s="56">
        <f>+H42/H67</f>
        <v>3.8778247461720912</v>
      </c>
      <c r="I47" s="205"/>
      <c r="J47" s="56">
        <f>+J42/J67</f>
        <v>14.346828835888466</v>
      </c>
      <c r="K47" s="205"/>
      <c r="L47" s="54">
        <f>+L42/L67</f>
        <v>8.0901554417237644</v>
      </c>
      <c r="M47" s="203"/>
      <c r="N47" s="54">
        <f>+N42/N67</f>
        <v>5.4319438542567067</v>
      </c>
      <c r="O47" s="203"/>
      <c r="P47" s="54">
        <f>+P42/P67</f>
        <v>3.9272959825608518</v>
      </c>
      <c r="Q47" s="203"/>
      <c r="R47" s="56">
        <f>+R42/R67</f>
        <v>14.940921519273941</v>
      </c>
      <c r="S47" s="205"/>
      <c r="T47" s="56">
        <f>+T42/T67</f>
        <v>15.125465434539514</v>
      </c>
      <c r="U47" s="205"/>
      <c r="V47" s="56">
        <f>+V42/V67</f>
        <v>15.046209214570004</v>
      </c>
      <c r="W47" s="205"/>
      <c r="X47" s="56">
        <f>+X42/X67</f>
        <v>4.0135033023704683</v>
      </c>
      <c r="Y47" s="205"/>
      <c r="Z47" s="56">
        <f>+Z42/Z67</f>
        <v>14.496761672688931</v>
      </c>
      <c r="AA47" s="205"/>
      <c r="AB47" s="56">
        <f>+AB42/AB67</f>
        <v>15.134918023977502</v>
      </c>
      <c r="AC47" s="205"/>
      <c r="AD47" s="54">
        <f>+AD42/AD67</f>
        <v>6.0609295204516718</v>
      </c>
      <c r="AE47" s="203"/>
      <c r="AF47" s="56">
        <f>+AF42/AF67</f>
        <v>4.5660135420804675</v>
      </c>
      <c r="AG47" s="205"/>
      <c r="AH47" s="54">
        <f>+AH42/AH67</f>
        <v>32.084255749629044</v>
      </c>
      <c r="AI47" s="203"/>
      <c r="AJ47" s="54">
        <f>+AJ42/AJ67</f>
        <v>9.5208593056909887</v>
      </c>
      <c r="AK47" s="203"/>
      <c r="AL47" s="54">
        <f>+AL42/AL67</f>
        <v>5.887472290954312</v>
      </c>
      <c r="AM47" s="203"/>
      <c r="AN47" s="116">
        <f>+AN42/AN67</f>
        <v>4.3308310629994944</v>
      </c>
      <c r="AO47" s="205"/>
      <c r="AP47" s="115">
        <f>+AP42/AP67</f>
        <v>14.931062676164085</v>
      </c>
      <c r="AQ47" s="203"/>
      <c r="AR47" s="117">
        <f>+AR42/AR67</f>
        <v>9.703057588228349</v>
      </c>
      <c r="AS47" s="207"/>
    </row>
    <row r="48" spans="1:45" s="37" customFormat="1" x14ac:dyDescent="0.35">
      <c r="A48" s="53"/>
      <c r="B48" s="228"/>
      <c r="C48" s="203"/>
      <c r="D48" s="228"/>
      <c r="E48" s="203"/>
      <c r="F48" s="228"/>
      <c r="G48" s="203"/>
      <c r="H48" s="35"/>
      <c r="I48" s="205"/>
      <c r="J48" s="35"/>
      <c r="K48" s="205"/>
      <c r="L48" s="228"/>
      <c r="M48" s="203"/>
      <c r="N48" s="228"/>
      <c r="O48" s="203"/>
      <c r="P48" s="228"/>
      <c r="Q48" s="203"/>
      <c r="R48" s="35"/>
      <c r="S48" s="205"/>
      <c r="T48" s="35"/>
      <c r="U48" s="205"/>
      <c r="V48" s="35"/>
      <c r="W48" s="205"/>
      <c r="X48" s="35"/>
      <c r="Y48" s="205"/>
      <c r="Z48" s="35"/>
      <c r="AA48" s="205"/>
      <c r="AB48" s="35"/>
      <c r="AC48" s="205"/>
      <c r="AD48" s="228"/>
      <c r="AE48" s="203"/>
      <c r="AF48" s="35"/>
      <c r="AG48" s="205"/>
      <c r="AH48" s="228"/>
      <c r="AI48" s="203"/>
      <c r="AJ48" s="228"/>
      <c r="AK48" s="203"/>
      <c r="AL48" s="228"/>
      <c r="AM48" s="203"/>
      <c r="AN48" s="261"/>
      <c r="AO48" s="205"/>
      <c r="AP48" s="260"/>
      <c r="AQ48" s="203"/>
      <c r="AR48" s="262"/>
      <c r="AS48" s="207"/>
    </row>
    <row r="49" spans="1:45" s="37" customFormat="1" ht="19.5" customHeight="1" x14ac:dyDescent="0.35">
      <c r="A49" s="44" t="s">
        <v>76</v>
      </c>
      <c r="B49" s="213">
        <f>+'DP colones GG'!B49+'DP BCCR colones'!B49+'DP SNFP Colones'!B49</f>
        <v>20678380.047057021</v>
      </c>
      <c r="C49" s="203">
        <f>+B49/B42</f>
        <v>0.76639574347864603</v>
      </c>
      <c r="D49" s="213">
        <f>+'DP colones GG'!D49+'DP BCCR colones'!D49+'DP SNFP Colones'!D49</f>
        <v>20539663.377604552</v>
      </c>
      <c r="E49" s="203">
        <f>+D49/D42</f>
        <v>0.75064264776140821</v>
      </c>
      <c r="F49" s="213">
        <f>+'DP colones GG'!F49+'DP BCCR colones'!F49+'DP SNFP Colones'!F49</f>
        <v>21605707.758365158</v>
      </c>
      <c r="G49" s="203">
        <f>+F49/F42</f>
        <v>0.74322169256018278</v>
      </c>
      <c r="H49" s="214">
        <f>+'DP colones GG'!H49+'DP BCCR colones'!H49+'DP SNFP Colones'!H49</f>
        <v>22194925.906684313</v>
      </c>
      <c r="I49" s="205">
        <f>+H49/H42</f>
        <v>0.7450360554789599</v>
      </c>
      <c r="J49" s="214">
        <f>+'DP colones GG'!J49+'DP BCCR colones'!J49+'DP SNFP Colones'!J49</f>
        <v>23055694.319449376</v>
      </c>
      <c r="K49" s="205">
        <f>+J49/J42</f>
        <v>0.7531317156764421</v>
      </c>
      <c r="L49" s="213">
        <f>+'DP colones GG'!L49+'DP BCCR colones'!L49+'DP SNFP Colones'!L49</f>
        <v>23650367.367307112</v>
      </c>
      <c r="M49" s="203">
        <f>+L49/L42</f>
        <v>0.75097387490762102</v>
      </c>
      <c r="N49" s="213">
        <f>+'DP colones GG'!N49+'DP BCCR colones'!N49+'DP SNFP Colones'!N49</f>
        <v>24400912.737778872</v>
      </c>
      <c r="O49" s="203">
        <f>+N49/N42</f>
        <v>0.74352767479935211</v>
      </c>
      <c r="P49" s="213">
        <f>+'DP colones GG'!P49+'DP BCCR colones'!P49+'DP SNFP Colones'!P49</f>
        <v>24073824.775629882</v>
      </c>
      <c r="Q49" s="203">
        <f>+P49/P42</f>
        <v>0.73543516968106937</v>
      </c>
      <c r="R49" s="214">
        <f>+'DP colones GG'!R49+'DP BCCR colones'!R49+'DP SNFP Colones'!R49</f>
        <v>24552879.53462806</v>
      </c>
      <c r="S49" s="205">
        <f>+R49/R42</f>
        <v>0.7244631103851763</v>
      </c>
      <c r="T49" s="214">
        <f>+'DP colones GG'!T49+'DP BCCR colones'!T49+'DP SNFP Colones'!T49</f>
        <v>24511552.887973554</v>
      </c>
      <c r="U49" s="205">
        <f>+T49/T42</f>
        <v>0.71441951022379557</v>
      </c>
      <c r="V49" s="214">
        <f>+'DP colones GG'!V49+'DP BCCR colones'!V49+'DP SNFP Colones'!V49</f>
        <v>24400178.124026492</v>
      </c>
      <c r="W49" s="205">
        <f>+V49/V42</f>
        <v>0.71491947548524459</v>
      </c>
      <c r="X49" s="214">
        <f>+'DP colones GG'!X49+'DP BCCR colones'!X49+'DP SNFP Colones'!X49</f>
        <v>24424805.040833313</v>
      </c>
      <c r="Y49" s="205">
        <f>+X49/X42</f>
        <v>0.7195211912760815</v>
      </c>
      <c r="Z49" s="214">
        <f>+'DP colones GG'!Z49+'DP BCCR colones'!Z49+'DP SNFP Colones'!Z49</f>
        <v>24731908.46572556</v>
      </c>
      <c r="AA49" s="205">
        <f>+Z49/Z42</f>
        <v>0.7528574429183551</v>
      </c>
      <c r="AB49" s="214">
        <f>+'DP colones GG'!AB49+'DP BCCR colones'!AB49+'DP SNFP Colones'!AB49</f>
        <v>25302566.167031687</v>
      </c>
      <c r="AC49" s="205">
        <f>+AB49/AB42</f>
        <v>0.73775236974683622</v>
      </c>
      <c r="AD49" s="213">
        <f>+'DP colones GG'!AD49+'DP BCCR colones'!AD49+'DP SNFP Colones'!AD49</f>
        <v>25235782.843811277</v>
      </c>
      <c r="AE49" s="203">
        <f>+AD49/AD42</f>
        <v>0.73675422840378935</v>
      </c>
      <c r="AF49" s="214">
        <f>+'DP colones GG'!AF49+'DP BCCR colones'!AF49+'DP SNFP Colones'!AF49</f>
        <v>25193351.461229641</v>
      </c>
      <c r="AG49" s="205">
        <f>+AF49/AF42</f>
        <v>0.72659592780314153</v>
      </c>
      <c r="AH49" s="213">
        <f>+'DP colones GG'!AH49+'DP BCCR colones'!AH49+'DP SNFP Colones'!AH49</f>
        <v>25380557.733613245</v>
      </c>
      <c r="AI49" s="203">
        <f>+AH49/AH42</f>
        <v>0.73939522579347527</v>
      </c>
      <c r="AJ49" s="213">
        <f>+'DP colones GG'!AJ49+'DP BCCR colones'!AJ49+'DP SNFP Colones'!AJ49</f>
        <v>25683797.266878542</v>
      </c>
      <c r="AK49" s="203">
        <f>+AJ49/AJ42</f>
        <v>0.72793822318480617</v>
      </c>
      <c r="AL49" s="213">
        <f>+'DP colones GG'!AL49+'DP BCCR colones'!AL49+'DP SNFP Colones'!AL49</f>
        <v>26187069.648638103</v>
      </c>
      <c r="AM49" s="203">
        <f>+AL49/AL42</f>
        <v>0.73442953270879363</v>
      </c>
      <c r="AN49" s="204">
        <f>+'DP colones GG'!AN49+'DP BCCR colones'!AN49+'DP SNFP Colones'!AN49</f>
        <v>26169941.121952236</v>
      </c>
      <c r="AO49" s="205">
        <f>+AN49/AN42</f>
        <v>0.74010844337613324</v>
      </c>
      <c r="AP49" s="202">
        <f>+'DP colones GG'!AP49+'DP BCCR colones'!AP49+'DP SNFP Colones'!AP49</f>
        <v>26586521.385020975</v>
      </c>
      <c r="AQ49" s="203">
        <f>+AP49/AP42</f>
        <v>0.74592770370895822</v>
      </c>
      <c r="AR49" s="206">
        <f>+'DP colones GG'!AR49+'DP BCCR colones'!AR49+'DP SNFP Colones'!AR49</f>
        <v>26802561.841584623</v>
      </c>
      <c r="AS49" s="207">
        <f>+AR49/AR42</f>
        <v>0.750716969815032</v>
      </c>
    </row>
    <row r="50" spans="1:45" x14ac:dyDescent="0.35">
      <c r="A50" s="53" t="s">
        <v>56</v>
      </c>
      <c r="B50" s="54">
        <v>0</v>
      </c>
      <c r="C50" s="229"/>
      <c r="D50" s="54">
        <v>0</v>
      </c>
      <c r="E50" s="229"/>
      <c r="F50" s="54">
        <v>0</v>
      </c>
      <c r="G50" s="229"/>
      <c r="H50" s="56">
        <f>+H49/H62</f>
        <v>0.61510915227981489</v>
      </c>
      <c r="I50" s="230"/>
      <c r="J50" s="56">
        <v>0</v>
      </c>
      <c r="K50" s="230"/>
      <c r="L50" s="54">
        <v>0</v>
      </c>
      <c r="M50" s="229"/>
      <c r="N50" s="54">
        <v>0</v>
      </c>
      <c r="O50" s="229"/>
      <c r="P50" s="54">
        <f>+P49/P62</f>
        <v>0.6019493103812471</v>
      </c>
      <c r="Q50" s="229"/>
      <c r="R50" s="56"/>
      <c r="S50" s="230"/>
      <c r="T50" s="56"/>
      <c r="U50" s="230"/>
      <c r="V50" s="56"/>
      <c r="W50" s="230"/>
      <c r="X50" s="56"/>
      <c r="Y50" s="230"/>
      <c r="Z50" s="56"/>
      <c r="AA50" s="230"/>
      <c r="AB50" s="56"/>
      <c r="AC50" s="230"/>
      <c r="AD50" s="54"/>
      <c r="AE50" s="229"/>
      <c r="AF50" s="56"/>
      <c r="AG50" s="230"/>
      <c r="AH50" s="54">
        <v>0</v>
      </c>
      <c r="AI50" s="229"/>
      <c r="AJ50" s="54">
        <v>0</v>
      </c>
      <c r="AK50" s="229"/>
      <c r="AL50" s="54">
        <v>0</v>
      </c>
      <c r="AM50" s="229"/>
      <c r="AN50" s="116">
        <f>+AN49/AN62</f>
        <v>0.53281977140578607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54">
        <f>+B49/B65</f>
        <v>15.582921364949895</v>
      </c>
      <c r="C51" s="229"/>
      <c r="D51" s="54">
        <f>+D49/D65</f>
        <v>9.1895960918775064</v>
      </c>
      <c r="E51" s="229"/>
      <c r="F51" s="54">
        <f>+F49/F65</f>
        <v>7.5316613614895198</v>
      </c>
      <c r="G51" s="229"/>
      <c r="H51" s="56">
        <f>+H49/H65</f>
        <v>4.7279135847815148</v>
      </c>
      <c r="I51" s="230"/>
      <c r="J51" s="56">
        <f>+J49/J65</f>
        <v>13.313726195380905</v>
      </c>
      <c r="K51" s="230"/>
      <c r="L51" s="54">
        <f>+L49/L65</f>
        <v>7.5287365673627109</v>
      </c>
      <c r="M51" s="229"/>
      <c r="N51" s="54">
        <f>+N49/N65</f>
        <v>5.3648223274868512</v>
      </c>
      <c r="O51" s="229"/>
      <c r="P51" s="54">
        <f>+P49/P65</f>
        <v>3.8093448632314639</v>
      </c>
      <c r="Q51" s="229"/>
      <c r="R51" s="56">
        <f>+R49/R65</f>
        <v>12.674071676299764</v>
      </c>
      <c r="S51" s="230"/>
      <c r="T51" s="56">
        <f>+T49/T65</f>
        <v>12.652739071254331</v>
      </c>
      <c r="U51" s="230"/>
      <c r="V51" s="56">
        <f>+V49/V65</f>
        <v>12.595247983937863</v>
      </c>
      <c r="W51" s="230"/>
      <c r="X51" s="56">
        <f>+X49/X65</f>
        <v>3.3305501997904829</v>
      </c>
      <c r="Y51" s="230"/>
      <c r="Z51" s="56">
        <f>+Z49/Z65</f>
        <v>12.279417715701836</v>
      </c>
      <c r="AA51" s="230"/>
      <c r="AB51" s="56">
        <f>+AB49/AB65</f>
        <v>12.562749844992675</v>
      </c>
      <c r="AC51" s="230"/>
      <c r="AD51" s="54">
        <f>+AD49/AD65</f>
        <v>5.3786091632204895</v>
      </c>
      <c r="AE51" s="229"/>
      <c r="AF51" s="56">
        <f>+AF49/AF65</f>
        <v>3.9433433762104273</v>
      </c>
      <c r="AG51" s="230"/>
      <c r="AH51" s="54">
        <f>+AH49/AH65</f>
        <v>21.196847481909273</v>
      </c>
      <c r="AI51" s="229"/>
      <c r="AJ51" s="54">
        <f>+AJ49/AJ65</f>
        <v>8.4514744574153742</v>
      </c>
      <c r="AK51" s="229"/>
      <c r="AL51" s="54">
        <f>+AL49/AL65</f>
        <v>5.4597267453465834</v>
      </c>
      <c r="AM51" s="229"/>
      <c r="AN51" s="116">
        <f>+AN49/AN65</f>
        <v>3.9788523196778911</v>
      </c>
      <c r="AO51" s="230"/>
      <c r="AP51" s="115">
        <f>+AP49/AP65</f>
        <v>13.145528679080263</v>
      </c>
      <c r="AQ51" s="229"/>
      <c r="AR51" s="117">
        <f>+AR49/AR65</f>
        <v>8.6251347287186473</v>
      </c>
      <c r="AS51" s="231"/>
    </row>
    <row r="52" spans="1:45" x14ac:dyDescent="0.35">
      <c r="A52" s="53" t="s">
        <v>75</v>
      </c>
      <c r="B52" s="54">
        <f>+B49/B66</f>
        <v>16.764239233600893</v>
      </c>
      <c r="C52" s="229"/>
      <c r="D52" s="54">
        <f>+D49/D66</f>
        <v>10.060832603093251</v>
      </c>
      <c r="E52" s="229"/>
      <c r="F52" s="54">
        <f>+F49/F66</f>
        <v>8.215554469586543</v>
      </c>
      <c r="G52" s="229"/>
      <c r="H52" s="56">
        <f>+H49/H66</f>
        <v>5.1128235263541049</v>
      </c>
      <c r="I52" s="230"/>
      <c r="J52" s="56">
        <f>+J49/J66</f>
        <v>15.762652256260656</v>
      </c>
      <c r="K52" s="230"/>
      <c r="L52" s="54">
        <f>+L49/L66</f>
        <v>8.7256404502158684</v>
      </c>
      <c r="M52" s="229"/>
      <c r="N52" s="54">
        <f>+N49/N66</f>
        <v>6.1413671243589985</v>
      </c>
      <c r="O52" s="229"/>
      <c r="P52" s="54">
        <f>+P49/P66</f>
        <v>4.3249640041015098</v>
      </c>
      <c r="Q52" s="229"/>
      <c r="R52" s="56">
        <f>+R49/R66</f>
        <v>14.135065925547979</v>
      </c>
      <c r="S52" s="230"/>
      <c r="T52" s="56">
        <f>+T49/T66</f>
        <v>14.111274220215844</v>
      </c>
      <c r="U52" s="230"/>
      <c r="V52" s="56">
        <f>+V49/V66</f>
        <v>14.04715589028172</v>
      </c>
      <c r="W52" s="230"/>
      <c r="X52" s="56">
        <f>+X49/X66</f>
        <v>3.869672736002578</v>
      </c>
      <c r="Y52" s="230"/>
      <c r="Z52" s="56">
        <f>+Z49/Z66</f>
        <v>13.628776501258383</v>
      </c>
      <c r="AA52" s="230"/>
      <c r="AB52" s="56">
        <f>+AB49/AB66</f>
        <v>13.943243388462063</v>
      </c>
      <c r="AC52" s="230"/>
      <c r="AD52" s="54">
        <f>+AD49/AD66</f>
        <v>6.0151968993547245</v>
      </c>
      <c r="AE52" s="229"/>
      <c r="AF52" s="56">
        <f>+AF49/AF66</f>
        <v>4.4141658259398318</v>
      </c>
      <c r="AG52" s="230"/>
      <c r="AH52" s="54">
        <f>+AH49/AH66</f>
        <v>23.980671215285202</v>
      </c>
      <c r="AI52" s="229"/>
      <c r="AJ52" s="54">
        <f>+AJ49/AJ66</f>
        <v>9.5238943113026533</v>
      </c>
      <c r="AK52" s="229"/>
      <c r="AL52" s="54">
        <f>+AL49/AL66</f>
        <v>6.1571310214236625</v>
      </c>
      <c r="AM52" s="229"/>
      <c r="AN52" s="116">
        <f>+AN49/AN66</f>
        <v>4.4939593144475145</v>
      </c>
      <c r="AO52" s="230"/>
      <c r="AP52" s="115">
        <f>+AP49/AP66</f>
        <v>14.744198941738683</v>
      </c>
      <c r="AQ52" s="229"/>
      <c r="AR52" s="117">
        <f>+AR49/AR66</f>
        <v>9.7246973450087317</v>
      </c>
      <c r="AS52" s="231"/>
    </row>
    <row r="53" spans="1:45" x14ac:dyDescent="0.35">
      <c r="A53" s="53" t="s">
        <v>73</v>
      </c>
      <c r="B53" s="54">
        <f>+B49/B67</f>
        <v>10.752949390056052</v>
      </c>
      <c r="C53" s="229"/>
      <c r="D53" s="54">
        <f>+D49/D67</f>
        <v>5.5877921856420532</v>
      </c>
      <c r="E53" s="229"/>
      <c r="F53" s="54">
        <f>+F49/F67</f>
        <v>4.3641597293075014</v>
      </c>
      <c r="G53" s="229"/>
      <c r="H53" s="56">
        <f>+H49/H67</f>
        <v>2.8891192527267537</v>
      </c>
      <c r="I53" s="230"/>
      <c r="J53" s="56">
        <f>+J49/J67</f>
        <v>10.805051815688934</v>
      </c>
      <c r="K53" s="230"/>
      <c r="L53" s="54">
        <f>+L49/L67</f>
        <v>6.0754953806762719</v>
      </c>
      <c r="M53" s="229"/>
      <c r="N53" s="54">
        <f>+N49/N67</f>
        <v>4.03880058359612</v>
      </c>
      <c r="O53" s="229"/>
      <c r="P53" s="54">
        <f>+P49/P67</f>
        <v>2.8882715873224223</v>
      </c>
      <c r="Q53" s="229"/>
      <c r="R53" s="56">
        <f>+R49/R67</f>
        <v>10.824146475874013</v>
      </c>
      <c r="S53" s="230"/>
      <c r="T53" s="56">
        <f>+T49/T67</f>
        <v>10.805927607650668</v>
      </c>
      <c r="U53" s="230"/>
      <c r="V53" s="56">
        <f>+V49/V67</f>
        <v>10.75682799972164</v>
      </c>
      <c r="W53" s="230"/>
      <c r="X53" s="56">
        <f>+X49/X67</f>
        <v>2.8878006773120859</v>
      </c>
      <c r="Y53" s="230"/>
      <c r="Z53" s="56">
        <f>+Z49/Z67</f>
        <v>10.913994923497405</v>
      </c>
      <c r="AA53" s="230"/>
      <c r="AB53" s="56">
        <f>+AB49/AB67</f>
        <v>11.165821638113504</v>
      </c>
      <c r="AC53" s="230"/>
      <c r="AD53" s="54">
        <f>+AD49/AD67</f>
        <v>4.4654154522501202</v>
      </c>
      <c r="AE53" s="229"/>
      <c r="AF53" s="56">
        <f>+AF49/AF67</f>
        <v>3.3176468459696657</v>
      </c>
      <c r="AG53" s="230"/>
      <c r="AH53" s="54">
        <f>+AH49/AH67</f>
        <v>23.722945524412573</v>
      </c>
      <c r="AI53" s="229"/>
      <c r="AJ53" s="54">
        <f>+AJ49/AJ67</f>
        <v>6.9305974061772257</v>
      </c>
      <c r="AK53" s="229"/>
      <c r="AL53" s="54">
        <f>+AL49/AL67</f>
        <v>4.3239335234815464</v>
      </c>
      <c r="AM53" s="229"/>
      <c r="AN53" s="116">
        <f>+AN49/AN67</f>
        <v>3.2052846365615606</v>
      </c>
      <c r="AO53" s="230"/>
      <c r="AP53" s="115">
        <f>+AP49/AP67</f>
        <v>11.137493295965609</v>
      </c>
      <c r="AQ53" s="229"/>
      <c r="AR53" s="117">
        <f>+AR49/AR67</f>
        <v>7.2842499905755389</v>
      </c>
      <c r="AS53" s="231"/>
    </row>
    <row r="54" spans="1:45" x14ac:dyDescent="0.35">
      <c r="A54" s="53"/>
      <c r="B54" s="54"/>
      <c r="C54" s="229"/>
      <c r="D54" s="54"/>
      <c r="E54" s="229"/>
      <c r="F54" s="54"/>
      <c r="G54" s="229"/>
      <c r="H54" s="56"/>
      <c r="I54" s="230"/>
      <c r="J54" s="56"/>
      <c r="K54" s="230"/>
      <c r="L54" s="54"/>
      <c r="M54" s="229"/>
      <c r="N54" s="54"/>
      <c r="O54" s="229"/>
      <c r="P54" s="54"/>
      <c r="Q54" s="229"/>
      <c r="R54" s="56"/>
      <c r="S54" s="230"/>
      <c r="T54" s="56"/>
      <c r="U54" s="230"/>
      <c r="V54" s="56"/>
      <c r="W54" s="230"/>
      <c r="X54" s="56"/>
      <c r="Y54" s="230"/>
      <c r="Z54" s="56"/>
      <c r="AA54" s="230"/>
      <c r="AB54" s="56"/>
      <c r="AC54" s="230"/>
      <c r="AD54" s="54"/>
      <c r="AE54" s="229"/>
      <c r="AF54" s="56"/>
      <c r="AG54" s="230"/>
      <c r="AH54" s="54"/>
      <c r="AI54" s="229"/>
      <c r="AJ54" s="54"/>
      <c r="AK54" s="229"/>
      <c r="AL54" s="54"/>
      <c r="AM54" s="229"/>
      <c r="AN54" s="116"/>
      <c r="AO54" s="230"/>
      <c r="AP54" s="115"/>
      <c r="AQ54" s="229"/>
      <c r="AR54" s="117"/>
      <c r="AS54" s="231"/>
    </row>
    <row r="55" spans="1:45" s="37" customFormat="1" x14ac:dyDescent="0.35">
      <c r="A55" s="44" t="s">
        <v>77</v>
      </c>
      <c r="B55" s="213">
        <f>+'DP colones GG'!B55+'DP BCCR colones'!B55+'DP SNFP Colones'!B55</f>
        <v>6302954.6263305303</v>
      </c>
      <c r="C55" s="203">
        <f>+B55/B42</f>
        <v>0.23360425652135408</v>
      </c>
      <c r="D55" s="213">
        <f>+'DP colones GG'!D55+'DP BCCR colones'!D55+'DP SNFP Colones'!D55</f>
        <v>6823108.2939206772</v>
      </c>
      <c r="E55" s="203">
        <f>+D55/D42</f>
        <v>0.24935735223859179</v>
      </c>
      <c r="F55" s="213">
        <f>+'DP colones GG'!F55+'DP BCCR colones'!F55+'DP SNFP Colones'!F55</f>
        <v>7464632.8609186709</v>
      </c>
      <c r="G55" s="203">
        <f>+F55/F42</f>
        <v>0.25677830743981728</v>
      </c>
      <c r="H55" s="214">
        <f>+'DP colones GG'!H55+'DP BCCR colones'!H55+'DP SNFP Colones'!H55</f>
        <v>7595479.1931278091</v>
      </c>
      <c r="I55" s="205">
        <f>+H55/H42</f>
        <v>0.25496394452104015</v>
      </c>
      <c r="J55" s="214">
        <f>+'DP colones GG'!J55+'DP BCCR colones'!J55+'DP SNFP Colones'!J55</f>
        <v>7557402.7518131007</v>
      </c>
      <c r="K55" s="205">
        <f>+J55/J42</f>
        <v>0.24686828432355781</v>
      </c>
      <c r="L55" s="213">
        <f>+'DP colones GG'!L55+'DP BCCR colones'!L55+'DP SNFP Colones'!L55</f>
        <v>7842562.2239072267</v>
      </c>
      <c r="M55" s="203">
        <f>+L55/L42</f>
        <v>0.24902612509237904</v>
      </c>
      <c r="N55" s="213">
        <f>+'DP colones GG'!N55+'DP BCCR colones'!N55+'DP SNFP Colones'!N55</f>
        <v>8416847.1988148596</v>
      </c>
      <c r="O55" s="203">
        <f>+N55/N42</f>
        <v>0.25647232520064783</v>
      </c>
      <c r="P55" s="213">
        <f>+'DP colones GG'!P55+'DP BCCR colones'!P55+'DP SNFP Colones'!P55</f>
        <v>8660297.5074665286</v>
      </c>
      <c r="Q55" s="203">
        <f>+P55/P42</f>
        <v>0.26456483031893063</v>
      </c>
      <c r="R55" s="214">
        <f>+'DP colones GG'!R55+'DP BCCR colones'!R55+'DP SNFP Colones'!R55</f>
        <v>9338258.8582902402</v>
      </c>
      <c r="S55" s="205">
        <f>+R55/R42</f>
        <v>0.27553688961482359</v>
      </c>
      <c r="T55" s="214">
        <f>+'DP colones GG'!T55+'DP BCCR colones'!T55+'DP SNFP Colones'!T55</f>
        <v>9798194.4484271295</v>
      </c>
      <c r="U55" s="205">
        <f>+T55/T42</f>
        <v>0.28558048977620432</v>
      </c>
      <c r="V55" s="214">
        <f>+'DP colones GG'!V55+'DP BCCR colones'!V55+'DP SNFP Colones'!V55</f>
        <v>9729788.9012319967</v>
      </c>
      <c r="W55" s="205">
        <f>+V55/V42</f>
        <v>0.28508052451475541</v>
      </c>
      <c r="X55" s="214">
        <f>+'DP colones GG'!X55+'DP BCCR colones'!X55+'DP SNFP Colones'!X55</f>
        <v>9521109.7382930107</v>
      </c>
      <c r="Y55" s="205">
        <f>+X55/X42</f>
        <v>0.2804788087239185</v>
      </c>
      <c r="Z55" s="214">
        <f>+'DP colones GG'!Z55+'DP BCCR colones'!Z55+'DP SNFP Colones'!Z55</f>
        <v>8118810.7485993914</v>
      </c>
      <c r="AA55" s="205">
        <f>+Z55/Z42</f>
        <v>0.24714255708164484</v>
      </c>
      <c r="AB55" s="214">
        <f>+'DP colones GG'!AB55+'DP BCCR colones'!AB55+'DP SNFP Colones'!AB55</f>
        <v>8994261.8807242326</v>
      </c>
      <c r="AC55" s="205">
        <f>+AB55/AB42</f>
        <v>0.26224763025316383</v>
      </c>
      <c r="AD55" s="213">
        <f>+'DP colones GG'!AD55+'DP BCCR colones'!AD55+'DP SNFP Colones'!AD55</f>
        <v>9016864.6075453535</v>
      </c>
      <c r="AE55" s="203">
        <f>+AD55/AD42</f>
        <v>0.2632457715962106</v>
      </c>
      <c r="AF55" s="214">
        <f>+'DP colones GG'!AF55+'DP BCCR colones'!AF55+'DP SNFP Colones'!AF55</f>
        <v>9479773.5828393381</v>
      </c>
      <c r="AG55" s="205">
        <f>+AF55/AF42</f>
        <v>0.27340407219685853</v>
      </c>
      <c r="AH55" s="213">
        <f>+'DP colones GG'!AH55+'DP BCCR colones'!AH55+'DP SNFP Colones'!AH55</f>
        <v>8945546.6936588306</v>
      </c>
      <c r="AI55" s="203">
        <f>+AH55/AH42</f>
        <v>0.26060477420652484</v>
      </c>
      <c r="AJ55" s="213">
        <f>+'DP colones GG'!AJ55+'DP BCCR colones'!AJ55+'DP SNFP Colones'!AJ55</f>
        <v>9599138.0823729802</v>
      </c>
      <c r="AK55" s="203">
        <f>+AJ55/AJ42</f>
        <v>0.27206177681519383</v>
      </c>
      <c r="AL55" s="213">
        <f>+'DP colones GG'!AL55+'DP BCCR colones'!AL55+'DP SNFP Colones'!AL55</f>
        <v>9469271.065293204</v>
      </c>
      <c r="AM55" s="203">
        <f>+AL55/AL42</f>
        <v>0.26557046729120637</v>
      </c>
      <c r="AN55" s="204">
        <f>+'DP colones GG'!AN55+'DP BCCR colones'!AN55+'DP SNFP Colones'!AN55</f>
        <v>9189662.4012470171</v>
      </c>
      <c r="AO55" s="205">
        <f>+AN55/AN42</f>
        <v>0.25989155662386676</v>
      </c>
      <c r="AP55" s="202">
        <f>+'DP colones GG'!AP55+'DP BCCR colones'!AP55+'DP SNFP Colones'!AP55</f>
        <v>9055701.3837882001</v>
      </c>
      <c r="AQ55" s="203">
        <f>+AP55/AP42</f>
        <v>0.25407229629104178</v>
      </c>
      <c r="AR55" s="206">
        <f>+'DP colones GG'!AR55+'DP BCCR colones'!AR55+'DP SNFP Colones'!AR55</f>
        <v>8900057.0138123259</v>
      </c>
      <c r="AS55" s="207">
        <f>+AR55/AR42</f>
        <v>0.24928303018496803</v>
      </c>
    </row>
    <row r="56" spans="1:45" x14ac:dyDescent="0.35">
      <c r="A56" s="53" t="s">
        <v>56</v>
      </c>
      <c r="B56" s="54">
        <v>0</v>
      </c>
      <c r="C56" s="220"/>
      <c r="D56" s="54">
        <v>0</v>
      </c>
      <c r="E56" s="220"/>
      <c r="F56" s="54">
        <v>0</v>
      </c>
      <c r="G56" s="220"/>
      <c r="H56" s="56">
        <f>+H55/H62</f>
        <v>0.21050075982622526</v>
      </c>
      <c r="I56" s="221"/>
      <c r="J56" s="56">
        <v>0</v>
      </c>
      <c r="K56" s="221"/>
      <c r="L56" s="54">
        <v>0</v>
      </c>
      <c r="M56" s="220"/>
      <c r="N56" s="54">
        <v>0</v>
      </c>
      <c r="O56" s="220"/>
      <c r="P56" s="54">
        <f>+P55/P62</f>
        <v>0.21654473939650548</v>
      </c>
      <c r="Q56" s="220"/>
      <c r="R56" s="56"/>
      <c r="S56" s="221"/>
      <c r="T56" s="56"/>
      <c r="U56" s="221"/>
      <c r="V56" s="56"/>
      <c r="W56" s="221"/>
      <c r="X56" s="56"/>
      <c r="Y56" s="221"/>
      <c r="Z56" s="56"/>
      <c r="AA56" s="221"/>
      <c r="AB56" s="56"/>
      <c r="AC56" s="221"/>
      <c r="AD56" s="54"/>
      <c r="AE56" s="220"/>
      <c r="AF56" s="56">
        <f>+AF55/AF62</f>
        <v>0.20144326818632266</v>
      </c>
      <c r="AG56" s="221"/>
      <c r="AH56" s="54">
        <v>0</v>
      </c>
      <c r="AI56" s="220"/>
      <c r="AJ56" s="54">
        <v>0</v>
      </c>
      <c r="AK56" s="220"/>
      <c r="AL56" s="54">
        <v>0</v>
      </c>
      <c r="AM56" s="220"/>
      <c r="AN56" s="116">
        <f>+AN55/AN62</f>
        <v>0.18710144578130089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54">
        <v>0</v>
      </c>
      <c r="C57" s="220"/>
      <c r="D57" s="54">
        <v>0</v>
      </c>
      <c r="E57" s="220"/>
      <c r="F57" s="54">
        <v>0</v>
      </c>
      <c r="G57" s="220"/>
      <c r="H57" s="56">
        <f>+H55/H64</f>
        <v>1.0536433841813977</v>
      </c>
      <c r="I57" s="221"/>
      <c r="J57" s="56">
        <v>0</v>
      </c>
      <c r="K57" s="221"/>
      <c r="L57" s="54">
        <v>0</v>
      </c>
      <c r="M57" s="220"/>
      <c r="N57" s="54">
        <v>0</v>
      </c>
      <c r="O57" s="220"/>
      <c r="P57" s="54">
        <f>+P55/P64</f>
        <v>0.93414342613737467</v>
      </c>
      <c r="Q57" s="220"/>
      <c r="R57" s="56"/>
      <c r="S57" s="221"/>
      <c r="T57" s="56"/>
      <c r="U57" s="221"/>
      <c r="V57" s="56"/>
      <c r="W57" s="221"/>
      <c r="X57" s="56"/>
      <c r="Y57" s="221"/>
      <c r="Z57" s="56"/>
      <c r="AA57" s="221"/>
      <c r="AB57" s="56"/>
      <c r="AC57" s="221"/>
      <c r="AD57" s="54"/>
      <c r="AE57" s="220"/>
      <c r="AF57" s="56">
        <f>+AF55/AF62</f>
        <v>0.20144326818632266</v>
      </c>
      <c r="AG57" s="221"/>
      <c r="AH57" s="54">
        <v>0</v>
      </c>
      <c r="AI57" s="220"/>
      <c r="AJ57" s="54">
        <v>0</v>
      </c>
      <c r="AK57" s="220"/>
      <c r="AL57" s="54">
        <v>0</v>
      </c>
      <c r="AM57" s="220"/>
      <c r="AN57" s="116">
        <f>+AN55/AN64</f>
        <v>0.87141301574506569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54">
        <f>+B55/B65</f>
        <v>4.7498133840970009</v>
      </c>
      <c r="C58" s="220"/>
      <c r="D58" s="54">
        <f>+D55/D65</f>
        <v>3.052708710924505</v>
      </c>
      <c r="E58" s="220"/>
      <c r="F58" s="54">
        <f>+F55/F65</f>
        <v>2.6021404864424684</v>
      </c>
      <c r="G58" s="220"/>
      <c r="H58" s="56">
        <f>+H55/H65</f>
        <v>1.6179720270793641</v>
      </c>
      <c r="I58" s="221"/>
      <c r="J58" s="56">
        <f>+J55/J65</f>
        <v>4.364092861041228</v>
      </c>
      <c r="K58" s="221"/>
      <c r="L58" s="54">
        <f>+L55/L65</f>
        <v>2.4965610081206413</v>
      </c>
      <c r="M58" s="220"/>
      <c r="N58" s="54">
        <f>+N55/N65</f>
        <v>1.8505410131374209</v>
      </c>
      <c r="O58" s="220"/>
      <c r="P58" s="54">
        <f>+P55/P65</f>
        <v>1.3703705219920004</v>
      </c>
      <c r="Q58" s="220"/>
      <c r="R58" s="56">
        <f>+R55/R65</f>
        <v>4.8203617801688772</v>
      </c>
      <c r="S58" s="221"/>
      <c r="T58" s="56">
        <f>+T55/T65</f>
        <v>5.0577781951215472</v>
      </c>
      <c r="U58" s="221"/>
      <c r="V58" s="56">
        <f>+V55/V65</f>
        <v>5.0224675991898202</v>
      </c>
      <c r="W58" s="221"/>
      <c r="X58" s="56">
        <f>+X55/X65</f>
        <v>1.2982922028685726</v>
      </c>
      <c r="Y58" s="221"/>
      <c r="Z58" s="56">
        <f>+Z55/Z65</f>
        <v>4.0309977968316533</v>
      </c>
      <c r="AA58" s="221"/>
      <c r="AB58" s="56">
        <f>+AB55/AB65</f>
        <v>4.4656601746235989</v>
      </c>
      <c r="AC58" s="221"/>
      <c r="AD58" s="54">
        <f>+AD55/AD65</f>
        <v>1.9218025017026752</v>
      </c>
      <c r="AE58" s="220"/>
      <c r="AF58" s="56">
        <f>+AF55/AF65</f>
        <v>1.4838042657163626</v>
      </c>
      <c r="AG58" s="221"/>
      <c r="AH58" s="54">
        <f>+AH55/AH65</f>
        <v>7.4709701377704736</v>
      </c>
      <c r="AI58" s="220"/>
      <c r="AJ58" s="54">
        <f>+AJ55/AJ65</f>
        <v>3.1586789707688001</v>
      </c>
      <c r="AK58" s="220"/>
      <c r="AL58" s="54">
        <f>+AL55/AL65</f>
        <v>1.9742427536868965</v>
      </c>
      <c r="AM58" s="220"/>
      <c r="AN58" s="116">
        <f>+AN55/AN65</f>
        <v>1.397187307066083</v>
      </c>
      <c r="AO58" s="221"/>
      <c r="AP58" s="115">
        <f>+AP55/AP65</f>
        <v>4.4775313222001154</v>
      </c>
      <c r="AQ58" s="220"/>
      <c r="AR58" s="117">
        <f>+AR55/AR65</f>
        <v>2.8640617001882167</v>
      </c>
      <c r="AS58" s="222"/>
    </row>
    <row r="59" spans="1:45" x14ac:dyDescent="0.35">
      <c r="A59" s="53" t="s">
        <v>75</v>
      </c>
      <c r="B59" s="54">
        <f>+B55/B66</f>
        <v>5.109889604208858</v>
      </c>
      <c r="C59" s="220"/>
      <c r="D59" s="54">
        <f>+D55/D66</f>
        <v>3.3421263589334935</v>
      </c>
      <c r="E59" s="220"/>
      <c r="F59" s="54">
        <f>+F55/F66</f>
        <v>2.8384211501055372</v>
      </c>
      <c r="G59" s="220"/>
      <c r="H59" s="56">
        <f>+H55/H66</f>
        <v>1.7496947219301799</v>
      </c>
      <c r="I59" s="221"/>
      <c r="J59" s="56">
        <f>+J55/J66</f>
        <v>5.1668238608128041</v>
      </c>
      <c r="K59" s="221"/>
      <c r="L59" s="54">
        <f>+L55/L66</f>
        <v>2.8934594169922012</v>
      </c>
      <c r="M59" s="220"/>
      <c r="N59" s="54">
        <f>+N55/N66</f>
        <v>2.1184022594992462</v>
      </c>
      <c r="O59" s="220"/>
      <c r="P59" s="54">
        <f>+P55/P66</f>
        <v>1.555858918709055</v>
      </c>
      <c r="Q59" s="220"/>
      <c r="R59" s="56">
        <f>+R55/R66</f>
        <v>5.3760254232341103</v>
      </c>
      <c r="S59" s="221"/>
      <c r="T59" s="56">
        <f>+T55/T66</f>
        <v>5.6408098400240752</v>
      </c>
      <c r="U59" s="221"/>
      <c r="V59" s="56">
        <f>+V55/V66</f>
        <v>5.6014288412327637</v>
      </c>
      <c r="W59" s="221"/>
      <c r="X59" s="56">
        <f>+X55/X66</f>
        <v>1.5084492469506359</v>
      </c>
      <c r="Y59" s="221"/>
      <c r="Z59" s="56">
        <f>+Z55/Z66</f>
        <v>4.4739554693895816</v>
      </c>
      <c r="AA59" s="221"/>
      <c r="AB59" s="56">
        <f>+AB55/AB66</f>
        <v>4.9563819604158601</v>
      </c>
      <c r="AC59" s="221"/>
      <c r="AD59" s="54">
        <f>+AD55/AD66</f>
        <v>2.1492583116956614</v>
      </c>
      <c r="AE59" s="220"/>
      <c r="AF59" s="56">
        <f>+AF55/AF66</f>
        <v>1.660965697692617</v>
      </c>
      <c r="AG59" s="221"/>
      <c r="AH59" s="54">
        <f>+AH55/AH66</f>
        <v>8.4521473622902281</v>
      </c>
      <c r="AI59" s="220"/>
      <c r="AJ59" s="54">
        <f>+AJ55/AJ66</f>
        <v>3.5594883274528928</v>
      </c>
      <c r="AK59" s="220"/>
      <c r="AL59" s="54">
        <f>+AL55/AL66</f>
        <v>2.2264248504573874</v>
      </c>
      <c r="AM59" s="220"/>
      <c r="AN59" s="116">
        <f>+AN55/AN66</f>
        <v>1.5780688520567594</v>
      </c>
      <c r="AO59" s="221"/>
      <c r="AP59" s="115">
        <f>+AP55/AP66</f>
        <v>5.0220583891346182</v>
      </c>
      <c r="AQ59" s="220"/>
      <c r="AR59" s="117">
        <f>+AR55/AR66</f>
        <v>3.2291823939890225</v>
      </c>
      <c r="AS59" s="222"/>
    </row>
    <row r="60" spans="1:45" s="62" customFormat="1" x14ac:dyDescent="0.35">
      <c r="A60" s="84" t="s">
        <v>73</v>
      </c>
      <c r="B60" s="54">
        <f>+B55/B67</f>
        <v>3.277594857552574</v>
      </c>
      <c r="C60" s="220"/>
      <c r="D60" s="54">
        <f>+D55/D67</f>
        <v>1.8562188924736855</v>
      </c>
      <c r="E60" s="220"/>
      <c r="F60" s="54">
        <f>+F55/F67</f>
        <v>1.5077890754619605</v>
      </c>
      <c r="G60" s="220"/>
      <c r="H60" s="56">
        <f>+H55/H67</f>
        <v>0.98870549344533765</v>
      </c>
      <c r="I60" s="221"/>
      <c r="J60" s="56">
        <f>+J55/J67</f>
        <v>3.5417770201995316</v>
      </c>
      <c r="K60" s="221"/>
      <c r="L60" s="54">
        <f>+L55/L67</f>
        <v>2.0146600610474934</v>
      </c>
      <c r="M60" s="220"/>
      <c r="N60" s="54">
        <f>+N55/N67</f>
        <v>1.3931432706605864</v>
      </c>
      <c r="O60" s="220"/>
      <c r="P60" s="54">
        <f>+P55/P67</f>
        <v>1.0390243952384299</v>
      </c>
      <c r="Q60" s="220"/>
      <c r="R60" s="56">
        <f>+R55/R67</f>
        <v>4.1167750433999259</v>
      </c>
      <c r="S60" s="221"/>
      <c r="T60" s="56">
        <f>+T55/T67</f>
        <v>4.3195378268888431</v>
      </c>
      <c r="U60" s="221"/>
      <c r="V60" s="56">
        <f>+V55/V67</f>
        <v>4.2893812148483628</v>
      </c>
      <c r="W60" s="221"/>
      <c r="X60" s="56">
        <f>+X55/X67</f>
        <v>1.1257026250583817</v>
      </c>
      <c r="Y60" s="221"/>
      <c r="Z60" s="56">
        <f>+Z55/Z67</f>
        <v>3.5827667491915256</v>
      </c>
      <c r="AA60" s="221"/>
      <c r="AB60" s="56">
        <f>+AB55/AB67</f>
        <v>3.9690963858639967</v>
      </c>
      <c r="AC60" s="221"/>
      <c r="AD60" s="54">
        <f>+AD55/AD67</f>
        <v>1.595514068201551</v>
      </c>
      <c r="AE60" s="220"/>
      <c r="AF60" s="56">
        <f>+AF55/AF67</f>
        <v>1.2483666961108018</v>
      </c>
      <c r="AG60" s="221"/>
      <c r="AH60" s="54">
        <f>+AH55/AH67</f>
        <v>8.3613102252164726</v>
      </c>
      <c r="AI60" s="220"/>
      <c r="AJ60" s="54">
        <f>+AJ55/AJ67</f>
        <v>2.590261899513763</v>
      </c>
      <c r="AK60" s="220"/>
      <c r="AL60" s="54">
        <f>+AL55/AL67</f>
        <v>1.5635387674727659</v>
      </c>
      <c r="AM60" s="220"/>
      <c r="AN60" s="116">
        <f>+AN55/AN67</f>
        <v>1.1255464264379342</v>
      </c>
      <c r="AO60" s="221"/>
      <c r="AP60" s="115">
        <f>+AP55/AP67</f>
        <v>3.7935693801984764</v>
      </c>
      <c r="AQ60" s="220"/>
      <c r="AR60" s="117">
        <f>+AR55/AR67</f>
        <v>2.4188075976528105</v>
      </c>
      <c r="AS60" s="222"/>
    </row>
    <row r="61" spans="1:45" s="62" customFormat="1" ht="12.75" customHeight="1" x14ac:dyDescent="0.35">
      <c r="A61" s="84"/>
      <c r="C61" s="220"/>
      <c r="E61" s="220"/>
      <c r="G61" s="220"/>
      <c r="H61" s="21"/>
      <c r="I61" s="221"/>
      <c r="J61" s="21"/>
      <c r="K61" s="221"/>
      <c r="M61" s="220"/>
      <c r="O61" s="220"/>
      <c r="Q61" s="220"/>
      <c r="R61" s="21"/>
      <c r="S61" s="221"/>
      <c r="T61" s="21"/>
      <c r="U61" s="221"/>
      <c r="V61" s="21"/>
      <c r="W61" s="221"/>
      <c r="X61" s="21"/>
      <c r="Y61" s="221"/>
      <c r="Z61" s="21"/>
      <c r="AA61" s="221"/>
      <c r="AB61" s="21"/>
      <c r="AC61" s="221"/>
      <c r="AE61" s="220"/>
      <c r="AF61" s="21"/>
      <c r="AG61" s="221"/>
      <c r="AI61" s="220"/>
      <c r="AK61" s="220"/>
      <c r="AM61" s="220"/>
      <c r="AN61" s="48"/>
      <c r="AO61" s="221"/>
      <c r="AP61" s="85"/>
      <c r="AQ61" s="220"/>
      <c r="AR61" s="259"/>
      <c r="AS61" s="222"/>
    </row>
    <row r="62" spans="1:45" s="88" customFormat="1" ht="13.5" customHeight="1" x14ac:dyDescent="0.35">
      <c r="A62" s="85" t="s">
        <v>78</v>
      </c>
      <c r="B62" s="232">
        <f>+'DP colones GG'!B62</f>
        <v>0</v>
      </c>
      <c r="C62" s="224"/>
      <c r="D62" s="232">
        <f>+'DP colones GG'!D62</f>
        <v>0</v>
      </c>
      <c r="E62" s="224"/>
      <c r="F62" s="232">
        <f>+'DP colones GG'!F62</f>
        <v>0</v>
      </c>
      <c r="G62" s="224"/>
      <c r="H62" s="233">
        <f>+'DP colones GG'!H62</f>
        <v>36082906.301136903</v>
      </c>
      <c r="I62" s="226"/>
      <c r="J62" s="233">
        <f>+'DP colones GG'!J62</f>
        <v>0</v>
      </c>
      <c r="K62" s="226"/>
      <c r="L62" s="232">
        <f>+'DP colones GG'!L62</f>
        <v>0</v>
      </c>
      <c r="M62" s="224"/>
      <c r="N62" s="232">
        <f>+'DP colones GG'!N62</f>
        <v>0</v>
      </c>
      <c r="O62" s="224"/>
      <c r="P62" s="232">
        <f>+'DP colones GG'!P62</f>
        <v>39993109.6530082</v>
      </c>
      <c r="Q62" s="224"/>
      <c r="R62" s="233">
        <f>+'DP colones GG'!R62</f>
        <v>0</v>
      </c>
      <c r="S62" s="226"/>
      <c r="T62" s="233">
        <f>+'DP colones GG'!T62</f>
        <v>0</v>
      </c>
      <c r="U62" s="226"/>
      <c r="V62" s="233">
        <f>+'DP colones GG'!V62</f>
        <v>0</v>
      </c>
      <c r="W62" s="226"/>
      <c r="X62" s="233">
        <f>+'DP colones GG'!X62</f>
        <v>44251689.700000003</v>
      </c>
      <c r="Y62" s="226"/>
      <c r="Z62" s="233">
        <f>+'DP colones GG'!Z62</f>
        <v>0</v>
      </c>
      <c r="AA62" s="226"/>
      <c r="AB62" s="233">
        <f>+'DP colones GG'!AB62</f>
        <v>0</v>
      </c>
      <c r="AC62" s="226"/>
      <c r="AD62" s="232">
        <f>+'DP colones GG'!AD62</f>
        <v>0</v>
      </c>
      <c r="AE62" s="224"/>
      <c r="AF62" s="233">
        <f>+'DP colones GG'!AF62</f>
        <v>47059272.162280098</v>
      </c>
      <c r="AG62" s="226"/>
      <c r="AH62" s="232">
        <f>+'DP colones GG'!AH62</f>
        <v>0</v>
      </c>
      <c r="AI62" s="224"/>
      <c r="AJ62" s="232">
        <f>+'DP colones GG'!AJ62</f>
        <v>0</v>
      </c>
      <c r="AK62" s="224"/>
      <c r="AL62" s="232">
        <f>+'DP colones GG'!AL62</f>
        <v>0</v>
      </c>
      <c r="AM62" s="224"/>
      <c r="AN62" s="287">
        <f>+'DP colones GG'!AN62</f>
        <v>49115934.7426349</v>
      </c>
      <c r="AO62" s="226"/>
      <c r="AP62" s="286">
        <f>+'DP colones GG'!AP62</f>
        <v>0</v>
      </c>
      <c r="AQ62" s="224"/>
      <c r="AR62" s="288">
        <f>+'DP colones GG'!AR62</f>
        <v>0</v>
      </c>
      <c r="AS62" s="227"/>
    </row>
    <row r="63" spans="1:45" s="88" customFormat="1" ht="13.5" customHeight="1" x14ac:dyDescent="0.35">
      <c r="A63" s="85" t="s">
        <v>79</v>
      </c>
      <c r="B63" s="234">
        <f>+'DP colones GG'!B63</f>
        <v>0</v>
      </c>
      <c r="C63" s="224"/>
      <c r="D63" s="234">
        <f>+'DP colones GG'!D63</f>
        <v>0</v>
      </c>
      <c r="E63" s="224"/>
      <c r="F63" s="234">
        <f>+'DP colones GG'!F63</f>
        <v>0</v>
      </c>
      <c r="G63" s="224"/>
      <c r="H63" s="235">
        <f>+'DP colones GG'!H63</f>
        <v>-4.4999999999999998E-2</v>
      </c>
      <c r="I63" s="226"/>
      <c r="J63" s="235">
        <f>+'DP colones GG'!J63</f>
        <v>0</v>
      </c>
      <c r="K63" s="226"/>
      <c r="L63" s="234">
        <f>+'DP colones GG'!L63</f>
        <v>0</v>
      </c>
      <c r="M63" s="224"/>
      <c r="N63" s="234">
        <f>+'DP colones GG'!N63</f>
        <v>0</v>
      </c>
      <c r="O63" s="224"/>
      <c r="P63" s="234">
        <f>+'DP colones GG'!P63</f>
        <v>0</v>
      </c>
      <c r="Q63" s="224"/>
      <c r="R63" s="235">
        <f>+'DP colones GG'!R63</f>
        <v>0</v>
      </c>
      <c r="S63" s="226"/>
      <c r="T63" s="235">
        <f>+'DP colones GG'!T63</f>
        <v>0</v>
      </c>
      <c r="U63" s="226"/>
      <c r="V63" s="235">
        <f>+'DP colones GG'!V63</f>
        <v>0</v>
      </c>
      <c r="W63" s="226"/>
      <c r="X63" s="235">
        <f>+'DP colones GG'!X63</f>
        <v>4.2999999999999997E-2</v>
      </c>
      <c r="Y63" s="226"/>
      <c r="Z63" s="235">
        <f>+'DP colones GG'!Z63</f>
        <v>0</v>
      </c>
      <c r="AA63" s="226"/>
      <c r="AB63" s="235">
        <f>+'DP colones GG'!AB63</f>
        <v>0</v>
      </c>
      <c r="AC63" s="226"/>
      <c r="AD63" s="234">
        <f>+'DP colones GG'!AD63</f>
        <v>0</v>
      </c>
      <c r="AE63" s="224"/>
      <c r="AF63" s="235">
        <f>+'DP colones GG'!AF63</f>
        <v>0</v>
      </c>
      <c r="AG63" s="226"/>
      <c r="AH63" s="234">
        <f>+'DP colones GG'!AH63</f>
        <v>0</v>
      </c>
      <c r="AI63" s="224"/>
      <c r="AJ63" s="234">
        <f>+'DP colones GG'!AJ63</f>
        <v>0</v>
      </c>
      <c r="AK63" s="224"/>
      <c r="AL63" s="234">
        <f>+'DP colones GG'!AL63</f>
        <v>0</v>
      </c>
      <c r="AM63" s="224"/>
      <c r="AN63" s="267">
        <f>+'DP colones GG'!AN63</f>
        <v>0</v>
      </c>
      <c r="AO63" s="226"/>
      <c r="AP63" s="266">
        <f>+'DP colones GG'!AP63</f>
        <v>0</v>
      </c>
      <c r="AQ63" s="224"/>
      <c r="AR63" s="268">
        <f>+'DP colones GG'!AR63</f>
        <v>0</v>
      </c>
      <c r="AS63" s="227"/>
    </row>
    <row r="64" spans="1:45" s="88" customFormat="1" ht="13.5" customHeight="1" x14ac:dyDescent="0.35">
      <c r="A64" s="85" t="s">
        <v>80</v>
      </c>
      <c r="B64" s="213">
        <f>+'DP colones GG'!B64</f>
        <v>0</v>
      </c>
      <c r="C64" s="224"/>
      <c r="D64" s="213">
        <f>+'DP colones GG'!D64</f>
        <v>0</v>
      </c>
      <c r="E64" s="224"/>
      <c r="F64" s="213">
        <f>+'DP colones GG'!F64</f>
        <v>0</v>
      </c>
      <c r="G64" s="224"/>
      <c r="H64" s="214">
        <f>+'DP colones GG'!H64</f>
        <v>7208776.0499999998</v>
      </c>
      <c r="I64" s="226"/>
      <c r="J64" s="214">
        <f>+'DP colones GG'!J64</f>
        <v>7175292.5999999996</v>
      </c>
      <c r="K64" s="226"/>
      <c r="L64" s="213">
        <f>+'DP colones GG'!L64</f>
        <v>0</v>
      </c>
      <c r="M64" s="224"/>
      <c r="N64" s="213">
        <f>+'DP colones GG'!N64</f>
        <v>11823012</v>
      </c>
      <c r="O64" s="224"/>
      <c r="P64" s="213">
        <f>+'DP colones GG'!P64</f>
        <v>9270843.4969952349</v>
      </c>
      <c r="Q64" s="224"/>
      <c r="R64" s="214">
        <f>+'DP colones GG'!R64</f>
        <v>12548224.425000001</v>
      </c>
      <c r="S64" s="226"/>
      <c r="T64" s="214">
        <f>+'DP colones GG'!T64</f>
        <v>0</v>
      </c>
      <c r="U64" s="226"/>
      <c r="V64" s="214">
        <f>+'DP colones GG'!V64</f>
        <v>0</v>
      </c>
      <c r="W64" s="226"/>
      <c r="X64" s="214">
        <f>+'DP colones GG'!X64</f>
        <v>9876240.0559999999</v>
      </c>
      <c r="Y64" s="226"/>
      <c r="Z64" s="214">
        <f>+'DP colones GG'!Z64</f>
        <v>10215586.274999999</v>
      </c>
      <c r="AA64" s="226"/>
      <c r="AB64" s="214">
        <f>+'DP colones GG'!AB64</f>
        <v>0</v>
      </c>
      <c r="AC64" s="226"/>
      <c r="AD64" s="213">
        <f>+'DP colones GG'!AD64</f>
        <v>0</v>
      </c>
      <c r="AE64" s="224"/>
      <c r="AF64" s="214">
        <f>+'DP colones GG'!AF64</f>
        <v>9847245.3000000007</v>
      </c>
      <c r="AG64" s="226"/>
      <c r="AH64" s="213">
        <f>+'DP colones GG'!AH64</f>
        <v>0</v>
      </c>
      <c r="AI64" s="224"/>
      <c r="AJ64" s="213">
        <f>+'DP colones GG'!AJ64</f>
        <v>0</v>
      </c>
      <c r="AK64" s="224"/>
      <c r="AL64" s="213">
        <f>+'DP colones GG'!AL64</f>
        <v>0</v>
      </c>
      <c r="AM64" s="224"/>
      <c r="AN64" s="204">
        <f>+'DP colones GG'!AN64</f>
        <v>10545702.479999999</v>
      </c>
      <c r="AO64" s="226"/>
      <c r="AP64" s="202">
        <f>+'DP colones GG'!AP64</f>
        <v>0</v>
      </c>
      <c r="AQ64" s="224"/>
      <c r="AR64" s="206">
        <f>+'DP colones GG'!AR64</f>
        <v>0</v>
      </c>
      <c r="AS64" s="227"/>
    </row>
    <row r="65" spans="1:45" s="88" customFormat="1" ht="13.5" customHeight="1" x14ac:dyDescent="0.35">
      <c r="A65" s="85" t="s">
        <v>81</v>
      </c>
      <c r="B65" s="213">
        <f>+'DP colones GG'!B65</f>
        <v>1326989.95026492</v>
      </c>
      <c r="C65" s="236"/>
      <c r="D65" s="213">
        <f>+'DP colones GG'!D65</f>
        <v>2235099.6901549497</v>
      </c>
      <c r="E65" s="236"/>
      <c r="F65" s="213">
        <f>+'DP colones GG'!F65</f>
        <v>2868650.9816862298</v>
      </c>
      <c r="G65" s="236"/>
      <c r="H65" s="214">
        <f>+'DP colones GG'!H65</f>
        <v>4694444.0732010501</v>
      </c>
      <c r="I65" s="237"/>
      <c r="J65" s="214">
        <f>+'DP colones GG'!J65</f>
        <v>1731723.63477389</v>
      </c>
      <c r="K65" s="237"/>
      <c r="L65" s="213">
        <f>+'DP colones GG'!L65</f>
        <v>3141346.1150748897</v>
      </c>
      <c r="M65" s="236"/>
      <c r="N65" s="213">
        <f>+'DP colones GG'!N65</f>
        <v>4548317.0267838994</v>
      </c>
      <c r="O65" s="236"/>
      <c r="P65" s="213">
        <f>+'DP colones GG'!P65</f>
        <v>6319675.8602759</v>
      </c>
      <c r="Q65" s="236"/>
      <c r="R65" s="214">
        <f>+'DP colones GG'!R65</f>
        <v>1937252.6968220801</v>
      </c>
      <c r="S65" s="237"/>
      <c r="T65" s="214">
        <f>+'DP colones GG'!T65</f>
        <v>1937252.6968220801</v>
      </c>
      <c r="U65" s="237"/>
      <c r="V65" s="214">
        <f>+'DP colones GG'!V65</f>
        <v>1937252.6968220801</v>
      </c>
      <c r="W65" s="237"/>
      <c r="X65" s="214">
        <f>+'DP colones GG'!X65</f>
        <v>7333564.59913735</v>
      </c>
      <c r="Y65" s="237"/>
      <c r="Z65" s="214">
        <f>+'DP colones GG'!Z65</f>
        <v>2014094.5636290698</v>
      </c>
      <c r="AA65" s="237"/>
      <c r="AB65" s="214">
        <f>+'DP colones GG'!AB65</f>
        <v>2014094.5636290698</v>
      </c>
      <c r="AC65" s="237"/>
      <c r="AD65" s="213">
        <f>+'DP colones GG'!AD65</f>
        <v>4691878.8999164104</v>
      </c>
      <c r="AE65" s="236"/>
      <c r="AF65" s="214">
        <f>+'DP colones GG'!AF65</f>
        <v>6388830.2533371001</v>
      </c>
      <c r="AG65" s="237"/>
      <c r="AH65" s="213">
        <f>+'DP colones GG'!AH65</f>
        <v>1197374.1734602097</v>
      </c>
      <c r="AI65" s="236"/>
      <c r="AJ65" s="213">
        <f>+'DP colones GG'!AJ65</f>
        <v>3038972.3587632007</v>
      </c>
      <c r="AK65" s="236"/>
      <c r="AL65" s="213">
        <f>+'DP colones GG'!AL65</f>
        <v>4796406.6463505309</v>
      </c>
      <c r="AM65" s="236"/>
      <c r="AN65" s="204">
        <f>+'DP colones GG'!AN65</f>
        <v>6577258.7216986306</v>
      </c>
      <c r="AO65" s="226"/>
      <c r="AP65" s="202">
        <f>+'DP colones GG'!AP65</f>
        <v>2022476.3898108297</v>
      </c>
      <c r="AQ65" s="224"/>
      <c r="AR65" s="206">
        <f>+'DP colones GG'!AR65</f>
        <v>3107494.8606126201</v>
      </c>
      <c r="AS65" s="227"/>
    </row>
    <row r="66" spans="1:45" s="88" customFormat="1" ht="13.5" customHeight="1" x14ac:dyDescent="0.35">
      <c r="A66" s="85" t="s">
        <v>82</v>
      </c>
      <c r="B66" s="213">
        <f>+'DP colones GG'!B66</f>
        <v>1233481.56506923</v>
      </c>
      <c r="C66" s="236"/>
      <c r="D66" s="213">
        <f>+'DP colones GG'!D66</f>
        <v>2041547.0754666501</v>
      </c>
      <c r="E66" s="236"/>
      <c r="F66" s="213">
        <f>+'DP colones GG'!F66</f>
        <v>2629853.8751520799</v>
      </c>
      <c r="G66" s="236"/>
      <c r="H66" s="214">
        <f>+'DP colones GG'!H66</f>
        <v>4341031.0941264303</v>
      </c>
      <c r="I66" s="237"/>
      <c r="J66" s="214">
        <f>+'DP colones GG'!J66</f>
        <v>1462678.6117350301</v>
      </c>
      <c r="K66" s="237"/>
      <c r="L66" s="213">
        <f>+'DP colones GG'!L66</f>
        <v>2710444.8667400698</v>
      </c>
      <c r="M66" s="236"/>
      <c r="N66" s="213">
        <f>+'DP colones GG'!N66</f>
        <v>3973205.3537388393</v>
      </c>
      <c r="O66" s="236"/>
      <c r="P66" s="213">
        <f>+'DP colones GG'!P66</f>
        <v>5566248.5867627701</v>
      </c>
      <c r="Q66" s="236"/>
      <c r="R66" s="214">
        <f>+'DP colones GG'!R66</f>
        <v>1737019.1029849201</v>
      </c>
      <c r="S66" s="237"/>
      <c r="T66" s="214">
        <f>+'DP colones GG'!T66</f>
        <v>1737019.1029849201</v>
      </c>
      <c r="U66" s="237"/>
      <c r="V66" s="214">
        <f>+'DP colones GG'!V66</f>
        <v>1737019.1029849201</v>
      </c>
      <c r="W66" s="237"/>
      <c r="X66" s="214">
        <f>+'DP colones GG'!X66</f>
        <v>6311852.8896747101</v>
      </c>
      <c r="Y66" s="237"/>
      <c r="Z66" s="214">
        <f>+'DP colones GG'!Z66</f>
        <v>1814682.9587705098</v>
      </c>
      <c r="AA66" s="237"/>
      <c r="AB66" s="214">
        <f>+'DP colones GG'!AB66</f>
        <v>1814682.9587705098</v>
      </c>
      <c r="AC66" s="237"/>
      <c r="AD66" s="213">
        <f>+'DP colones GG'!AD66</f>
        <v>4195337.7862856705</v>
      </c>
      <c r="AE66" s="236"/>
      <c r="AF66" s="214">
        <f>+'DP colones GG'!AF66</f>
        <v>5707386.7305077193</v>
      </c>
      <c r="AG66" s="237"/>
      <c r="AH66" s="213">
        <f>+'DP colones GG'!AH66</f>
        <v>1058375.61867058</v>
      </c>
      <c r="AI66" s="236"/>
      <c r="AJ66" s="213">
        <f>+'DP colones GG'!AJ66</f>
        <v>2696774.7044817405</v>
      </c>
      <c r="AK66" s="236"/>
      <c r="AL66" s="213">
        <f>+'DP colones GG'!AL66</f>
        <v>4253128.5362485405</v>
      </c>
      <c r="AM66" s="236"/>
      <c r="AN66" s="204">
        <f>+'DP colones GG'!AN66</f>
        <v>5823359.6013695905</v>
      </c>
      <c r="AO66" s="226"/>
      <c r="AP66" s="202">
        <f>+'DP colones GG'!AP66</f>
        <v>1803185.2045727896</v>
      </c>
      <c r="AQ66" s="224"/>
      <c r="AR66" s="206">
        <f>+'DP colones GG'!AR66</f>
        <v>2756133.2646862501</v>
      </c>
      <c r="AS66" s="227"/>
    </row>
    <row r="67" spans="1:45" s="88" customFormat="1" ht="13.5" customHeight="1" x14ac:dyDescent="0.35">
      <c r="A67" s="85" t="s">
        <v>83</v>
      </c>
      <c r="B67" s="213">
        <f>+'DP colones GG'!B67</f>
        <v>1923042.6273725103</v>
      </c>
      <c r="C67" s="236"/>
      <c r="D67" s="213">
        <f>+'DP colones GG'!D67</f>
        <v>3675810.1760444203</v>
      </c>
      <c r="E67" s="236"/>
      <c r="F67" s="213">
        <f>+'DP colones GG'!F67</f>
        <v>4950714.2493598694</v>
      </c>
      <c r="G67" s="236"/>
      <c r="H67" s="214">
        <f>+'DP colones GG'!H67</f>
        <v>7682246.3751666602</v>
      </c>
      <c r="I67" s="237"/>
      <c r="J67" s="214">
        <f>+'DP colones GG'!J67</f>
        <v>2133788.40867496</v>
      </c>
      <c r="K67" s="237"/>
      <c r="L67" s="213">
        <f>+'DP colones GG'!L67</f>
        <v>3892747.1564754206</v>
      </c>
      <c r="M67" s="236"/>
      <c r="N67" s="213">
        <f>+'DP colones GG'!N67</f>
        <v>6041623.5544990608</v>
      </c>
      <c r="O67" s="236"/>
      <c r="P67" s="213">
        <f>+'DP colones GG'!P67</f>
        <v>8335028.0774487583</v>
      </c>
      <c r="Q67" s="236"/>
      <c r="R67" s="214">
        <f>+'DP colones GG'!R67</f>
        <v>2268343.2443707297</v>
      </c>
      <c r="S67" s="237"/>
      <c r="T67" s="214">
        <f>+'DP colones GG'!T67</f>
        <v>2268343.2443707297</v>
      </c>
      <c r="U67" s="237"/>
      <c r="V67" s="214">
        <f>+'DP colones GG'!V67</f>
        <v>2268343.2443707297</v>
      </c>
      <c r="W67" s="237"/>
      <c r="X67" s="214">
        <f>+'DP colones GG'!X67</f>
        <v>8457926.2110179607</v>
      </c>
      <c r="Y67" s="237"/>
      <c r="Z67" s="214">
        <f>+'DP colones GG'!Z67</f>
        <v>2266072.9310473404</v>
      </c>
      <c r="AA67" s="237"/>
      <c r="AB67" s="214">
        <f>+'DP colones GG'!AB67</f>
        <v>2266072.9310473404</v>
      </c>
      <c r="AC67" s="237"/>
      <c r="AD67" s="213">
        <f>+'DP colones GG'!AD67</f>
        <v>5651385.210102899</v>
      </c>
      <c r="AE67" s="236"/>
      <c r="AF67" s="214">
        <f>+'DP colones GG'!AF67</f>
        <v>7593741.1758683585</v>
      </c>
      <c r="AG67" s="237"/>
      <c r="AH67" s="213">
        <f>+'DP colones GG'!AH67</f>
        <v>1069873.7940233801</v>
      </c>
      <c r="AI67" s="236"/>
      <c r="AJ67" s="213">
        <f>+'DP colones GG'!AJ67</f>
        <v>3705856.1854980397</v>
      </c>
      <c r="AK67" s="236"/>
      <c r="AL67" s="213">
        <f>+'DP colones GG'!AL67</f>
        <v>6056307.1810486093</v>
      </c>
      <c r="AM67" s="236"/>
      <c r="AN67" s="204">
        <f>+'DP colones GG'!AN67</f>
        <v>8164623.1424943898</v>
      </c>
      <c r="AO67" s="226"/>
      <c r="AP67" s="202">
        <f>+'DP colones GG'!AP67</f>
        <v>2387118.9574274803</v>
      </c>
      <c r="AQ67" s="224"/>
      <c r="AR67" s="206">
        <f>+'DP colones GG'!AR67</f>
        <v>3679522.51450213</v>
      </c>
      <c r="AS67" s="227"/>
    </row>
    <row r="68" spans="1:45" s="37" customFormat="1" ht="15" thickBot="1" x14ac:dyDescent="0.4">
      <c r="A68" s="93"/>
      <c r="B68" s="238"/>
      <c r="C68" s="239"/>
      <c r="D68" s="238"/>
      <c r="E68" s="239"/>
      <c r="F68" s="238"/>
      <c r="G68" s="239"/>
      <c r="H68" s="240"/>
      <c r="I68" s="241"/>
      <c r="J68" s="240"/>
      <c r="K68" s="241"/>
      <c r="L68" s="238"/>
      <c r="M68" s="239"/>
      <c r="N68" s="238"/>
      <c r="O68" s="239"/>
      <c r="P68" s="238"/>
      <c r="Q68" s="239"/>
      <c r="R68" s="240"/>
      <c r="S68" s="241"/>
      <c r="T68" s="240"/>
      <c r="U68" s="241"/>
      <c r="V68" s="240"/>
      <c r="W68" s="241"/>
      <c r="X68" s="240"/>
      <c r="Y68" s="241"/>
      <c r="Z68" s="240"/>
      <c r="AA68" s="241"/>
      <c r="AB68" s="240"/>
      <c r="AC68" s="241"/>
      <c r="AD68" s="238"/>
      <c r="AE68" s="239"/>
      <c r="AF68" s="240"/>
      <c r="AG68" s="241"/>
      <c r="AH68" s="238"/>
      <c r="AI68" s="239"/>
      <c r="AJ68" s="238"/>
      <c r="AK68" s="239"/>
      <c r="AL68" s="238"/>
      <c r="AM68" s="239"/>
      <c r="AN68" s="281"/>
      <c r="AO68" s="327"/>
      <c r="AP68" s="280"/>
      <c r="AQ68" s="338"/>
      <c r="AR68" s="282"/>
      <c r="AS68" s="322"/>
    </row>
    <row r="69" spans="1:45" s="37" customFormat="1" ht="13.5" customHeight="1" x14ac:dyDescent="0.35">
      <c r="B69" s="88"/>
      <c r="C69" s="88"/>
      <c r="D69" s="88"/>
      <c r="E69" s="88"/>
      <c r="L69" s="88"/>
      <c r="M69" s="88"/>
      <c r="N69" s="88"/>
      <c r="O69" s="88"/>
      <c r="P69" s="88"/>
      <c r="Q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P70" s="62"/>
      <c r="Q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P71" s="62"/>
      <c r="Q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Q72" s="243"/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P73" s="62"/>
      <c r="Q73" s="62"/>
      <c r="AP73" s="62"/>
      <c r="AQ73" s="62"/>
    </row>
    <row r="74" spans="1:45" x14ac:dyDescent="0.35">
      <c r="A74" s="88" t="s">
        <v>85</v>
      </c>
      <c r="B74" s="62"/>
      <c r="C74" s="62"/>
    </row>
    <row r="75" spans="1:45" s="62" customFormat="1" x14ac:dyDescent="0.35">
      <c r="A75" s="21" t="str">
        <f>+'DP colones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21" t="str">
        <f>+'DP colones GG'!A76</f>
        <v>El dato correspondiente al servicio de intereses, es el acumulado a la fecha corte.</v>
      </c>
      <c r="B76" s="62"/>
      <c r="C76" s="62"/>
    </row>
    <row r="77" spans="1:45" x14ac:dyDescent="0.35">
      <c r="A77" s="21" t="str">
        <f>+'DP colones GG'!A77</f>
        <v xml:space="preserve">En los conceptos de ingresos corrientes, ingresos tributarios y gastos totales, se considera el monto acumulado al mes. Según información proporcionada por Presupuesto Nacional. </v>
      </c>
      <c r="B77" s="62"/>
      <c r="C77" s="62"/>
    </row>
    <row r="78" spans="1:45" x14ac:dyDescent="0.35">
      <c r="A78" s="21" t="str">
        <f>+'DP colones GG'!A78</f>
        <v>El cálculo de la Tasa Promedio Ponderada se realiza en colones, para lo cual se colonizan las tasas de los titulos diferentes al colón, utilizando la devalución interanual.</v>
      </c>
    </row>
    <row r="79" spans="1:45" x14ac:dyDescent="0.35">
      <c r="A79" s="21" t="str">
        <f>+'DP colones GG'!A79</f>
        <v>En la deuda interna del Gobienro Central no se consideran el monto de intereses devengados por ¢ 198.101,29 millones.</v>
      </c>
    </row>
    <row r="80" spans="1:45" x14ac:dyDescent="0.35">
      <c r="A80" s="21" t="str">
        <f>+'DP colones GG'!A80</f>
        <v>En la deuda externa del Gobierno Central no se considera el monto de intereses devengado por ¢301,358,43 millones.</v>
      </c>
    </row>
  </sheetData>
  <mergeCells count="25">
    <mergeCell ref="J4:K4"/>
    <mergeCell ref="AP4:AQ4"/>
    <mergeCell ref="AR4:AS4"/>
    <mergeCell ref="AN4:AO4"/>
    <mergeCell ref="AJ4:AK4"/>
    <mergeCell ref="A1:AI1"/>
    <mergeCell ref="A2:AI2"/>
    <mergeCell ref="D4:E4"/>
    <mergeCell ref="B4:C4"/>
    <mergeCell ref="F4:G4"/>
    <mergeCell ref="A4:A6"/>
    <mergeCell ref="AD4:AE4"/>
    <mergeCell ref="H4:I4"/>
    <mergeCell ref="AB4:AC4"/>
    <mergeCell ref="Z4:AA4"/>
    <mergeCell ref="X4:Y4"/>
    <mergeCell ref="T4:U4"/>
    <mergeCell ref="L4:M4"/>
    <mergeCell ref="V4:W4"/>
    <mergeCell ref="AH4:AI4"/>
    <mergeCell ref="AF4:AG4"/>
    <mergeCell ref="AL4:AM4"/>
    <mergeCell ref="R4:S4"/>
    <mergeCell ref="P4:Q4"/>
    <mergeCell ref="N4:O4"/>
  </mergeCells>
  <hyperlinks>
    <hyperlink ref="AR1" location="INDICE!A48" display="Å INDICE" xr:uid="{7249CDFD-FA54-4FF5-8822-662B8ED6712C}"/>
  </hyperlinks>
  <printOptions horizontalCentered="1" verticalCentered="1"/>
  <pageMargins left="0.25" right="0.27" top="0.27" bottom="0.5" header="0" footer="0.5"/>
  <pageSetup paperSize="5" scale="5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/>
    <pageSetUpPr fitToPage="1"/>
  </sheetPr>
  <dimension ref="A1:AT80"/>
  <sheetViews>
    <sheetView showGridLines="0" zoomScaleNormal="100" workbookViewId="0">
      <pane xSplit="1" ySplit="6" topLeftCell="AP24" activePane="bottomRight" state="frozen"/>
      <selection pane="topRight" activeCell="B1" sqref="B1"/>
      <selection pane="bottomLeft" activeCell="A7" sqref="A7"/>
      <selection pane="bottomRight" activeCell="AR33" sqref="AR33"/>
    </sheetView>
  </sheetViews>
  <sheetFormatPr baseColWidth="10" defaultColWidth="11.44140625" defaultRowHeight="14.4" outlineLevelCol="1" x14ac:dyDescent="0.35"/>
  <cols>
    <col min="1" max="1" width="27" style="21" customWidth="1"/>
    <col min="2" max="2" width="17.21875" style="21" hidden="1" customWidth="1" outlineLevel="1"/>
    <col min="3" max="3" width="14" style="21" hidden="1" customWidth="1" outlineLevel="1"/>
    <col min="4" max="4" width="16.88671875" style="21" hidden="1" customWidth="1" outlineLevel="1"/>
    <col min="5" max="5" width="14" style="21" hidden="1" customWidth="1" outlineLevel="1"/>
    <col min="6" max="6" width="17.44140625" style="21" hidden="1" customWidth="1" outlineLevel="1"/>
    <col min="7" max="7" width="14" style="21" hidden="1" customWidth="1" outlineLevel="1"/>
    <col min="8" max="8" width="17.88671875" style="21" hidden="1" customWidth="1" outlineLevel="1"/>
    <col min="9" max="9" width="14" style="21" hidden="1" customWidth="1" outlineLevel="1"/>
    <col min="10" max="10" width="17.109375" style="21" hidden="1" customWidth="1" outlineLevel="1"/>
    <col min="11" max="11" width="14" style="21" hidden="1" customWidth="1" outlineLevel="1"/>
    <col min="12" max="12" width="16.77734375" style="21" hidden="1" customWidth="1" outlineLevel="1"/>
    <col min="13" max="13" width="14" style="21" hidden="1" customWidth="1" outlineLevel="1"/>
    <col min="14" max="14" width="17.6640625" style="21" hidden="1" customWidth="1" outlineLevel="1"/>
    <col min="15" max="15" width="11.5546875" style="21" hidden="1" customWidth="1" outlineLevel="1"/>
    <col min="16" max="16" width="17.44140625" style="21" hidden="1" customWidth="1" outlineLevel="1"/>
    <col min="17" max="17" width="11.5546875" style="21" hidden="1" customWidth="1" outlineLevel="1"/>
    <col min="18" max="18" width="16.21875" style="21" hidden="1" customWidth="1" outlineLevel="1"/>
    <col min="19" max="19" width="11.5546875" style="21" hidden="1" customWidth="1" outlineLevel="1"/>
    <col min="20" max="20" width="17.21875" style="21" hidden="1" customWidth="1" outlineLevel="1"/>
    <col min="21" max="21" width="11.5546875" style="21" hidden="1" customWidth="1" outlineLevel="1"/>
    <col min="22" max="22" width="16.6640625" style="21" hidden="1" customWidth="1" outlineLevel="1"/>
    <col min="23" max="23" width="11.5546875" style="21" hidden="1" customWidth="1" outlineLevel="1"/>
    <col min="24" max="24" width="17.33203125" style="21" bestFit="1" customWidth="1" collapsed="1"/>
    <col min="25" max="25" width="11.5546875" style="21" bestFit="1" customWidth="1"/>
    <col min="26" max="26" width="17.5546875" style="21" bestFit="1" customWidth="1"/>
    <col min="27" max="27" width="11.5546875" style="21" bestFit="1" customWidth="1"/>
    <col min="28" max="28" width="16.5546875" style="21" bestFit="1" customWidth="1"/>
    <col min="29" max="29" width="11.5546875" style="21" bestFit="1" customWidth="1"/>
    <col min="30" max="30" width="17.33203125" style="21" bestFit="1" customWidth="1"/>
    <col min="31" max="31" width="11.5546875" style="21" bestFit="1" customWidth="1"/>
    <col min="32" max="32" width="17.33203125" style="21" bestFit="1" customWidth="1"/>
    <col min="33" max="33" width="11.5546875" style="21" bestFit="1" customWidth="1"/>
    <col min="34" max="34" width="17.33203125" style="21" bestFit="1" customWidth="1"/>
    <col min="35" max="35" width="11.5546875" style="21" bestFit="1" customWidth="1"/>
    <col min="36" max="36" width="17.21875" style="21" customWidth="1"/>
    <col min="37" max="37" width="11.5546875" style="21" customWidth="1"/>
    <col min="38" max="38" width="17.33203125" style="21" bestFit="1" customWidth="1"/>
    <col min="39" max="39" width="11.5546875" style="21" bestFit="1" customWidth="1"/>
    <col min="40" max="40" width="17.33203125" style="21" bestFit="1" customWidth="1"/>
    <col min="41" max="41" width="11.5546875" style="21" bestFit="1" customWidth="1"/>
    <col min="42" max="42" width="17.33203125" style="21" bestFit="1" customWidth="1"/>
    <col min="43" max="43" width="11.5546875" style="21" bestFit="1" customWidth="1"/>
    <col min="44" max="45" width="17.109375" style="21" bestFit="1" customWidth="1"/>
    <col min="46" max="16384" width="11.44140625" style="21"/>
  </cols>
  <sheetData>
    <row r="1" spans="1:46" s="275" customFormat="1" ht="15" x14ac:dyDescent="0.4">
      <c r="A1" s="351" t="s">
        <v>170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6"/>
      <c r="AQ1" s="318"/>
      <c r="AR1" s="274" t="s">
        <v>186</v>
      </c>
    </row>
    <row r="2" spans="1:46" s="275" customFormat="1" ht="15" customHeight="1" x14ac:dyDescent="0.4">
      <c r="A2" s="351" t="s">
        <v>89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P2" s="318"/>
      <c r="AQ2" s="318"/>
    </row>
    <row r="3" spans="1:46" s="275" customFormat="1" ht="15.6" thickBot="1" x14ac:dyDescent="0.45">
      <c r="A3" s="276"/>
      <c r="AP3" s="318"/>
      <c r="AQ3" s="318"/>
    </row>
    <row r="4" spans="1:46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171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200</v>
      </c>
      <c r="AK4" s="373"/>
      <c r="AL4" s="372" t="s">
        <v>202</v>
      </c>
      <c r="AM4" s="373"/>
      <c r="AN4" s="374" t="s">
        <v>204</v>
      </c>
      <c r="AO4" s="375"/>
      <c r="AP4" s="372" t="s">
        <v>212</v>
      </c>
      <c r="AQ4" s="373"/>
      <c r="AR4" s="376" t="s">
        <v>216</v>
      </c>
      <c r="AS4" s="377"/>
    </row>
    <row r="5" spans="1:46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6" s="37" customFormat="1" ht="15" thickBot="1" x14ac:dyDescent="0.4">
      <c r="A6" s="354"/>
      <c r="B6" s="280">
        <f>+'DPT colones '!B6/'DPT dólares '!B72</f>
        <v>46574.146712330927</v>
      </c>
      <c r="C6" s="246">
        <f>+C9+C11+C13</f>
        <v>0.99999999999999989</v>
      </c>
      <c r="D6" s="280">
        <f>+'DPT colones '!D6/'DPT dólares '!D72</f>
        <v>46874.930057089157</v>
      </c>
      <c r="E6" s="246">
        <f>+E9+E11+E13</f>
        <v>1.0000000000151457</v>
      </c>
      <c r="F6" s="280">
        <f>+'DPT colones '!F6/'DPT dólares '!F72</f>
        <v>48007.300292769811</v>
      </c>
      <c r="G6" s="246">
        <f>+G9+G11+G13</f>
        <v>0.99999999999999911</v>
      </c>
      <c r="H6" s="281">
        <f>+'DPT colones '!H6/'DPT dólares '!H72</f>
        <v>48381.467989430814</v>
      </c>
      <c r="I6" s="247">
        <f>+I9+I11+I13</f>
        <v>0.99999999999999978</v>
      </c>
      <c r="J6" s="281">
        <f>+'DPT colones '!J6/'DPT dólares '!J72</f>
        <v>49949.577521313266</v>
      </c>
      <c r="K6" s="247">
        <f>+K9+K11+K13</f>
        <v>0.99999999999999989</v>
      </c>
      <c r="L6" s="280">
        <f>+'DPT colones '!L6/'DPT dólares '!L72</f>
        <v>50772.936932649231</v>
      </c>
      <c r="M6" s="246">
        <f>+M9+M11+M13</f>
        <v>1</v>
      </c>
      <c r="N6" s="280">
        <f>+'DPT colones '!N6/'DPT dólares '!N72</f>
        <v>52191.094046745762</v>
      </c>
      <c r="O6" s="246">
        <f>+O9+O11+O13</f>
        <v>1.0000000000000002</v>
      </c>
      <c r="P6" s="280">
        <f>+'DPT colones '!P6/'DPT dólares '!P72</f>
        <v>50935.365952597669</v>
      </c>
      <c r="Q6" s="246">
        <f>+Q9+Q11+Q13</f>
        <v>1.000000000007863</v>
      </c>
      <c r="R6" s="281">
        <f>+'DPT colones '!R6/'DPT dólares '!R72</f>
        <v>50783.13138576546</v>
      </c>
      <c r="S6" s="247">
        <f>+S9+S11+S13</f>
        <v>0.99999999999212796</v>
      </c>
      <c r="T6" s="281">
        <f>+'DPT colones '!T6/'DPT dólares '!T72</f>
        <v>49561.222263568678</v>
      </c>
      <c r="U6" s="247">
        <f>+U9+U11+U13</f>
        <v>0.99999999999999978</v>
      </c>
      <c r="V6" s="281">
        <f>+'DPT colones '!V6/'DPT dólares '!V72</f>
        <v>54224.471776013626</v>
      </c>
      <c r="W6" s="247">
        <f>+W9+W11+W13</f>
        <v>0.99999999999999989</v>
      </c>
      <c r="X6" s="281">
        <f>+'DPT colones '!X6/'DPT dólares '!X72</f>
        <v>56799.937720243499</v>
      </c>
      <c r="Y6" s="247">
        <f>+Y9+Y11+Y13</f>
        <v>0.99999999999991518</v>
      </c>
      <c r="Z6" s="281">
        <f>+'DPT colones '!Z6/'DPT dólares '!Z72</f>
        <v>60464.04302207756</v>
      </c>
      <c r="AA6" s="247">
        <f>+AA9+AA11+AA13</f>
        <v>1</v>
      </c>
      <c r="AB6" s="281">
        <f>+'DPT colones '!AB6/'DPT dólares '!AB72</f>
        <v>62601.445711962762</v>
      </c>
      <c r="AC6" s="247">
        <f>+AC9+AC11+AC13</f>
        <v>1</v>
      </c>
      <c r="AD6" s="280">
        <f>+'DPT colones '!AD6/'DPT dólares '!AD72</f>
        <v>63255.119947103653</v>
      </c>
      <c r="AE6" s="246">
        <f>+AE9+AE11+AE13</f>
        <v>1</v>
      </c>
      <c r="AF6" s="281">
        <f>+'DPT colones '!AF6/'DPT dólares '!AF72</f>
        <v>66205.462926886452</v>
      </c>
      <c r="AG6" s="247">
        <f>+AG9+AG11+AG13</f>
        <v>1.0000000000001517</v>
      </c>
      <c r="AH6" s="280">
        <f>+'DPT colones '!AH6/'DPT dólares '!AH72</f>
        <v>68093.839371696246</v>
      </c>
      <c r="AI6" s="246">
        <f>+AI9+AI11+AI13</f>
        <v>0.99999999999999978</v>
      </c>
      <c r="AJ6" s="280">
        <f>+'DPT colones '!AJ6/'DPT dólares '!AJ72</f>
        <v>66756.731593762932</v>
      </c>
      <c r="AK6" s="246">
        <f>+AK9+AK11+AK13</f>
        <v>1.000000000006001</v>
      </c>
      <c r="AL6" s="280">
        <f>+'DPT colones '!AL6/'DPT dólares '!AL72</f>
        <v>68699.357855056282</v>
      </c>
      <c r="AM6" s="246">
        <f>+AM9+AM11+AM13</f>
        <v>0.99999999999958034</v>
      </c>
      <c r="AN6" s="281">
        <f>+'DPT colones '!AN6/'DPT dólares '!AN72</f>
        <v>69125.180386681634</v>
      </c>
      <c r="AO6" s="247">
        <f>+AO9+AO11+AO13</f>
        <v>0.99999999999999989</v>
      </c>
      <c r="AP6" s="280">
        <f>+'DPT colones '!AP6/'DPT dólares '!AP72</f>
        <v>70788.923076085761</v>
      </c>
      <c r="AQ6" s="246">
        <f>+AQ9+AQ11+AQ13</f>
        <v>0.99999999999999989</v>
      </c>
      <c r="AR6" s="282">
        <f>+'DPT colones '!AR6/'DPT dólares '!AR72</f>
        <v>70491.665723023514</v>
      </c>
      <c r="AS6" s="248">
        <f>+AS9+AS11+AS13</f>
        <v>1</v>
      </c>
      <c r="AT6" s="35"/>
    </row>
    <row r="7" spans="1:46" s="37" customFormat="1" x14ac:dyDescent="0.35">
      <c r="A7" s="38"/>
      <c r="B7" s="202"/>
      <c r="C7" s="203"/>
      <c r="D7" s="202"/>
      <c r="E7" s="203"/>
      <c r="F7" s="202"/>
      <c r="G7" s="203"/>
      <c r="H7" s="204"/>
      <c r="I7" s="205"/>
      <c r="J7" s="204"/>
      <c r="K7" s="205"/>
      <c r="L7" s="202"/>
      <c r="M7" s="203"/>
      <c r="N7" s="202"/>
      <c r="O7" s="203"/>
      <c r="P7" s="202"/>
      <c r="Q7" s="203"/>
      <c r="R7" s="204"/>
      <c r="S7" s="205"/>
      <c r="T7" s="204"/>
      <c r="U7" s="205"/>
      <c r="V7" s="204"/>
      <c r="W7" s="205"/>
      <c r="X7" s="204"/>
      <c r="Y7" s="205"/>
      <c r="Z7" s="204"/>
      <c r="AA7" s="205"/>
      <c r="AB7" s="204"/>
      <c r="AC7" s="205"/>
      <c r="AD7" s="202"/>
      <c r="AE7" s="203"/>
      <c r="AF7" s="204"/>
      <c r="AG7" s="205"/>
      <c r="AH7" s="202"/>
      <c r="AI7" s="203"/>
      <c r="AJ7" s="202"/>
      <c r="AK7" s="203"/>
      <c r="AL7" s="202"/>
      <c r="AM7" s="203"/>
      <c r="AN7" s="204"/>
      <c r="AO7" s="205"/>
      <c r="AP7" s="202"/>
      <c r="AQ7" s="203"/>
      <c r="AR7" s="206"/>
      <c r="AS7" s="207"/>
    </row>
    <row r="8" spans="1:46" s="37" customFormat="1" x14ac:dyDescent="0.35">
      <c r="A8" s="44" t="s">
        <v>54</v>
      </c>
      <c r="B8" s="202"/>
      <c r="C8" s="203"/>
      <c r="D8" s="202"/>
      <c r="E8" s="203"/>
      <c r="F8" s="202"/>
      <c r="G8" s="203"/>
      <c r="H8" s="204"/>
      <c r="I8" s="205"/>
      <c r="J8" s="204"/>
      <c r="K8" s="205"/>
      <c r="L8" s="202"/>
      <c r="M8" s="203"/>
      <c r="N8" s="202"/>
      <c r="O8" s="203"/>
      <c r="P8" s="202"/>
      <c r="Q8" s="203"/>
      <c r="R8" s="204"/>
      <c r="S8" s="205"/>
      <c r="T8" s="204"/>
      <c r="U8" s="205"/>
      <c r="V8" s="204"/>
      <c r="W8" s="205"/>
      <c r="X8" s="204"/>
      <c r="Y8" s="205"/>
      <c r="Z8" s="204"/>
      <c r="AA8" s="205"/>
      <c r="AB8" s="204"/>
      <c r="AC8" s="205"/>
      <c r="AD8" s="202"/>
      <c r="AE8" s="203"/>
      <c r="AF8" s="204"/>
      <c r="AG8" s="205"/>
      <c r="AH8" s="202"/>
      <c r="AI8" s="203"/>
      <c r="AJ8" s="202"/>
      <c r="AK8" s="203"/>
      <c r="AL8" s="202"/>
      <c r="AM8" s="203"/>
      <c r="AN8" s="204"/>
      <c r="AO8" s="205"/>
      <c r="AP8" s="202"/>
      <c r="AQ8" s="203"/>
      <c r="AR8" s="206"/>
      <c r="AS8" s="207"/>
    </row>
    <row r="9" spans="1:46" ht="15" customHeight="1" x14ac:dyDescent="0.35">
      <c r="A9" s="48" t="s">
        <v>55</v>
      </c>
      <c r="B9" s="283">
        <f>+'DPT colones '!B9/'DPT dólares '!B72</f>
        <v>27259.402903736034</v>
      </c>
      <c r="C9" s="203">
        <f>+B9/B6</f>
        <v>0.58529044175744094</v>
      </c>
      <c r="D9" s="283">
        <f>+'DPT colones '!D9/'DPT dólares '!D72</f>
        <v>27015.263058772074</v>
      </c>
      <c r="E9" s="203">
        <f>+D9/D6</f>
        <v>0.57632647186609309</v>
      </c>
      <c r="F9" s="283">
        <f>+'DPT colones '!F9/'DPT dólares '!F72</f>
        <v>27508.468025254038</v>
      </c>
      <c r="G9" s="203">
        <f>+F9/F6</f>
        <v>0.57300593571176051</v>
      </c>
      <c r="H9" s="284">
        <f>+'DPT colones '!H9/'DPT dólares '!H72</f>
        <v>27601.616687329497</v>
      </c>
      <c r="I9" s="205">
        <f>+H9/H6</f>
        <v>0.57049977676078811</v>
      </c>
      <c r="J9" s="284">
        <f>+'DPT colones '!J9/'DPT dólares '!J72</f>
        <v>29151.527060739474</v>
      </c>
      <c r="K9" s="205">
        <f>+J9/J6</f>
        <v>0.58361909163897618</v>
      </c>
      <c r="L9" s="283">
        <f>+'DPT colones '!L9/'DPT dólares '!L72</f>
        <v>29629.893832693528</v>
      </c>
      <c r="M9" s="203">
        <f>+L9/L6</f>
        <v>0.58357651975102121</v>
      </c>
      <c r="N9" s="283">
        <f>+'DPT colones '!N9/'DPT dólares '!N72</f>
        <v>30237.309240779687</v>
      </c>
      <c r="O9" s="203">
        <f>+N9/N6</f>
        <v>0.57935764315837435</v>
      </c>
      <c r="P9" s="283">
        <f>+'DPT colones '!P9/'DPT dólares '!P72</f>
        <v>29701.511414117052</v>
      </c>
      <c r="Q9" s="203">
        <f>+P9/P6</f>
        <v>0.58312158671360825</v>
      </c>
      <c r="R9" s="284">
        <f>+'DPT colones '!R9/'DPT dólares '!R72</f>
        <v>29145.017657844397</v>
      </c>
      <c r="S9" s="205">
        <f>+R9/R6</f>
        <v>0.57391139267189339</v>
      </c>
      <c r="T9" s="284">
        <f>+'DPT colones '!T9/'DPT dólares '!T72</f>
        <v>27944.712022136704</v>
      </c>
      <c r="U9" s="205">
        <f>+T9/T6</f>
        <v>0.56384226913383095</v>
      </c>
      <c r="V9" s="284">
        <f>+'DPT colones '!V9/'DPT dólares '!V72</f>
        <v>31021.156978796829</v>
      </c>
      <c r="W9" s="205">
        <f>+V9/V6</f>
        <v>0.57208776706828413</v>
      </c>
      <c r="X9" s="284">
        <f>+'DPT colones '!X9/'DPT dólares '!X72</f>
        <v>32963.510943167086</v>
      </c>
      <c r="Y9" s="205">
        <f>+X9/X6</f>
        <v>0.58034413885314684</v>
      </c>
      <c r="Z9" s="284">
        <f>+'DPT colones '!Z9/'DPT dólares '!Z72</f>
        <v>37039.211766925786</v>
      </c>
      <c r="AA9" s="205">
        <f>+Z9/Z6</f>
        <v>0.61258245257270438</v>
      </c>
      <c r="AB9" s="284">
        <f>+'DPT colones '!AB9/'DPT dólares '!AB72</f>
        <v>37937.390667505992</v>
      </c>
      <c r="AC9" s="205">
        <f>+AB9/AB6</f>
        <v>0.60601460934402007</v>
      </c>
      <c r="AD9" s="283">
        <f>+'DPT colones '!AD9/'DPT dólares '!AD72</f>
        <v>38711.363727007265</v>
      </c>
      <c r="AE9" s="203">
        <f>+AD9/AD6</f>
        <v>0.61198783212140273</v>
      </c>
      <c r="AF9" s="284">
        <f>+'DPT colones '!AF9/'DPT dólares '!AF72</f>
        <v>40302.880261003484</v>
      </c>
      <c r="AG9" s="205">
        <f>+AF9/AF6</f>
        <v>0.60875460240360668</v>
      </c>
      <c r="AH9" s="283">
        <f>+'DPT colones '!AH9/'DPT dólares '!AH72</f>
        <v>43387.584848141501</v>
      </c>
      <c r="AI9" s="203">
        <f>+AH9/AH6</f>
        <v>0.63717342491596829</v>
      </c>
      <c r="AJ9" s="283">
        <f>+'DPT colones '!AJ9/'DPT dólares '!AJ72</f>
        <v>42119.146864944014</v>
      </c>
      <c r="AK9" s="203">
        <f>+AJ9/AJ6</f>
        <v>0.63093482648690968</v>
      </c>
      <c r="AL9" s="283">
        <f>+'DPT colones '!AL9/'DPT dólares '!AL72</f>
        <v>43989.134854148557</v>
      </c>
      <c r="AM9" s="203">
        <f>+AL9/AL6</f>
        <v>0.6403136248661595</v>
      </c>
      <c r="AN9" s="284">
        <f>+'DPT colones '!AN9/'DPT dólares '!AN72</f>
        <v>44822.192718376893</v>
      </c>
      <c r="AO9" s="205">
        <f>+AN9/AN6</f>
        <v>0.64842062570606751</v>
      </c>
      <c r="AP9" s="283">
        <f>+'DPT colones '!AP9/'DPT dólares '!AP72</f>
        <v>46625.088592809298</v>
      </c>
      <c r="AQ9" s="203">
        <f>+AP9/AP6</f>
        <v>0.65864949722000221</v>
      </c>
      <c r="AR9" s="285">
        <f>+'DPT colones '!AR9/'DPT dólares '!AR72</f>
        <v>46631.822970941583</v>
      </c>
      <c r="AS9" s="207">
        <f>+AR9/AR6</f>
        <v>0.66152250046364003</v>
      </c>
      <c r="AT9" s="308"/>
    </row>
    <row r="10" spans="1:46" x14ac:dyDescent="0.35">
      <c r="A10" s="53" t="s">
        <v>56</v>
      </c>
      <c r="B10" s="115">
        <v>0</v>
      </c>
      <c r="C10" s="217"/>
      <c r="D10" s="115">
        <v>0</v>
      </c>
      <c r="E10" s="217"/>
      <c r="F10" s="115">
        <v>0</v>
      </c>
      <c r="G10" s="217"/>
      <c r="H10" s="116">
        <f>+H9/H62</f>
        <v>0.47101027054798994</v>
      </c>
      <c r="I10" s="218"/>
      <c r="J10" s="116">
        <v>0</v>
      </c>
      <c r="K10" s="218"/>
      <c r="L10" s="115">
        <v>0</v>
      </c>
      <c r="M10" s="217"/>
      <c r="N10" s="115">
        <v>0</v>
      </c>
      <c r="O10" s="217"/>
      <c r="P10" s="115">
        <f>+P9/P62</f>
        <v>0.47728154902205022</v>
      </c>
      <c r="Q10" s="217"/>
      <c r="R10" s="116"/>
      <c r="S10" s="218"/>
      <c r="T10" s="116"/>
      <c r="U10" s="218"/>
      <c r="V10" s="116"/>
      <c r="W10" s="218"/>
      <c r="X10" s="116"/>
      <c r="Y10" s="218"/>
      <c r="Z10" s="116"/>
      <c r="AA10" s="218"/>
      <c r="AB10" s="116"/>
      <c r="AC10" s="218"/>
      <c r="AD10" s="115"/>
      <c r="AE10" s="217"/>
      <c r="AF10" s="116">
        <f>+AF9/AF62</f>
        <v>0.44852849354544838</v>
      </c>
      <c r="AG10" s="218"/>
      <c r="AH10" s="115">
        <v>0</v>
      </c>
      <c r="AI10" s="217"/>
      <c r="AJ10" s="115">
        <v>0</v>
      </c>
      <c r="AK10" s="217"/>
      <c r="AL10" s="115">
        <v>0</v>
      </c>
      <c r="AM10" s="217"/>
      <c r="AN10" s="116">
        <f>+AN9/AN62</f>
        <v>0.46681176610752473</v>
      </c>
      <c r="AO10" s="218"/>
      <c r="AP10" s="115">
        <v>0</v>
      </c>
      <c r="AQ10" s="217"/>
      <c r="AR10" s="117">
        <v>0</v>
      </c>
      <c r="AS10" s="219"/>
    </row>
    <row r="11" spans="1:46" x14ac:dyDescent="0.35">
      <c r="A11" s="48" t="s">
        <v>57</v>
      </c>
      <c r="B11" s="283">
        <f>+'DPT colones '!B11/'DPT dólares '!B72</f>
        <v>18924.88588891612</v>
      </c>
      <c r="C11" s="59">
        <f>+B11/B6</f>
        <v>0.4063388644736155</v>
      </c>
      <c r="D11" s="283">
        <f>+'DPT colones '!D11/'DPT dólares '!D72</f>
        <v>19473.003392110069</v>
      </c>
      <c r="E11" s="59">
        <f>+D11/D6</f>
        <v>0.41542469222660861</v>
      </c>
      <c r="F11" s="283">
        <f>+'DPT colones '!F11/'DPT dólares '!F72</f>
        <v>19204.773452711048</v>
      </c>
      <c r="G11" s="59">
        <f>+F11/F6</f>
        <v>0.40003860528694224</v>
      </c>
      <c r="H11" s="284">
        <f>+'DPT colones '!H11/'DPT dólares '!H72</f>
        <v>19460.441324744228</v>
      </c>
      <c r="I11" s="60">
        <f>+H11/H6</f>
        <v>0.40222924465614529</v>
      </c>
      <c r="J11" s="284">
        <f>+'DPT colones '!J11/'DPT dólares '!J72</f>
        <v>19514.994362178069</v>
      </c>
      <c r="K11" s="60">
        <f>+J11/J6</f>
        <v>0.3906938823226504</v>
      </c>
      <c r="L11" s="283">
        <f>+'DPT colones '!L11/'DPT dólares '!L72</f>
        <v>19857.258351250075</v>
      </c>
      <c r="M11" s="59">
        <f>+L11/L6</f>
        <v>0.39109926568933584</v>
      </c>
      <c r="N11" s="283">
        <f>+'DPT colones '!N11/'DPT dólares '!N72</f>
        <v>19904.818816976065</v>
      </c>
      <c r="O11" s="59">
        <f>+N11/N6</f>
        <v>0.38138343678229863</v>
      </c>
      <c r="P11" s="283">
        <f>+'DPT colones '!P11/'DPT dólares '!P72</f>
        <v>19204.225791402841</v>
      </c>
      <c r="Q11" s="59">
        <f>+P11/P6</f>
        <v>0.37703127153881649</v>
      </c>
      <c r="R11" s="284">
        <f>+'DPT colones '!R11/'DPT dólares '!R72</f>
        <v>19364.133388785653</v>
      </c>
      <c r="S11" s="60">
        <f>+R11/R6</f>
        <v>0.38131034578567619</v>
      </c>
      <c r="T11" s="284">
        <f>+'DPT colones '!T11/'DPT dólares '!T72</f>
        <v>19456.922463908715</v>
      </c>
      <c r="U11" s="60">
        <f>+T11/T6</f>
        <v>0.39258358804058502</v>
      </c>
      <c r="V11" s="284">
        <f>+'DPT colones '!V11/'DPT dólares '!V72</f>
        <v>21134.569275483005</v>
      </c>
      <c r="W11" s="60">
        <f>+V11/V6</f>
        <v>0.38976072211056467</v>
      </c>
      <c r="X11" s="284">
        <f>+'DPT colones '!X11/'DPT dólares '!X72</f>
        <v>21291.376287223578</v>
      </c>
      <c r="Y11" s="60">
        <f>+X11/X6</f>
        <v>0.3748485850827849</v>
      </c>
      <c r="Z11" s="284">
        <f>+'DPT colones '!Z11/'DPT dólares '!Z72</f>
        <v>20860.290720062032</v>
      </c>
      <c r="AA11" s="60">
        <f>+Z11/Z6</f>
        <v>0.34500323956909734</v>
      </c>
      <c r="AB11" s="284">
        <f>+'DPT colones '!AB11/'DPT dólares '!AB72</f>
        <v>22146.27520161448</v>
      </c>
      <c r="AC11" s="60">
        <f>+AB11/AB6</f>
        <v>0.35376619421079059</v>
      </c>
      <c r="AD11" s="283">
        <f>+'DPT colones '!AD11/'DPT dólares '!AD72</f>
        <v>21789.517071480008</v>
      </c>
      <c r="AE11" s="59">
        <f>+AD11/AD6</f>
        <v>0.34447040950521057</v>
      </c>
      <c r="AF11" s="284">
        <f>+'DPT colones '!AF11/'DPT dólares '!AF72</f>
        <v>23089.791624976067</v>
      </c>
      <c r="AG11" s="60">
        <f>+AF11/AF6</f>
        <v>0.34875961294123298</v>
      </c>
      <c r="AH11" s="283">
        <f>+'DPT colones '!AH11/'DPT dólares '!AH72</f>
        <v>21248.087962690042</v>
      </c>
      <c r="AI11" s="59">
        <f>+AH11/AH6</f>
        <v>0.31204126773797369</v>
      </c>
      <c r="AJ11" s="283">
        <f>+'DPT colones '!AJ11/'DPT dólares '!AJ72</f>
        <v>20758.866286005014</v>
      </c>
      <c r="AK11" s="59">
        <f>+AJ11/AJ6</f>
        <v>0.31096289153773538</v>
      </c>
      <c r="AL11" s="283">
        <f>+'DPT colones '!AL11/'DPT dólares '!AL72</f>
        <v>20282.295859391023</v>
      </c>
      <c r="AM11" s="59">
        <f>+AL11/AL6</f>
        <v>0.29523268473896286</v>
      </c>
      <c r="AN11" s="284">
        <f>+'DPT colones '!AN11/'DPT dólares '!AN72</f>
        <v>19369.676435850975</v>
      </c>
      <c r="AO11" s="60">
        <f>+AN11/AN6</f>
        <v>0.28021158610362101</v>
      </c>
      <c r="AP11" s="283">
        <f>+'DPT colones '!AP11/'DPT dólares '!AP72</f>
        <v>19201.02011965109</v>
      </c>
      <c r="AQ11" s="59">
        <f>+AP11/AP6</f>
        <v>0.27124328617082277</v>
      </c>
      <c r="AR11" s="285">
        <f>+'DPT colones '!AR11/'DPT dólares '!AR72</f>
        <v>18812.507063891087</v>
      </c>
      <c r="AS11" s="61">
        <f>+AR11/AR6</f>
        <v>0.26687562098205142</v>
      </c>
    </row>
    <row r="12" spans="1:46" x14ac:dyDescent="0.35">
      <c r="A12" s="53" t="s">
        <v>56</v>
      </c>
      <c r="B12" s="115">
        <v>0</v>
      </c>
      <c r="C12" s="217"/>
      <c r="D12" s="115">
        <v>0</v>
      </c>
      <c r="E12" s="217"/>
      <c r="F12" s="115">
        <v>0</v>
      </c>
      <c r="G12" s="217"/>
      <c r="H12" s="116">
        <f>+H11/H62</f>
        <v>0.33208445132703912</v>
      </c>
      <c r="I12" s="218"/>
      <c r="J12" s="116">
        <v>0</v>
      </c>
      <c r="K12" s="218"/>
      <c r="L12" s="115">
        <v>0</v>
      </c>
      <c r="M12" s="217"/>
      <c r="N12" s="115">
        <v>0</v>
      </c>
      <c r="O12" s="217"/>
      <c r="P12" s="115">
        <f>+P11/P62</f>
        <v>0.30859785233466147</v>
      </c>
      <c r="Q12" s="217"/>
      <c r="R12" s="116"/>
      <c r="S12" s="218"/>
      <c r="T12" s="116"/>
      <c r="U12" s="218"/>
      <c r="V12" s="116"/>
      <c r="W12" s="218"/>
      <c r="X12" s="116"/>
      <c r="Y12" s="218"/>
      <c r="Z12" s="116"/>
      <c r="AA12" s="218"/>
      <c r="AB12" s="116"/>
      <c r="AC12" s="218"/>
      <c r="AD12" s="115"/>
      <c r="AE12" s="217"/>
      <c r="AF12" s="116">
        <f>+AF11/AF62</f>
        <v>0.25696499572139925</v>
      </c>
      <c r="AG12" s="218"/>
      <c r="AH12" s="115">
        <v>0</v>
      </c>
      <c r="AI12" s="217"/>
      <c r="AJ12" s="115">
        <v>0</v>
      </c>
      <c r="AK12" s="217"/>
      <c r="AL12" s="115">
        <v>0</v>
      </c>
      <c r="AM12" s="217"/>
      <c r="AN12" s="116">
        <f>+AN11/AN62</f>
        <v>0.20173026613764308</v>
      </c>
      <c r="AO12" s="218"/>
      <c r="AP12" s="115">
        <v>0</v>
      </c>
      <c r="AQ12" s="217"/>
      <c r="AR12" s="117">
        <v>0</v>
      </c>
      <c r="AS12" s="219"/>
    </row>
    <row r="13" spans="1:46" x14ac:dyDescent="0.35">
      <c r="A13" s="48" t="s">
        <v>58</v>
      </c>
      <c r="B13" s="283">
        <f>+'DPT colones '!B13/'DPT dólares '!B72</f>
        <v>389.85791967877014</v>
      </c>
      <c r="C13" s="203">
        <f>+B13/B6</f>
        <v>8.3706937689435271E-3</v>
      </c>
      <c r="D13" s="283">
        <f>+'DPT colones '!D13/'DPT dólares '!D72</f>
        <v>386.66360691696212</v>
      </c>
      <c r="E13" s="203">
        <f>+D13/D6</f>
        <v>8.2488359224438951E-3</v>
      </c>
      <c r="F13" s="283">
        <f>+'DPT colones '!F13/'DPT dólares '!F72</f>
        <v>1294.0588148046786</v>
      </c>
      <c r="G13" s="203">
        <f>+F13/F6</f>
        <v>2.6955459001296343E-2</v>
      </c>
      <c r="H13" s="284">
        <f>+'DPT colones '!H13/'DPT dólares '!H72</f>
        <v>1319.4099773570774</v>
      </c>
      <c r="I13" s="205">
        <f>+H13/H6</f>
        <v>2.727097858306634E-2</v>
      </c>
      <c r="J13" s="284">
        <f>+'DPT colones '!J13/'DPT dólares '!J72</f>
        <v>1283.0560983957221</v>
      </c>
      <c r="K13" s="205">
        <f>+J13/J6</f>
        <v>2.5687026038373351E-2</v>
      </c>
      <c r="L13" s="283">
        <f>+'DPT colones '!L13/'DPT dólares '!L72</f>
        <v>1285.7847487056345</v>
      </c>
      <c r="M13" s="203">
        <f>+L13/L6</f>
        <v>2.5324214559643059E-2</v>
      </c>
      <c r="N13" s="283">
        <f>+'DPT colones '!N13/'DPT dólares '!N72</f>
        <v>2048.9659889900181</v>
      </c>
      <c r="O13" s="203">
        <f>+N13/N6</f>
        <v>3.9258920059327171E-2</v>
      </c>
      <c r="P13" s="283">
        <f>+'DPT colones '!P13/'DPT dólares '!P72</f>
        <v>2029.6287474782821</v>
      </c>
      <c r="Q13" s="203">
        <f>+P13/P6</f>
        <v>3.9847141755438242E-2</v>
      </c>
      <c r="R13" s="284">
        <f>+'DPT colones '!R13/'DPT dólares '!R72</f>
        <v>2273.9803387356433</v>
      </c>
      <c r="S13" s="205">
        <f>+R13/R6</f>
        <v>4.4778261534558328E-2</v>
      </c>
      <c r="T13" s="284">
        <f>+'DPT colones '!T13/'DPT dólares '!T72</f>
        <v>2159.5877775232461</v>
      </c>
      <c r="U13" s="205">
        <f>+T13/T6</f>
        <v>4.357414282558382E-2</v>
      </c>
      <c r="V13" s="284">
        <f>+'DPT colones '!V13/'DPT dólares '!V72</f>
        <v>2068.7455217337865</v>
      </c>
      <c r="W13" s="205">
        <f>+V13/V6</f>
        <v>3.8151510821151105E-2</v>
      </c>
      <c r="X13" s="284">
        <f>+'DPT colones '!X13/'DPT dólares '!X72</f>
        <v>2545.0504898480217</v>
      </c>
      <c r="Y13" s="205">
        <f>+X13/X6</f>
        <v>4.4807276063983527E-2</v>
      </c>
      <c r="Z13" s="284">
        <f>+'DPT colones '!Z13/'DPT dólares '!Z72</f>
        <v>2564.5405350897363</v>
      </c>
      <c r="AA13" s="205">
        <f>+Z13/Z6</f>
        <v>4.2414307858198171E-2</v>
      </c>
      <c r="AB13" s="284">
        <f>+'DPT colones '!AB13/'DPT dólares '!AB72</f>
        <v>2517.7798428422857</v>
      </c>
      <c r="AC13" s="205">
        <f>+AB13/AB6</f>
        <v>4.0219196445189336E-2</v>
      </c>
      <c r="AD13" s="283">
        <f>+'DPT colones '!AD13/'DPT dólares '!AD72</f>
        <v>2754.2391486163815</v>
      </c>
      <c r="AE13" s="203">
        <f>+AD13/AD6</f>
        <v>4.3541758373386717E-2</v>
      </c>
      <c r="AF13" s="284">
        <f>+'DPT colones '!AF13/'DPT dólares '!AF72</f>
        <v>2812.7910409169353</v>
      </c>
      <c r="AG13" s="205">
        <f>+AF13/AF6</f>
        <v>4.2485784655311928E-2</v>
      </c>
      <c r="AH13" s="283">
        <f>+'DPT colones '!AH13/'DPT dólares '!AH72</f>
        <v>3458.1665608646867</v>
      </c>
      <c r="AI13" s="203">
        <f>+AH13/AH6</f>
        <v>5.0785307346057823E-2</v>
      </c>
      <c r="AJ13" s="283">
        <f>+'DPT colones '!AJ13/'DPT dólares '!AJ72</f>
        <v>3878.7184432145032</v>
      </c>
      <c r="AK13" s="203">
        <f>+AJ13/AJ6</f>
        <v>5.8102281981355884E-2</v>
      </c>
      <c r="AL13" s="283">
        <f>+'DPT colones '!AL13/'DPT dólares '!AL72</f>
        <v>4427.9271414878722</v>
      </c>
      <c r="AM13" s="203">
        <f>+AL13/AL6</f>
        <v>6.4453690394457974E-2</v>
      </c>
      <c r="AN13" s="284">
        <f>+'DPT colones '!AN13/'DPT dólares '!AN72</f>
        <v>4933.3112324537597</v>
      </c>
      <c r="AO13" s="205">
        <f>+AN13/AN6</f>
        <v>7.1367788190311351E-2</v>
      </c>
      <c r="AP13" s="283">
        <f>+'DPT colones '!AP13/'DPT dólares '!AP72</f>
        <v>4962.8143636253626</v>
      </c>
      <c r="AQ13" s="203">
        <f>+AP13/AP6</f>
        <v>7.0107216609174877E-2</v>
      </c>
      <c r="AR13" s="285">
        <f>+'DPT colones '!AR13/'DPT dólares '!AR72</f>
        <v>5047.3356881908412</v>
      </c>
      <c r="AS13" s="207">
        <f>+AR13/AR6</f>
        <v>7.160187855430851E-2</v>
      </c>
    </row>
    <row r="14" spans="1:46" x14ac:dyDescent="0.35">
      <c r="A14" s="53" t="s">
        <v>56</v>
      </c>
      <c r="B14" s="115">
        <v>0</v>
      </c>
      <c r="C14" s="217"/>
      <c r="D14" s="115">
        <v>0</v>
      </c>
      <c r="E14" s="217"/>
      <c r="F14" s="115">
        <v>0</v>
      </c>
      <c r="G14" s="217"/>
      <c r="H14" s="116">
        <f>+H13/H62</f>
        <v>2.251519023101111E-2</v>
      </c>
      <c r="I14" s="218"/>
      <c r="J14" s="116">
        <v>0</v>
      </c>
      <c r="K14" s="218"/>
      <c r="L14" s="115">
        <v>0</v>
      </c>
      <c r="M14" s="217"/>
      <c r="N14" s="115">
        <v>0</v>
      </c>
      <c r="O14" s="217"/>
      <c r="P14" s="115">
        <f>+P13/P62</f>
        <v>3.2614648427476842E-2</v>
      </c>
      <c r="Q14" s="217"/>
      <c r="R14" s="116"/>
      <c r="S14" s="218"/>
      <c r="T14" s="116"/>
      <c r="U14" s="218"/>
      <c r="V14" s="116"/>
      <c r="W14" s="218"/>
      <c r="X14" s="116"/>
      <c r="Y14" s="218"/>
      <c r="Z14" s="116"/>
      <c r="AA14" s="218"/>
      <c r="AB14" s="116"/>
      <c r="AC14" s="218"/>
      <c r="AD14" s="115"/>
      <c r="AE14" s="217"/>
      <c r="AF14" s="116">
        <f>+AF13/AF62</f>
        <v>3.1303393704626363E-2</v>
      </c>
      <c r="AG14" s="218"/>
      <c r="AH14" s="115">
        <v>0</v>
      </c>
      <c r="AI14" s="217"/>
      <c r="AJ14" s="115">
        <v>0</v>
      </c>
      <c r="AK14" s="217"/>
      <c r="AL14" s="115">
        <v>0</v>
      </c>
      <c r="AM14" s="217"/>
      <c r="AN14" s="116">
        <f>+AN13/AN62</f>
        <v>5.1379184941919169E-2</v>
      </c>
      <c r="AO14" s="218"/>
      <c r="AP14" s="115">
        <v>0</v>
      </c>
      <c r="AQ14" s="217"/>
      <c r="AR14" s="117">
        <v>0</v>
      </c>
      <c r="AS14" s="219"/>
    </row>
    <row r="15" spans="1:46" x14ac:dyDescent="0.35">
      <c r="A15" s="53"/>
      <c r="B15" s="115"/>
      <c r="C15" s="217"/>
      <c r="D15" s="115"/>
      <c r="E15" s="217"/>
      <c r="F15" s="115"/>
      <c r="G15" s="217"/>
      <c r="H15" s="116"/>
      <c r="I15" s="218"/>
      <c r="J15" s="116"/>
      <c r="K15" s="218"/>
      <c r="L15" s="115"/>
      <c r="M15" s="217"/>
      <c r="N15" s="115"/>
      <c r="O15" s="217"/>
      <c r="P15" s="115"/>
      <c r="Q15" s="217"/>
      <c r="R15" s="116"/>
      <c r="S15" s="218"/>
      <c r="T15" s="116"/>
      <c r="U15" s="218"/>
      <c r="V15" s="116"/>
      <c r="W15" s="218"/>
      <c r="X15" s="116"/>
      <c r="Y15" s="218"/>
      <c r="Z15" s="116"/>
      <c r="AA15" s="218"/>
      <c r="AB15" s="116"/>
      <c r="AC15" s="218"/>
      <c r="AD15" s="115"/>
      <c r="AE15" s="217"/>
      <c r="AF15" s="116"/>
      <c r="AG15" s="218"/>
      <c r="AH15" s="115"/>
      <c r="AI15" s="217"/>
      <c r="AJ15" s="115"/>
      <c r="AK15" s="217"/>
      <c r="AL15" s="115"/>
      <c r="AM15" s="217"/>
      <c r="AN15" s="116"/>
      <c r="AO15" s="218"/>
      <c r="AP15" s="115"/>
      <c r="AQ15" s="217"/>
      <c r="AR15" s="117"/>
      <c r="AS15" s="219"/>
    </row>
    <row r="16" spans="1:46" x14ac:dyDescent="0.35">
      <c r="A16" s="44" t="s">
        <v>59</v>
      </c>
      <c r="B16" s="283"/>
      <c r="C16" s="217"/>
      <c r="D16" s="283"/>
      <c r="E16" s="217"/>
      <c r="F16" s="283"/>
      <c r="G16" s="217"/>
      <c r="H16" s="284"/>
      <c r="I16" s="218"/>
      <c r="J16" s="284"/>
      <c r="K16" s="218"/>
      <c r="L16" s="283"/>
      <c r="M16" s="217"/>
      <c r="N16" s="283"/>
      <c r="O16" s="217"/>
      <c r="P16" s="283"/>
      <c r="Q16" s="217"/>
      <c r="R16" s="284"/>
      <c r="S16" s="218"/>
      <c r="T16" s="284"/>
      <c r="U16" s="218"/>
      <c r="V16" s="284"/>
      <c r="W16" s="218"/>
      <c r="X16" s="284"/>
      <c r="Y16" s="218"/>
      <c r="Z16" s="284"/>
      <c r="AA16" s="218"/>
      <c r="AB16" s="284"/>
      <c r="AC16" s="218"/>
      <c r="AD16" s="283"/>
      <c r="AE16" s="217"/>
      <c r="AF16" s="284"/>
      <c r="AG16" s="218"/>
      <c r="AH16" s="283"/>
      <c r="AI16" s="217"/>
      <c r="AJ16" s="283"/>
      <c r="AK16" s="217"/>
      <c r="AL16" s="283"/>
      <c r="AM16" s="217"/>
      <c r="AN16" s="284"/>
      <c r="AO16" s="218"/>
      <c r="AP16" s="283"/>
      <c r="AQ16" s="217"/>
      <c r="AR16" s="285"/>
      <c r="AS16" s="219"/>
    </row>
    <row r="17" spans="1:45" x14ac:dyDescent="0.35">
      <c r="A17" s="48" t="s">
        <v>60</v>
      </c>
      <c r="B17" s="283">
        <f>+'DPT colones '!B17/'DPT dólares '!B72</f>
        <v>11338.250800682577</v>
      </c>
      <c r="C17" s="203">
        <f>+B17/B6</f>
        <v>0.24344516434652516</v>
      </c>
      <c r="D17" s="283">
        <f>+'DPT colones '!D17/'DPT dólares '!D72</f>
        <v>12025.054628299831</v>
      </c>
      <c r="E17" s="203">
        <f>+D17/D6</f>
        <v>0.25653488151671844</v>
      </c>
      <c r="F17" s="283">
        <f>+'DPT colones '!F17/'DPT dólares '!F72</f>
        <v>12661.663523029423</v>
      </c>
      <c r="G17" s="203">
        <f>+F17/F6</f>
        <v>0.2637445439717081</v>
      </c>
      <c r="H17" s="284">
        <f>+'DPT colones '!H17/'DPT dólares '!H72</f>
        <v>12450.284175250859</v>
      </c>
      <c r="I17" s="205">
        <f>+H17/H6</f>
        <v>0.25733580837131048</v>
      </c>
      <c r="J17" s="284">
        <f>+'DPT colones '!J17/'DPT dólares '!J72</f>
        <v>12236.928870980262</v>
      </c>
      <c r="K17" s="205">
        <f>+J17/J6</f>
        <v>0.24498563307685273</v>
      </c>
      <c r="L17" s="283">
        <f>+'DPT colones '!L17/'DPT dólares '!L72</f>
        <v>12297.833587809295</v>
      </c>
      <c r="M17" s="203">
        <f>+L17/L6</f>
        <v>0.24221237396848808</v>
      </c>
      <c r="N17" s="283">
        <f>+'DPT colones '!N17/'DPT dólares '!N72</f>
        <v>12954.923028328882</v>
      </c>
      <c r="O17" s="203">
        <f>+N17/N6</f>
        <v>0.24822095158085025</v>
      </c>
      <c r="P17" s="283">
        <f>+'DPT colones '!P17/'DPT dólares '!P72</f>
        <v>13262.610493457021</v>
      </c>
      <c r="Q17" s="203">
        <f>+P17/P6</f>
        <v>0.26038117613211409</v>
      </c>
      <c r="R17" s="284">
        <f>+'DPT colones '!R17/'DPT dólares '!R72</f>
        <v>14252.398706234502</v>
      </c>
      <c r="S17" s="205">
        <f>+R17/R6</f>
        <v>0.28065222284085967</v>
      </c>
      <c r="T17" s="284">
        <f>+'DPT colones '!T17/'DPT dólares '!T72</f>
        <v>13555.324307220224</v>
      </c>
      <c r="U17" s="205">
        <f>+T17/T6</f>
        <v>0.27350665879732416</v>
      </c>
      <c r="V17" s="284">
        <f>+'DPT colones '!V17/'DPT dólares '!V72</f>
        <v>15574.778086176271</v>
      </c>
      <c r="W17" s="205">
        <f>+V17/V6</f>
        <v>0.28722784337137286</v>
      </c>
      <c r="X17" s="284">
        <f>+'DPT colones '!X17/'DPT dólares '!X72</f>
        <v>16240.870625742125</v>
      </c>
      <c r="Y17" s="205">
        <f>+X17/X6</f>
        <v>0.28593113439196394</v>
      </c>
      <c r="Z17" s="284">
        <f>+'DPT colones '!Z17/'DPT dólares '!Z72</f>
        <v>16683.027387978538</v>
      </c>
      <c r="AA17" s="205">
        <f>+Z17/Z6</f>
        <v>0.27591650432451192</v>
      </c>
      <c r="AB17" s="284">
        <f>+'DPT colones '!AB17/'DPT dólares '!AB72</f>
        <v>16403.278017890447</v>
      </c>
      <c r="AC17" s="205">
        <f>+AB17/AB6</f>
        <v>0.26202714380373932</v>
      </c>
      <c r="AD17" s="283">
        <f>+'DPT colones '!AD17/'DPT dólares '!AD72</f>
        <v>16650.587769932328</v>
      </c>
      <c r="AE17" s="203">
        <f>+AD17/AD6</f>
        <v>0.26322909171393849</v>
      </c>
      <c r="AF17" s="284">
        <f>+'DPT colones '!AF17/'DPT dólares '!AF72</f>
        <v>16564.428606878006</v>
      </c>
      <c r="AG17" s="205">
        <f>+AF17/AF6</f>
        <v>0.25019730811596042</v>
      </c>
      <c r="AH17" s="283">
        <f>+'DPT colones '!AH17/'DPT dólares '!AH72</f>
        <v>16907.605374631814</v>
      </c>
      <c r="AI17" s="203">
        <f>+AH17/AH6</f>
        <v>0.24829860572760709</v>
      </c>
      <c r="AJ17" s="283">
        <f>+'DPT colones '!AJ17/'DPT dólares '!AJ72</f>
        <v>16174.992221087306</v>
      </c>
      <c r="AK17" s="203">
        <f>+AJ17/AJ6</f>
        <v>0.2422975456545349</v>
      </c>
      <c r="AL17" s="283">
        <f>+'DPT colones '!AL17/'DPT dólares '!AL72</f>
        <v>16262.049240791262</v>
      </c>
      <c r="AM17" s="203">
        <f>+AL17/AL6</f>
        <v>0.23671326411960594</v>
      </c>
      <c r="AN17" s="284">
        <f>+'DPT colones '!AN17/'DPT dólares '!AN72</f>
        <v>15828.490956647463</v>
      </c>
      <c r="AO17" s="205">
        <f>+AN17/AN6</f>
        <v>0.22898299676187381</v>
      </c>
      <c r="AP17" s="283">
        <f>+'DPT colones '!AP17/'DPT dólares '!AP72</f>
        <v>15834.363873715971</v>
      </c>
      <c r="AQ17" s="203">
        <f>+AP17/AP6</f>
        <v>0.223684203483316</v>
      </c>
      <c r="AR17" s="285">
        <f>+'DPT colones '!AR17/'DPT dólares '!AR72</f>
        <v>15804.149802872391</v>
      </c>
      <c r="AS17" s="207">
        <f>+AR17/AR6</f>
        <v>0.22419884167541448</v>
      </c>
    </row>
    <row r="18" spans="1:45" x14ac:dyDescent="0.35">
      <c r="A18" s="53" t="s">
        <v>56</v>
      </c>
      <c r="B18" s="115">
        <v>0</v>
      </c>
      <c r="C18" s="217"/>
      <c r="D18" s="115">
        <v>0</v>
      </c>
      <c r="E18" s="217"/>
      <c r="F18" s="115">
        <v>0</v>
      </c>
      <c r="G18" s="217"/>
      <c r="H18" s="116">
        <f>+H17/H62</f>
        <v>0.21245899413117447</v>
      </c>
      <c r="I18" s="218"/>
      <c r="J18" s="116">
        <v>0</v>
      </c>
      <c r="K18" s="218"/>
      <c r="L18" s="115">
        <v>0</v>
      </c>
      <c r="M18" s="217"/>
      <c r="N18" s="115">
        <v>0</v>
      </c>
      <c r="O18" s="217"/>
      <c r="P18" s="115">
        <f>+P17/P62</f>
        <v>0.21312044333826841</v>
      </c>
      <c r="Q18" s="217"/>
      <c r="R18" s="116"/>
      <c r="S18" s="218"/>
      <c r="T18" s="116"/>
      <c r="U18" s="218"/>
      <c r="V18" s="116"/>
      <c r="W18" s="218"/>
      <c r="X18" s="116"/>
      <c r="Y18" s="218"/>
      <c r="Z18" s="116"/>
      <c r="AA18" s="218"/>
      <c r="AB18" s="116"/>
      <c r="AC18" s="218"/>
      <c r="AD18" s="115"/>
      <c r="AE18" s="217"/>
      <c r="AF18" s="116">
        <f>+AF17/AF62</f>
        <v>0.18434459674766518</v>
      </c>
      <c r="AG18" s="218"/>
      <c r="AH18" s="115">
        <v>0</v>
      </c>
      <c r="AI18" s="217"/>
      <c r="AJ18" s="115">
        <v>0</v>
      </c>
      <c r="AK18" s="217"/>
      <c r="AL18" s="115">
        <v>0</v>
      </c>
      <c r="AM18" s="217"/>
      <c r="AN18" s="116">
        <f>+AN17/AN62</f>
        <v>0.16484971774395502</v>
      </c>
      <c r="AO18" s="218"/>
      <c r="AP18" s="115">
        <v>0</v>
      </c>
      <c r="AQ18" s="217"/>
      <c r="AR18" s="117">
        <v>0</v>
      </c>
      <c r="AS18" s="219"/>
    </row>
    <row r="19" spans="1:45" x14ac:dyDescent="0.35">
      <c r="A19" s="48" t="s">
        <v>61</v>
      </c>
      <c r="B19" s="283">
        <f>+'DPT colones '!B19/'DPT dólares '!B72</f>
        <v>32869.186018571199</v>
      </c>
      <c r="C19" s="59">
        <f>+B19/B6</f>
        <v>0.70573887744182295</v>
      </c>
      <c r="D19" s="283">
        <f>+'DPT colones '!D19/'DPT dólares '!D72</f>
        <v>32512.248011764656</v>
      </c>
      <c r="E19" s="59">
        <f>+D19/D6</f>
        <v>0.69359565917576549</v>
      </c>
      <c r="F19" s="283">
        <f>+'DPT colones '!F19/'DPT dólares '!F72</f>
        <v>33153.142540511326</v>
      </c>
      <c r="G19" s="59">
        <f>+F19/F6</f>
        <v>0.69058543884635792</v>
      </c>
      <c r="H19" s="284">
        <f>+'DPT colones '!H19/'DPT dólares '!H72</f>
        <v>33801.008995679498</v>
      </c>
      <c r="I19" s="60">
        <f>+H19/H6</f>
        <v>0.69863545692874607</v>
      </c>
      <c r="J19" s="284">
        <f>+'DPT colones '!J19/'DPT dólares '!J72</f>
        <v>35555.129191226108</v>
      </c>
      <c r="K19" s="60">
        <f>+J19/J6</f>
        <v>0.71182041882245928</v>
      </c>
      <c r="L19" s="283">
        <f>+'DPT colones '!L19/'DPT dólares '!L72</f>
        <v>36408.272130498168</v>
      </c>
      <c r="M19" s="59">
        <f>+L19/L6</f>
        <v>0.71708028587737749</v>
      </c>
      <c r="N19" s="283">
        <f>+'DPT colones '!N19/'DPT dólares '!N72</f>
        <v>37111.907979629221</v>
      </c>
      <c r="O19" s="59">
        <f>+N19/N6</f>
        <v>0.71107740999622204</v>
      </c>
      <c r="P19" s="283">
        <f>+'DPT colones '!P19/'DPT dólares '!P72</f>
        <v>35469.452690111888</v>
      </c>
      <c r="Q19" s="59">
        <f>+P19/P6</f>
        <v>0.69636198791859216</v>
      </c>
      <c r="R19" s="284">
        <f>+'DPT colones '!R19/'DPT dólares '!R72</f>
        <v>33895.752205997735</v>
      </c>
      <c r="S19" s="60">
        <f>+R19/R6</f>
        <v>0.6674608532607883</v>
      </c>
      <c r="T19" s="284">
        <f>+'DPT colones '!T19/'DPT dólares '!T72</f>
        <v>33209.987620412219</v>
      </c>
      <c r="U19" s="60">
        <f>+T19/T6</f>
        <v>0.6700800767947187</v>
      </c>
      <c r="V19" s="284">
        <f>+'DPT colones '!V19/'DPT dólares '!V72</f>
        <v>35359.294678177677</v>
      </c>
      <c r="W19" s="60">
        <f>+V19/V6</f>
        <v>0.65209108581522368</v>
      </c>
      <c r="X19" s="284">
        <f>+'DPT colones '!X19/'DPT dólares '!X72</f>
        <v>36836.140203866998</v>
      </c>
      <c r="Y19" s="60">
        <f>+X19/X6</f>
        <v>0.64852430622892387</v>
      </c>
      <c r="Z19" s="284">
        <f>+'DPT colones '!Z19/'DPT dólares '!Z72</f>
        <v>39608.182057066464</v>
      </c>
      <c r="AA19" s="60">
        <f>+Z19/Z6</f>
        <v>0.65507002306485052</v>
      </c>
      <c r="AB19" s="284">
        <f>+'DPT colones '!AB19/'DPT dólares '!AB72</f>
        <v>42068.109227652429</v>
      </c>
      <c r="AC19" s="60">
        <f>+AB19/AB6</f>
        <v>0.67199900496249187</v>
      </c>
      <c r="AD19" s="283">
        <f>+'DPT colones '!AD19/'DPT dólares '!AD72</f>
        <v>42421.979254033526</v>
      </c>
      <c r="AE19" s="59">
        <f>+AD19/AD6</f>
        <v>0.67064894176958967</v>
      </c>
      <c r="AF19" s="284">
        <f>+'DPT colones '!AF19/'DPT dólares '!AF72</f>
        <v>45127.132404940246</v>
      </c>
      <c r="AG19" s="60">
        <f>+AF19/AF6</f>
        <v>0.6816224886876191</v>
      </c>
      <c r="AH19" s="283">
        <f>+'DPT colones '!AH19/'DPT dólares '!AH72</f>
        <v>46461.703463920123</v>
      </c>
      <c r="AI19" s="59">
        <f>+AH19/AH6</f>
        <v>0.68231875148506171</v>
      </c>
      <c r="AJ19" s="283">
        <f>+'DPT colones '!AJ19/'DPT dólares '!AJ72</f>
        <v>45909.493539177209</v>
      </c>
      <c r="AK19" s="59">
        <f>+AJ19/AJ6</f>
        <v>0.68771332033676924</v>
      </c>
      <c r="AL19" s="283">
        <f>+'DPT colones '!AL19/'DPT dólares '!AL72</f>
        <v>47641.060269058537</v>
      </c>
      <c r="AM19" s="59">
        <f>+AL19/AL6</f>
        <v>0.69347169691997568</v>
      </c>
      <c r="AN19" s="284">
        <f>+'DPT colones '!AN19/'DPT dólares '!AN72</f>
        <v>48257.319048830468</v>
      </c>
      <c r="AO19" s="60">
        <f>+AN19/AN6</f>
        <v>0.69811490948569321</v>
      </c>
      <c r="AP19" s="283">
        <f>+'DPT colones '!AP19/'DPT dólares '!AP72</f>
        <v>49526.265574048703</v>
      </c>
      <c r="AQ19" s="59">
        <f>+AP19/AP6</f>
        <v>0.69963298524568029</v>
      </c>
      <c r="AR19" s="285">
        <f>+'DPT colones '!AR19/'DPT dólares '!AR72</f>
        <v>49252.628141068235</v>
      </c>
      <c r="AS19" s="61">
        <f>+AR19/AR6</f>
        <v>0.69870143705487264</v>
      </c>
    </row>
    <row r="20" spans="1:45" x14ac:dyDescent="0.35">
      <c r="A20" s="53" t="s">
        <v>56</v>
      </c>
      <c r="B20" s="115">
        <v>0</v>
      </c>
      <c r="C20" s="217"/>
      <c r="D20" s="115">
        <v>0</v>
      </c>
      <c r="E20" s="217"/>
      <c r="F20" s="115">
        <v>0</v>
      </c>
      <c r="G20" s="217"/>
      <c r="H20" s="116">
        <f>+H19/H62</f>
        <v>0.57680035818910536</v>
      </c>
      <c r="I20" s="218"/>
      <c r="J20" s="116">
        <v>0</v>
      </c>
      <c r="K20" s="218"/>
      <c r="L20" s="115">
        <v>0</v>
      </c>
      <c r="M20" s="217"/>
      <c r="N20" s="115">
        <v>0</v>
      </c>
      <c r="O20" s="217"/>
      <c r="P20" s="115">
        <f>+P19/P62</f>
        <v>0.56996814360277503</v>
      </c>
      <c r="Q20" s="217"/>
      <c r="R20" s="116"/>
      <c r="S20" s="218"/>
      <c r="T20" s="116"/>
      <c r="U20" s="218"/>
      <c r="V20" s="116"/>
      <c r="W20" s="218"/>
      <c r="X20" s="116"/>
      <c r="Y20" s="218"/>
      <c r="Z20" s="116"/>
      <c r="AA20" s="218"/>
      <c r="AB20" s="116"/>
      <c r="AC20" s="218"/>
      <c r="AD20" s="115"/>
      <c r="AE20" s="217"/>
      <c r="AF20" s="116">
        <f>+AF19/AF62</f>
        <v>0.50221732502822036</v>
      </c>
      <c r="AG20" s="218"/>
      <c r="AH20" s="115">
        <v>0</v>
      </c>
      <c r="AI20" s="217"/>
      <c r="AJ20" s="115">
        <v>0</v>
      </c>
      <c r="AK20" s="217"/>
      <c r="AL20" s="115">
        <v>0</v>
      </c>
      <c r="AM20" s="217"/>
      <c r="AN20" s="116">
        <f>+AN19/AN62</f>
        <v>0.50258773537339341</v>
      </c>
      <c r="AO20" s="218"/>
      <c r="AP20" s="115">
        <v>0</v>
      </c>
      <c r="AQ20" s="217"/>
      <c r="AR20" s="117">
        <v>0</v>
      </c>
      <c r="AS20" s="219"/>
    </row>
    <row r="21" spans="1:45" x14ac:dyDescent="0.35">
      <c r="A21" s="48" t="s">
        <v>62</v>
      </c>
      <c r="B21" s="283">
        <f>+'DPT colones '!B21/'DPT dólares '!B72</f>
        <v>2366.7098930771654</v>
      </c>
      <c r="C21" s="203">
        <f>+B21/B6</f>
        <v>5.0815958211652162E-2</v>
      </c>
      <c r="D21" s="283">
        <f>+'DPT colones '!D21/'DPT dólares '!D72</f>
        <v>2337.6274170246847</v>
      </c>
      <c r="E21" s="203">
        <f>+D21/D6</f>
        <v>4.9869459307516392E-2</v>
      </c>
      <c r="F21" s="283">
        <f>+'DPT colones '!F21/'DPT dólares '!F72</f>
        <v>2192.4942292290511</v>
      </c>
      <c r="G21" s="203">
        <f>+F21/F6</f>
        <v>4.5670017181933767E-2</v>
      </c>
      <c r="H21" s="284">
        <f>+'DPT colones '!H21/'DPT dólares '!H72</f>
        <v>2130.1748185004867</v>
      </c>
      <c r="I21" s="205">
        <f>+H21/H6</f>
        <v>4.4028734699944089E-2</v>
      </c>
      <c r="J21" s="284">
        <f>+'DPT colones '!J21/'DPT dólares '!J72</f>
        <v>2157.5194591069112</v>
      </c>
      <c r="K21" s="205">
        <f>+J21/J6</f>
        <v>4.319394810068828E-2</v>
      </c>
      <c r="L21" s="283">
        <f>+'DPT colones '!L21/'DPT dólares '!L72</f>
        <v>2066.8312143417902</v>
      </c>
      <c r="M21" s="203">
        <f>+L21/L6</f>
        <v>4.0707340154134887E-2</v>
      </c>
      <c r="N21" s="283">
        <f>+'DPT colones '!N21/'DPT dólares '!N72</f>
        <v>2124.2630387876657</v>
      </c>
      <c r="O21" s="203">
        <f>+N21/N6</f>
        <v>4.0701638422927802E-2</v>
      </c>
      <c r="P21" s="283">
        <f>+'DPT colones '!P21/'DPT dólares '!P72</f>
        <v>2203.3027690287677</v>
      </c>
      <c r="Q21" s="203">
        <f>+P21/P6</f>
        <v>4.3256835949293908E-2</v>
      </c>
      <c r="R21" s="284">
        <f>+'DPT colones '!R21/'DPT dólares '!R72</f>
        <v>2634.9804735332473</v>
      </c>
      <c r="S21" s="205">
        <f>+R21/R6</f>
        <v>5.188692389835247E-2</v>
      </c>
      <c r="T21" s="284">
        <f>+'DPT colones '!T21/'DPT dólares '!T72</f>
        <v>2795.9103359362448</v>
      </c>
      <c r="U21" s="205">
        <f>+T21/T6</f>
        <v>5.6413264407957402E-2</v>
      </c>
      <c r="V21" s="284">
        <f>+'DPT colones '!V21/'DPT dólares '!V72</f>
        <v>3290.3990116596569</v>
      </c>
      <c r="W21" s="205">
        <f>+V21/V6</f>
        <v>6.0681070813403029E-2</v>
      </c>
      <c r="X21" s="284">
        <f>+'DPT colones '!X21/'DPT dólares '!X72</f>
        <v>3722.9268906343705</v>
      </c>
      <c r="Y21" s="205">
        <f>+X21/X6</f>
        <v>6.5544559379112119E-2</v>
      </c>
      <c r="Z21" s="284">
        <f>+'DPT colones '!Z21/'DPT dólares '!Z72</f>
        <v>4172.8335770325775</v>
      </c>
      <c r="AA21" s="205">
        <f>+Z21/Z6</f>
        <v>6.9013472610637838E-2</v>
      </c>
      <c r="AB21" s="284">
        <f>+'DPT colones '!AB21/'DPT dólares '!AB72</f>
        <v>4130.0584664199214</v>
      </c>
      <c r="AC21" s="205">
        <f>+AB21/AB6</f>
        <v>6.5973851233769379E-2</v>
      </c>
      <c r="AD21" s="283">
        <f>+'DPT colones '!AD21/'DPT dólares '!AD72</f>
        <v>4182.552923137795</v>
      </c>
      <c r="AE21" s="203">
        <f>+AD21/AD6</f>
        <v>6.61219665164718E-2</v>
      </c>
      <c r="AF21" s="284">
        <f>+'DPT colones '!AF21/'DPT dólares '!AF72</f>
        <v>4513.901915068217</v>
      </c>
      <c r="AG21" s="205">
        <f>+AF21/AF6</f>
        <v>6.8180203196420722E-2</v>
      </c>
      <c r="AH21" s="283">
        <f>+'DPT colones '!AH21/'DPT dólares '!AH72</f>
        <v>4724.5305331443706</v>
      </c>
      <c r="AI21" s="203">
        <f>+AH21/AH6</f>
        <v>6.9382642787332097E-2</v>
      </c>
      <c r="AJ21" s="283">
        <f>+'DPT colones '!AJ21/'DPT dólares '!AJ72</f>
        <v>4672.2458334983903</v>
      </c>
      <c r="AK21" s="203">
        <f>+AJ21/AJ6</f>
        <v>6.9989134008695497E-2</v>
      </c>
      <c r="AL21" s="283">
        <f>+'DPT colones '!AL21/'DPT dólares '!AL72</f>
        <v>4796.2483452064625</v>
      </c>
      <c r="AM21" s="203">
        <f>+AL21/AL6</f>
        <v>6.9815038960418144E-2</v>
      </c>
      <c r="AN21" s="284">
        <f>+'DPT colones '!AN21/'DPT dólares '!AN72</f>
        <v>5039.3703812036956</v>
      </c>
      <c r="AO21" s="205">
        <f>+AN21/AN6</f>
        <v>7.2902093752432826E-2</v>
      </c>
      <c r="AP21" s="283">
        <f>+'DPT colones '!AP21/'DPT dólares '!AP72</f>
        <v>5428.2936283210938</v>
      </c>
      <c r="AQ21" s="203">
        <f>+AP21/AP6</f>
        <v>7.6682811271003848E-2</v>
      </c>
      <c r="AR21" s="285">
        <f>+'DPT colones '!AR21/'DPT dólares '!AR72</f>
        <v>5434.8877790828847</v>
      </c>
      <c r="AS21" s="207">
        <f>+AR21/AR6</f>
        <v>7.7099721269712859E-2</v>
      </c>
    </row>
    <row r="22" spans="1:45" x14ac:dyDescent="0.35">
      <c r="A22" s="53" t="s">
        <v>56</v>
      </c>
      <c r="B22" s="115">
        <v>0</v>
      </c>
      <c r="C22" s="217"/>
      <c r="D22" s="115">
        <v>0</v>
      </c>
      <c r="E22" s="217"/>
      <c r="F22" s="115">
        <v>0</v>
      </c>
      <c r="G22" s="217"/>
      <c r="H22" s="116">
        <f>+H21/H62</f>
        <v>3.6350559785761009E-2</v>
      </c>
      <c r="I22" s="218"/>
      <c r="J22" s="116">
        <v>0</v>
      </c>
      <c r="K22" s="218"/>
      <c r="L22" s="115">
        <v>0</v>
      </c>
      <c r="M22" s="217"/>
      <c r="N22" s="115">
        <v>0</v>
      </c>
      <c r="O22" s="217"/>
      <c r="P22" s="115">
        <f>+P21/P62</f>
        <v>3.540546283670945E-2</v>
      </c>
      <c r="Q22" s="217"/>
      <c r="R22" s="116"/>
      <c r="S22" s="218"/>
      <c r="T22" s="116"/>
      <c r="U22" s="218"/>
      <c r="V22" s="116"/>
      <c r="W22" s="218"/>
      <c r="X22" s="116"/>
      <c r="Y22" s="218"/>
      <c r="Z22" s="116"/>
      <c r="AA22" s="218"/>
      <c r="AB22" s="116"/>
      <c r="AC22" s="218"/>
      <c r="AD22" s="115"/>
      <c r="AE22" s="217"/>
      <c r="AF22" s="116">
        <f>+AF21/AF62</f>
        <v>5.02349611954769E-2</v>
      </c>
      <c r="AG22" s="218"/>
      <c r="AH22" s="115">
        <v>0</v>
      </c>
      <c r="AI22" s="217"/>
      <c r="AJ22" s="115">
        <v>0</v>
      </c>
      <c r="AK22" s="217"/>
      <c r="AL22" s="115">
        <v>0</v>
      </c>
      <c r="AM22" s="217"/>
      <c r="AN22" s="116">
        <f>+AN21/AN62</f>
        <v>5.2483764069738578E-2</v>
      </c>
      <c r="AO22" s="218"/>
      <c r="AP22" s="115">
        <v>0</v>
      </c>
      <c r="AQ22" s="217"/>
      <c r="AR22" s="117">
        <v>0</v>
      </c>
      <c r="AS22" s="219"/>
    </row>
    <row r="23" spans="1:45" x14ac:dyDescent="0.35">
      <c r="A23" s="53"/>
      <c r="B23" s="115"/>
      <c r="C23" s="220"/>
      <c r="D23" s="115"/>
      <c r="E23" s="220"/>
      <c r="F23" s="115"/>
      <c r="G23" s="220"/>
      <c r="H23" s="116"/>
      <c r="I23" s="221"/>
      <c r="J23" s="116"/>
      <c r="K23" s="221"/>
      <c r="L23" s="115"/>
      <c r="M23" s="220"/>
      <c r="N23" s="115"/>
      <c r="O23" s="220"/>
      <c r="P23" s="115"/>
      <c r="Q23" s="220"/>
      <c r="R23" s="116"/>
      <c r="S23" s="221"/>
      <c r="T23" s="116"/>
      <c r="U23" s="221"/>
      <c r="V23" s="116"/>
      <c r="W23" s="221"/>
      <c r="X23" s="116"/>
      <c r="Y23" s="221"/>
      <c r="Z23" s="116"/>
      <c r="AA23" s="221"/>
      <c r="AB23" s="116"/>
      <c r="AC23" s="221"/>
      <c r="AD23" s="115"/>
      <c r="AE23" s="220"/>
      <c r="AF23" s="116"/>
      <c r="AG23" s="221"/>
      <c r="AH23" s="115"/>
      <c r="AI23" s="220"/>
      <c r="AJ23" s="115"/>
      <c r="AK23" s="220"/>
      <c r="AL23" s="115"/>
      <c r="AM23" s="220"/>
      <c r="AN23" s="116"/>
      <c r="AO23" s="221"/>
      <c r="AP23" s="115"/>
      <c r="AQ23" s="220"/>
      <c r="AR23" s="117"/>
      <c r="AS23" s="222"/>
    </row>
    <row r="24" spans="1:45" x14ac:dyDescent="0.35">
      <c r="A24" s="53"/>
      <c r="B24" s="115"/>
      <c r="C24" s="220"/>
      <c r="D24" s="115"/>
      <c r="E24" s="220"/>
      <c r="F24" s="115"/>
      <c r="G24" s="220"/>
      <c r="H24" s="116"/>
      <c r="I24" s="221"/>
      <c r="J24" s="116"/>
      <c r="K24" s="221"/>
      <c r="L24" s="115"/>
      <c r="M24" s="220"/>
      <c r="N24" s="115"/>
      <c r="O24" s="220"/>
      <c r="P24" s="115"/>
      <c r="Q24" s="220"/>
      <c r="R24" s="116"/>
      <c r="S24" s="221"/>
      <c r="T24" s="116"/>
      <c r="U24" s="221"/>
      <c r="V24" s="116"/>
      <c r="W24" s="221"/>
      <c r="X24" s="116"/>
      <c r="Y24" s="221"/>
      <c r="Z24" s="116"/>
      <c r="AA24" s="221"/>
      <c r="AB24" s="116"/>
      <c r="AC24" s="221"/>
      <c r="AD24" s="115"/>
      <c r="AE24" s="220"/>
      <c r="AF24" s="116"/>
      <c r="AG24" s="221"/>
      <c r="AH24" s="115"/>
      <c r="AI24" s="220"/>
      <c r="AJ24" s="115"/>
      <c r="AK24" s="220"/>
      <c r="AL24" s="115"/>
      <c r="AM24" s="220"/>
      <c r="AN24" s="116"/>
      <c r="AO24" s="221"/>
      <c r="AP24" s="115"/>
      <c r="AQ24" s="220"/>
      <c r="AR24" s="117"/>
      <c r="AS24" s="222"/>
    </row>
    <row r="25" spans="1:45" x14ac:dyDescent="0.35">
      <c r="A25" s="44" t="s">
        <v>63</v>
      </c>
      <c r="B25" s="115"/>
      <c r="C25" s="220"/>
      <c r="D25" s="115"/>
      <c r="E25" s="220"/>
      <c r="F25" s="115"/>
      <c r="G25" s="220"/>
      <c r="H25" s="116"/>
      <c r="I25" s="221"/>
      <c r="J25" s="116"/>
      <c r="K25" s="221"/>
      <c r="L25" s="115"/>
      <c r="M25" s="220"/>
      <c r="N25" s="115"/>
      <c r="O25" s="220"/>
      <c r="P25" s="115"/>
      <c r="Q25" s="220"/>
      <c r="R25" s="116"/>
      <c r="S25" s="221"/>
      <c r="T25" s="116"/>
      <c r="U25" s="221"/>
      <c r="V25" s="116"/>
      <c r="W25" s="221"/>
      <c r="X25" s="116"/>
      <c r="Y25" s="221"/>
      <c r="Z25" s="116"/>
      <c r="AA25" s="221"/>
      <c r="AB25" s="116"/>
      <c r="AC25" s="221"/>
      <c r="AD25" s="115"/>
      <c r="AE25" s="220"/>
      <c r="AF25" s="116"/>
      <c r="AG25" s="221"/>
      <c r="AH25" s="115"/>
      <c r="AI25" s="220"/>
      <c r="AJ25" s="115"/>
      <c r="AK25" s="220"/>
      <c r="AL25" s="115"/>
      <c r="AM25" s="220"/>
      <c r="AN25" s="116"/>
      <c r="AO25" s="221"/>
      <c r="AP25" s="115"/>
      <c r="AQ25" s="220"/>
      <c r="AR25" s="117"/>
      <c r="AS25" s="222"/>
    </row>
    <row r="26" spans="1:45" x14ac:dyDescent="0.35">
      <c r="A26" s="48" t="s">
        <v>64</v>
      </c>
      <c r="B26" s="283">
        <f>+'DPT colones '!B26/'DPT dólares '!B72</f>
        <v>4767.6469067793969</v>
      </c>
      <c r="C26" s="59">
        <f>+B26/B6</f>
        <v>0.10236681170408043</v>
      </c>
      <c r="D26" s="283">
        <f>+'DPT colones '!D26/'DPT dólares '!D72</f>
        <v>5259.7822872747483</v>
      </c>
      <c r="E26" s="59">
        <f>+D26/D6</f>
        <v>0.11220885622376053</v>
      </c>
      <c r="F26" s="283">
        <f>+'DPT colones '!F26/'DPT dólares '!F72</f>
        <v>4855.8320906103527</v>
      </c>
      <c r="G26" s="59">
        <f>+F26/F6</f>
        <v>0.10114778504513552</v>
      </c>
      <c r="H26" s="284">
        <f>+'DPT colones '!H26/'DPT dólares '!H72</f>
        <v>6182.3977434578437</v>
      </c>
      <c r="I26" s="60">
        <f>+H26/H6</f>
        <v>0.12778441829851919</v>
      </c>
      <c r="J26" s="284">
        <f>+'DPT colones '!J26/'DPT dólares '!J72</f>
        <v>6193.0432793003101</v>
      </c>
      <c r="K26" s="60">
        <f>+J26/J6</f>
        <v>0.12398589911311593</v>
      </c>
      <c r="L26" s="283">
        <f>+'DPT colones '!L26/'DPT dólares '!L72</f>
        <v>6350.224971893751</v>
      </c>
      <c r="M26" s="59">
        <f>+L26/L6</f>
        <v>0.12507105862946993</v>
      </c>
      <c r="N26" s="283">
        <f>+'DPT colones '!N26/'DPT dólares '!N72</f>
        <v>6974.9943728126982</v>
      </c>
      <c r="O26" s="59">
        <f>+N26/N6</f>
        <v>0.13364338303706447</v>
      </c>
      <c r="P26" s="283">
        <f>+'DPT colones '!P26/'DPT dólares '!P72</f>
        <v>5146.9913217038729</v>
      </c>
      <c r="Q26" s="59">
        <f>+P26/P6</f>
        <v>0.10104946191009706</v>
      </c>
      <c r="R26" s="284">
        <f>+'DPT colones '!R26/'DPT dólares '!R72</f>
        <v>5700.5636955730661</v>
      </c>
      <c r="S26" s="60">
        <f>+R26/R6</f>
        <v>0.11225309546726646</v>
      </c>
      <c r="T26" s="284">
        <f>+'DPT colones '!T26/'DPT dólares '!T72</f>
        <v>5608.7484119039009</v>
      </c>
      <c r="U26" s="60">
        <f>+T26/T6</f>
        <v>0.11316808092577579</v>
      </c>
      <c r="V26" s="284">
        <f>+'DPT colones '!V26/'DPT dólares '!V72</f>
        <v>6116.8248764423506</v>
      </c>
      <c r="W26" s="60">
        <f>+V26/V6</f>
        <v>0.11280561481003026</v>
      </c>
      <c r="X26" s="284">
        <f>+'DPT colones '!X26/'DPT dólares '!X72</f>
        <v>6381.0416187310329</v>
      </c>
      <c r="Y26" s="60">
        <f>+X26/X6</f>
        <v>0.11234240520050481</v>
      </c>
      <c r="Z26" s="284">
        <f>+'DPT colones '!Z26/'DPT dólares '!Z72</f>
        <v>6915.7797922690379</v>
      </c>
      <c r="AA26" s="60">
        <f>+Z26/Z6</f>
        <v>0.11437838832153255</v>
      </c>
      <c r="AB26" s="284">
        <f>+'DPT colones '!AB26/'DPT dólares '!AB72</f>
        <v>7910.2572618634467</v>
      </c>
      <c r="AC26" s="60">
        <f>+AB26/AB6</f>
        <v>0.12635901889965209</v>
      </c>
      <c r="AD26" s="283">
        <f>+'DPT colones '!AD26/'DPT dólares '!AD72</f>
        <v>7013.0163864087426</v>
      </c>
      <c r="AE26" s="59">
        <f>+AD26/AD6</f>
        <v>0.11086875484977808</v>
      </c>
      <c r="AF26" s="284">
        <f>+'DPT colones '!AF26/'DPT dólares '!AF72</f>
        <v>7546.8944336765162</v>
      </c>
      <c r="AG26" s="60">
        <f>+AF26/AF6</f>
        <v>0.11399201969195318</v>
      </c>
      <c r="AH26" s="283">
        <f>+'DPT colones '!AH26/'DPT dólares '!AH72</f>
        <v>7886.0726788631764</v>
      </c>
      <c r="AI26" s="59">
        <f>+AH26/AH6</f>
        <v>0.1158118377760483</v>
      </c>
      <c r="AJ26" s="283">
        <f>+'DPT colones '!AJ26/'DPT dólares '!AJ72</f>
        <v>7660.512256312737</v>
      </c>
      <c r="AK26" s="59">
        <f>+AJ26/AJ6</f>
        <v>0.11475265600073892</v>
      </c>
      <c r="AL26" s="283">
        <f>+'DPT colones '!AL26/'DPT dólares '!AL72</f>
        <v>8324.7062379886356</v>
      </c>
      <c r="AM26" s="59">
        <f>+AL26/AL6</f>
        <v>0.12117589593125921</v>
      </c>
      <c r="AN26" s="284">
        <f>+'DPT colones '!AN26/'DPT dólares '!AN72</f>
        <v>7908.0609722072732</v>
      </c>
      <c r="AO26" s="60">
        <f>+AN26/AN6</f>
        <v>0.11440203017149625</v>
      </c>
      <c r="AP26" s="283">
        <f>+'DPT colones '!AP26/'DPT dólares '!AP72</f>
        <v>8029.6514849407931</v>
      </c>
      <c r="AQ26" s="59">
        <f>+AP26/AP6</f>
        <v>0.11343090325459983</v>
      </c>
      <c r="AR26" s="285">
        <f>+'DPT colones '!AR26/'DPT dólares '!AR72</f>
        <v>7522.9916768015883</v>
      </c>
      <c r="AS26" s="61">
        <f>+AR26/AR6</f>
        <v>0.10672171808736929</v>
      </c>
    </row>
    <row r="27" spans="1:45" x14ac:dyDescent="0.35">
      <c r="A27" s="53" t="s">
        <v>56</v>
      </c>
      <c r="B27" s="115">
        <v>0</v>
      </c>
      <c r="C27" s="217"/>
      <c r="D27" s="115">
        <v>0</v>
      </c>
      <c r="E27" s="217"/>
      <c r="F27" s="115">
        <v>0</v>
      </c>
      <c r="G27" s="217"/>
      <c r="H27" s="116">
        <f>+H26/H62</f>
        <v>0.10550008235996193</v>
      </c>
      <c r="I27" s="218"/>
      <c r="J27" s="116">
        <v>0</v>
      </c>
      <c r="K27" s="218"/>
      <c r="L27" s="115">
        <v>0</v>
      </c>
      <c r="M27" s="217"/>
      <c r="N27" s="115">
        <v>0</v>
      </c>
      <c r="O27" s="217"/>
      <c r="P27" s="115">
        <f>+P26/P62</f>
        <v>8.2708383306658112E-2</v>
      </c>
      <c r="Q27" s="217"/>
      <c r="R27" s="116"/>
      <c r="S27" s="218"/>
      <c r="T27" s="116"/>
      <c r="U27" s="218"/>
      <c r="V27" s="116"/>
      <c r="W27" s="218"/>
      <c r="X27" s="116"/>
      <c r="Y27" s="218"/>
      <c r="Z27" s="116"/>
      <c r="AA27" s="218"/>
      <c r="AB27" s="116"/>
      <c r="AC27" s="218"/>
      <c r="AD27" s="115"/>
      <c r="AE27" s="217"/>
      <c r="AF27" s="116">
        <f>+AF26/AF62</f>
        <v>8.3988964792641244E-2</v>
      </c>
      <c r="AG27" s="218"/>
      <c r="AH27" s="115">
        <v>0</v>
      </c>
      <c r="AI27" s="217"/>
      <c r="AJ27" s="115">
        <v>0</v>
      </c>
      <c r="AK27" s="217"/>
      <c r="AL27" s="115">
        <v>0</v>
      </c>
      <c r="AM27" s="217"/>
      <c r="AN27" s="116">
        <f>+AN26/AN62</f>
        <v>8.2360448809737433E-2</v>
      </c>
      <c r="AO27" s="218"/>
      <c r="AP27" s="115">
        <v>0</v>
      </c>
      <c r="AQ27" s="217"/>
      <c r="AR27" s="117">
        <v>0</v>
      </c>
      <c r="AS27" s="219"/>
    </row>
    <row r="28" spans="1:45" x14ac:dyDescent="0.35">
      <c r="A28" s="48" t="s">
        <v>65</v>
      </c>
      <c r="B28" s="283">
        <f>+'DPT colones '!B28/'DPT dólares '!B72</f>
        <v>17561.899227043152</v>
      </c>
      <c r="C28" s="59">
        <f>+B28/B6</f>
        <v>0.37707398775367107</v>
      </c>
      <c r="D28" s="283">
        <f>+'DPT colones '!D28/'DPT dólares '!D72</f>
        <v>17458.314233562909</v>
      </c>
      <c r="E28" s="59">
        <f>+D28/D6</f>
        <v>0.37244459271299951</v>
      </c>
      <c r="F28" s="283">
        <f>+'DPT colones '!F28/'DPT dólares '!F72</f>
        <v>18305.861351303643</v>
      </c>
      <c r="G28" s="59">
        <f>+F28/F6</f>
        <v>0.38131411763765888</v>
      </c>
      <c r="H28" s="284">
        <f>+'DPT colones '!H28/'DPT dólares '!H72</f>
        <v>17094.411048546939</v>
      </c>
      <c r="I28" s="60">
        <f>+H28/H6</f>
        <v>0.3533255967404979</v>
      </c>
      <c r="J28" s="284">
        <f>+'DPT colones '!J28/'DPT dólares '!J72</f>
        <v>18324.218873764465</v>
      </c>
      <c r="K28" s="60">
        <f>+J28/J6</f>
        <v>0.36685433156958336</v>
      </c>
      <c r="L28" s="283">
        <f>+'DPT colones '!L28/'DPT dólares '!L72</f>
        <v>18327.253470313848</v>
      </c>
      <c r="M28" s="59">
        <f>+L28/L6</f>
        <v>0.36096500571997869</v>
      </c>
      <c r="N28" s="283">
        <f>+'DPT colones '!N28/'DPT dólares '!N72</f>
        <v>19480.232986519208</v>
      </c>
      <c r="O28" s="59">
        <f>+N28/N6</f>
        <v>0.37324822064606339</v>
      </c>
      <c r="P28" s="283">
        <f>+'DPT colones '!P28/'DPT dólares '!P72</f>
        <v>19554.680235468888</v>
      </c>
      <c r="Q28" s="59">
        <f>+P28/P6</f>
        <v>0.38391164704043151</v>
      </c>
      <c r="R28" s="284">
        <f>+'DPT colones '!R28/'DPT dólares '!R72</f>
        <v>19012.058068826351</v>
      </c>
      <c r="S28" s="60">
        <f>+R28/R6</f>
        <v>0.37437742711067717</v>
      </c>
      <c r="T28" s="284">
        <f>+'DPT colones '!T28/'DPT dólares '!T72</f>
        <v>18417.333370406508</v>
      </c>
      <c r="U28" s="60">
        <f>+T28/T6</f>
        <v>0.37160773139254616</v>
      </c>
      <c r="V28" s="284">
        <f>+'DPT colones '!V28/'DPT dólares '!V72</f>
        <v>20615.022505762583</v>
      </c>
      <c r="W28" s="60">
        <f>+V28/V6</f>
        <v>0.38017931444159692</v>
      </c>
      <c r="X28" s="284">
        <f>+'DPT colones '!X28/'DPT dólares '!X72</f>
        <v>21688.396670616537</v>
      </c>
      <c r="Y28" s="60">
        <f>+X28/X6</f>
        <v>0.3818383882291968</v>
      </c>
      <c r="Z28" s="284">
        <f>+'DPT colones '!Z28/'DPT dólares '!Z72</f>
        <v>23682.748507709788</v>
      </c>
      <c r="AA28" s="60">
        <f>+Z28/Z6</f>
        <v>0.39168317770385253</v>
      </c>
      <c r="AB28" s="284">
        <f>+'DPT colones '!AB28/'DPT dólares '!AB72</f>
        <v>22870.445504143001</v>
      </c>
      <c r="AC28" s="60">
        <f>+AB28/AB6</f>
        <v>0.36533414275083737</v>
      </c>
      <c r="AD28" s="283">
        <f>+'DPT colones '!AD28/'DPT dólares '!AD72</f>
        <v>24011.280355522158</v>
      </c>
      <c r="AE28" s="59">
        <f>+AD28/AD6</f>
        <v>0.3795942585454159</v>
      </c>
      <c r="AF28" s="284">
        <f>+'DPT colones '!AF28/'DPT dólares '!AF72</f>
        <v>24427.968982284729</v>
      </c>
      <c r="AG28" s="60">
        <f>+AF28/AF6</f>
        <v>0.36897210445098144</v>
      </c>
      <c r="AH28" s="283">
        <f>+'DPT colones '!AH28/'DPT dólares '!AH72</f>
        <v>24139.741387675997</v>
      </c>
      <c r="AI28" s="59">
        <f>+AH28/AH6</f>
        <v>0.35450698052003032</v>
      </c>
      <c r="AJ28" s="283">
        <f>+'DPT colones '!AJ28/'DPT dólares '!AJ72</f>
        <v>23200.586110936674</v>
      </c>
      <c r="AK28" s="59">
        <f>+AJ28/AJ6</f>
        <v>0.34753927517182853</v>
      </c>
      <c r="AL28" s="283">
        <f>+'DPT colones '!AL28/'DPT dólares '!AL72</f>
        <v>23294.193871385833</v>
      </c>
      <c r="AM28" s="59">
        <f>+AL28/AL6</f>
        <v>0.33907440474964173</v>
      </c>
      <c r="AN28" s="284">
        <f>+'DPT colones '!AN28/'DPT dólares '!AN72</f>
        <v>23392.330686585028</v>
      </c>
      <c r="AO28" s="60">
        <f>+AN28/AN6</f>
        <v>0.33840534745413892</v>
      </c>
      <c r="AP28" s="283">
        <f>+'DPT colones '!AP28/'DPT dólares '!AP72</f>
        <v>24285.368589321755</v>
      </c>
      <c r="AQ28" s="59">
        <f>+AP28/AP6</f>
        <v>0.34306735480661593</v>
      </c>
      <c r="AR28" s="285">
        <f>+'DPT colones '!AR28/'DPT dólares '!AR72</f>
        <v>24665.022200321495</v>
      </c>
      <c r="AS28" s="61">
        <f>+AR28/AR6</f>
        <v>0.34989983492850801</v>
      </c>
    </row>
    <row r="29" spans="1:45" x14ac:dyDescent="0.35">
      <c r="A29" s="53" t="s">
        <v>56</v>
      </c>
      <c r="B29" s="115">
        <v>0</v>
      </c>
      <c r="C29" s="217"/>
      <c r="D29" s="115">
        <v>0</v>
      </c>
      <c r="E29" s="217"/>
      <c r="F29" s="115">
        <v>0</v>
      </c>
      <c r="G29" s="217"/>
      <c r="H29" s="116">
        <f>+H28/H62</f>
        <v>0.29170911486973672</v>
      </c>
      <c r="I29" s="218"/>
      <c r="J29" s="116">
        <v>0</v>
      </c>
      <c r="K29" s="218"/>
      <c r="L29" s="115">
        <v>0</v>
      </c>
      <c r="M29" s="217"/>
      <c r="N29" s="115">
        <v>0</v>
      </c>
      <c r="O29" s="217"/>
      <c r="P29" s="115">
        <f>+P28/P62</f>
        <v>0.31422939874296996</v>
      </c>
      <c r="Q29" s="217"/>
      <c r="R29" s="116"/>
      <c r="S29" s="218"/>
      <c r="T29" s="116"/>
      <c r="U29" s="218"/>
      <c r="V29" s="116"/>
      <c r="W29" s="218"/>
      <c r="X29" s="116"/>
      <c r="Y29" s="218"/>
      <c r="Z29" s="116"/>
      <c r="AA29" s="218"/>
      <c r="AB29" s="116"/>
      <c r="AC29" s="218"/>
      <c r="AD29" s="115"/>
      <c r="AE29" s="217"/>
      <c r="AF29" s="116">
        <f>+AF28/AF62</f>
        <v>0.27185749646286705</v>
      </c>
      <c r="AG29" s="218"/>
      <c r="AH29" s="115">
        <v>0</v>
      </c>
      <c r="AI29" s="217"/>
      <c r="AJ29" s="115">
        <v>0</v>
      </c>
      <c r="AK29" s="217"/>
      <c r="AL29" s="115">
        <v>0</v>
      </c>
      <c r="AM29" s="217"/>
      <c r="AN29" s="116">
        <f>+AN28/AN62</f>
        <v>0.2436251896418028</v>
      </c>
      <c r="AO29" s="218"/>
      <c r="AP29" s="115">
        <v>0</v>
      </c>
      <c r="AQ29" s="217"/>
      <c r="AR29" s="117">
        <v>0</v>
      </c>
      <c r="AS29" s="219"/>
    </row>
    <row r="30" spans="1:45" x14ac:dyDescent="0.35">
      <c r="A30" s="48" t="s">
        <v>66</v>
      </c>
      <c r="B30" s="283">
        <f>+'DPT colones '!B30/'DPT dólares '!B72</f>
        <v>24244.600578228452</v>
      </c>
      <c r="C30" s="59">
        <f>+B30/B6</f>
        <v>0.52055920053623816</v>
      </c>
      <c r="D30" s="283">
        <f>+'DPT colones '!D30/'DPT dólares '!D72</f>
        <v>24156.833536251495</v>
      </c>
      <c r="E30" s="59">
        <f>+D30/D6</f>
        <v>0.5153465510632399</v>
      </c>
      <c r="F30" s="283">
        <f>+'DPT colones '!F30/'DPT dólares '!F72</f>
        <v>24845.606849875887</v>
      </c>
      <c r="G30" s="59">
        <f>+F30/F6</f>
        <v>0.51753809729679356</v>
      </c>
      <c r="H30" s="284">
        <f>+'DPT colones '!H30/'DPT dólares '!H72</f>
        <v>25104.659197426034</v>
      </c>
      <c r="I30" s="60">
        <f>+H30/H6</f>
        <v>0.51888998496098293</v>
      </c>
      <c r="J30" s="284">
        <f>+'DPT colones '!J30/'DPT dólares '!J72</f>
        <v>25432.315368248477</v>
      </c>
      <c r="K30" s="60">
        <f>+J30/J6</f>
        <v>0.50915976931730045</v>
      </c>
      <c r="L30" s="283">
        <f>+'DPT colones '!L30/'DPT dólares '!L72</f>
        <v>26095.458490441612</v>
      </c>
      <c r="M30" s="59">
        <f>+L30/L6</f>
        <v>0.51396393565055098</v>
      </c>
      <c r="N30" s="283">
        <f>+'DPT colones '!N30/'DPT dólares '!N72</f>
        <v>25735.866686760739</v>
      </c>
      <c r="O30" s="59">
        <f>+N30/N6</f>
        <v>0.49310839630435821</v>
      </c>
      <c r="P30" s="283">
        <f>+'DPT colones '!P30/'DPT dólares '!P72</f>
        <v>26233.694395825423</v>
      </c>
      <c r="Q30" s="59">
        <f>+P30/P6</f>
        <v>0.51503889105733469</v>
      </c>
      <c r="R30" s="284">
        <f>+'DPT colones '!R30/'DPT dólares '!R72</f>
        <v>26070.509621366102</v>
      </c>
      <c r="S30" s="60">
        <f>+R30/R6</f>
        <v>0.51336947742205752</v>
      </c>
      <c r="T30" s="284">
        <f>+'DPT colones '!T30/'DPT dólares '!T72</f>
        <v>25535.140481258237</v>
      </c>
      <c r="U30" s="60">
        <f>+T30/T6</f>
        <v>0.51522418768167744</v>
      </c>
      <c r="V30" s="284">
        <f>+'DPT colones '!V30/'DPT dólares '!V72</f>
        <v>27492.624393537011</v>
      </c>
      <c r="W30" s="60">
        <f>+V30/V6</f>
        <v>0.50701507074336249</v>
      </c>
      <c r="X30" s="284">
        <f>+'DPT colones '!X30/'DPT dólares '!X72</f>
        <v>28730.499430895921</v>
      </c>
      <c r="Y30" s="60">
        <f>+X30/X6</f>
        <v>0.50581920657029822</v>
      </c>
      <c r="Z30" s="284">
        <f>+'DPT colones '!Z30/'DPT dólares '!Z72</f>
        <v>29865.514722098771</v>
      </c>
      <c r="AA30" s="60">
        <f>+Z30/Z6</f>
        <v>0.49393843397461556</v>
      </c>
      <c r="AB30" s="284">
        <f>+'DPT colones '!AB30/'DPT dólares '!AB72</f>
        <v>31820.742945956343</v>
      </c>
      <c r="AC30" s="60">
        <f>+AB30/AB6</f>
        <v>0.50830683834951096</v>
      </c>
      <c r="AD30" s="283">
        <f>+'DPT colones '!AD30/'DPT dólares '!AD72</f>
        <v>32230.823205172761</v>
      </c>
      <c r="AE30" s="59">
        <f>+AD30/AD6</f>
        <v>0.50953698660480617</v>
      </c>
      <c r="AF30" s="284">
        <f>+'DPT colones '!AF30/'DPT dólares '!AF72</f>
        <v>34230.599510935172</v>
      </c>
      <c r="AG30" s="60">
        <f>+AF30/AF6</f>
        <v>0.51703587585721589</v>
      </c>
      <c r="AH30" s="283">
        <f>+'DPT colones '!AH30/'DPT dólares '!AH72</f>
        <v>36068.025305154399</v>
      </c>
      <c r="AI30" s="59">
        <f>+AH30/AH6</f>
        <v>0.52968118170388212</v>
      </c>
      <c r="AJ30" s="283">
        <f>+'DPT colones '!AJ30/'DPT dólares '!AJ72</f>
        <v>35895.633226916565</v>
      </c>
      <c r="AK30" s="59">
        <f>+AJ30/AJ6</f>
        <v>0.53770806883347011</v>
      </c>
      <c r="AL30" s="283">
        <f>+'DPT colones '!AL30/'DPT dólares '!AL72</f>
        <v>37080.457745681757</v>
      </c>
      <c r="AM30" s="59">
        <f>+AL30/AL6</f>
        <v>0.53974969931909822</v>
      </c>
      <c r="AN30" s="284">
        <f>+'DPT colones '!AN30/'DPT dólares '!AN72</f>
        <v>37824.788727889339</v>
      </c>
      <c r="AO30" s="60">
        <f>+AN30/AN6</f>
        <v>0.54719262237436495</v>
      </c>
      <c r="AP30" s="283">
        <f>+'DPT colones '!AP30/'DPT dólares '!AP72</f>
        <v>38473.903001823215</v>
      </c>
      <c r="AQ30" s="59">
        <f>+AP30/AP6</f>
        <v>0.54350174193878431</v>
      </c>
      <c r="AR30" s="285">
        <f>+'DPT colones '!AR30/'DPT dólares '!AR72</f>
        <v>38303.651845900415</v>
      </c>
      <c r="AS30" s="61">
        <f>+AR30/AR6</f>
        <v>0.54337844698412241</v>
      </c>
    </row>
    <row r="31" spans="1:45" x14ac:dyDescent="0.35">
      <c r="A31" s="53" t="s">
        <v>56</v>
      </c>
      <c r="B31" s="115">
        <v>0</v>
      </c>
      <c r="C31" s="217"/>
      <c r="D31" s="115">
        <v>0</v>
      </c>
      <c r="E31" s="217"/>
      <c r="F31" s="115">
        <v>0</v>
      </c>
      <c r="G31" s="217"/>
      <c r="H31" s="116">
        <f>+H30/H62</f>
        <v>0.42840071487634174</v>
      </c>
      <c r="I31" s="218"/>
      <c r="J31" s="116">
        <v>0</v>
      </c>
      <c r="K31" s="218"/>
      <c r="L31" s="115">
        <v>0</v>
      </c>
      <c r="M31" s="217"/>
      <c r="N31" s="115">
        <v>0</v>
      </c>
      <c r="O31" s="217"/>
      <c r="P31" s="115">
        <f>+P30/P62</f>
        <v>0.42155626773456062</v>
      </c>
      <c r="Q31" s="217"/>
      <c r="R31" s="116"/>
      <c r="S31" s="218"/>
      <c r="T31" s="116"/>
      <c r="U31" s="218"/>
      <c r="V31" s="116"/>
      <c r="W31" s="218"/>
      <c r="X31" s="116"/>
      <c r="Y31" s="218"/>
      <c r="Z31" s="116"/>
      <c r="AA31" s="218"/>
      <c r="AB31" s="116"/>
      <c r="AC31" s="218"/>
      <c r="AD31" s="115"/>
      <c r="AE31" s="217"/>
      <c r="AF31" s="116">
        <f>+AF30/AF62</f>
        <v>0.38095042171596488</v>
      </c>
      <c r="AG31" s="218"/>
      <c r="AH31" s="115">
        <v>0</v>
      </c>
      <c r="AI31" s="217"/>
      <c r="AJ31" s="115">
        <v>0</v>
      </c>
      <c r="AK31" s="217"/>
      <c r="AL31" s="115">
        <v>0</v>
      </c>
      <c r="AM31" s="217"/>
      <c r="AN31" s="116">
        <f>+AN30/AN62</f>
        <v>0.39393557873554685</v>
      </c>
      <c r="AO31" s="218"/>
      <c r="AP31" s="115">
        <v>0</v>
      </c>
      <c r="AQ31" s="217"/>
      <c r="AR31" s="117">
        <v>0</v>
      </c>
      <c r="AS31" s="219"/>
    </row>
    <row r="32" spans="1:45" x14ac:dyDescent="0.35">
      <c r="A32" s="53"/>
      <c r="B32" s="115"/>
      <c r="C32" s="217"/>
      <c r="D32" s="115"/>
      <c r="E32" s="217"/>
      <c r="F32" s="115"/>
      <c r="G32" s="217"/>
      <c r="H32" s="116"/>
      <c r="I32" s="218"/>
      <c r="J32" s="116"/>
      <c r="K32" s="218"/>
      <c r="L32" s="115"/>
      <c r="M32" s="217"/>
      <c r="N32" s="115"/>
      <c r="O32" s="217"/>
      <c r="P32" s="115"/>
      <c r="Q32" s="217"/>
      <c r="R32" s="116"/>
      <c r="S32" s="218"/>
      <c r="T32" s="116"/>
      <c r="U32" s="218"/>
      <c r="V32" s="116"/>
      <c r="W32" s="218"/>
      <c r="X32" s="116"/>
      <c r="Y32" s="218"/>
      <c r="Z32" s="116"/>
      <c r="AA32" s="218"/>
      <c r="AB32" s="116"/>
      <c r="AC32" s="218"/>
      <c r="AD32" s="115"/>
      <c r="AE32" s="217"/>
      <c r="AF32" s="116"/>
      <c r="AG32" s="218"/>
      <c r="AH32" s="115"/>
      <c r="AI32" s="217"/>
      <c r="AJ32" s="115"/>
      <c r="AK32" s="217"/>
      <c r="AL32" s="115"/>
      <c r="AM32" s="217"/>
      <c r="AN32" s="116"/>
      <c r="AO32" s="218"/>
      <c r="AP32" s="115"/>
      <c r="AQ32" s="217"/>
      <c r="AR32" s="117"/>
      <c r="AS32" s="219"/>
    </row>
    <row r="33" spans="1:45" x14ac:dyDescent="0.35">
      <c r="A33" s="67" t="s">
        <v>67</v>
      </c>
      <c r="B33" s="289">
        <f>+'DPT colones '!B33</f>
        <v>7.439724806233265</v>
      </c>
      <c r="C33" s="224" t="s">
        <v>68</v>
      </c>
      <c r="D33" s="289">
        <f>+'DPT colones '!D33</f>
        <v>7.3725119144747753</v>
      </c>
      <c r="E33" s="224" t="s">
        <v>68</v>
      </c>
      <c r="F33" s="289">
        <f>+'DPT colones '!F33</f>
        <v>7.4599609384398802</v>
      </c>
      <c r="G33" s="224" t="s">
        <v>68</v>
      </c>
      <c r="H33" s="290">
        <f>+'DPT colones '!H33</f>
        <v>7.2040582508522881</v>
      </c>
      <c r="I33" s="226" t="s">
        <v>68</v>
      </c>
      <c r="J33" s="290">
        <f>+'DPT colones '!J33</f>
        <v>7.0629131163123935</v>
      </c>
      <c r="K33" s="226" t="s">
        <v>68</v>
      </c>
      <c r="L33" s="289">
        <f>+'DPT colones '!L33</f>
        <v>6.9979410332696066</v>
      </c>
      <c r="M33" s="224" t="s">
        <v>68</v>
      </c>
      <c r="N33" s="289">
        <f>+'DPT colones '!N33</f>
        <v>6.9793022061712993</v>
      </c>
      <c r="O33" s="224" t="s">
        <v>68</v>
      </c>
      <c r="P33" s="289">
        <f>+'DPT colones '!P33</f>
        <v>6.8141941631997414</v>
      </c>
      <c r="Q33" s="224" t="s">
        <v>68</v>
      </c>
      <c r="R33" s="290">
        <f>+'DPT colones '!R33</f>
        <v>7.3118028095078671</v>
      </c>
      <c r="S33" s="226" t="s">
        <v>68</v>
      </c>
      <c r="T33" s="290">
        <f>+'DPT colones '!T33</f>
        <v>7.2979282675390627</v>
      </c>
      <c r="U33" s="226" t="s">
        <v>68</v>
      </c>
      <c r="V33" s="290">
        <f>+'DPT colones '!V33</f>
        <v>7.1465904874026576</v>
      </c>
      <c r="W33" s="226" t="s">
        <v>68</v>
      </c>
      <c r="X33" s="290">
        <f>+'DPT colones '!X33</f>
        <v>7.0291004759139888</v>
      </c>
      <c r="Y33" s="226" t="s">
        <v>68</v>
      </c>
      <c r="Z33" s="290">
        <f>+'DPT colones '!Z33</f>
        <v>6.9821593164142843</v>
      </c>
      <c r="AA33" s="226" t="s">
        <v>68</v>
      </c>
      <c r="AB33" s="290">
        <f>+'DPT colones '!AB33</f>
        <v>6.9974249321512936</v>
      </c>
      <c r="AC33" s="226" t="s">
        <v>68</v>
      </c>
      <c r="AD33" s="289">
        <f>+'DPT colones '!AD33</f>
        <v>7.0073802541325598</v>
      </c>
      <c r="AE33" s="224" t="s">
        <v>68</v>
      </c>
      <c r="AF33" s="290">
        <f>+'DPT colones '!AF33</f>
        <v>7.4448603601618579</v>
      </c>
      <c r="AG33" s="226" t="s">
        <v>68</v>
      </c>
      <c r="AH33" s="289">
        <f>+'DPT colones '!AH33</f>
        <v>7.6125924695284715</v>
      </c>
      <c r="AI33" s="224" t="s">
        <v>68</v>
      </c>
      <c r="AJ33" s="289">
        <f>+'DPT colones '!AJ33</f>
        <v>7.7634131198109264</v>
      </c>
      <c r="AK33" s="224" t="s">
        <v>68</v>
      </c>
      <c r="AL33" s="289">
        <f>+'DPT colones '!AL33</f>
        <v>7.7203397631240245</v>
      </c>
      <c r="AM33" s="224" t="s">
        <v>68</v>
      </c>
      <c r="AN33" s="290">
        <f>+'DPT colones '!AN33</f>
        <v>7.7181649935286849</v>
      </c>
      <c r="AO33" s="226" t="s">
        <v>68</v>
      </c>
      <c r="AP33" s="289">
        <f>+'DPT colones '!AP33</f>
        <v>7.7003016173844117</v>
      </c>
      <c r="AQ33" s="224" t="s">
        <v>68</v>
      </c>
      <c r="AR33" s="291">
        <f>+'DPT colones '!AR33</f>
        <v>7.7065798270349166</v>
      </c>
      <c r="AS33" s="227" t="s">
        <v>68</v>
      </c>
    </row>
    <row r="34" spans="1:45" x14ac:dyDescent="0.35">
      <c r="A34" s="67" t="s">
        <v>90</v>
      </c>
      <c r="B34" s="292" t="s">
        <v>153</v>
      </c>
      <c r="C34" s="224"/>
      <c r="D34" s="292" t="s">
        <v>153</v>
      </c>
      <c r="E34" s="224"/>
      <c r="F34" s="292" t="s">
        <v>153</v>
      </c>
      <c r="G34" s="224"/>
      <c r="H34" s="293" t="s">
        <v>153</v>
      </c>
      <c r="I34" s="226"/>
      <c r="J34" s="293" t="s">
        <v>153</v>
      </c>
      <c r="K34" s="226"/>
      <c r="L34" s="292" t="s">
        <v>153</v>
      </c>
      <c r="M34" s="224"/>
      <c r="N34" s="292" t="s">
        <v>153</v>
      </c>
      <c r="O34" s="224"/>
      <c r="P34" s="292" t="s">
        <v>153</v>
      </c>
      <c r="Q34" s="224"/>
      <c r="R34" s="293" t="s">
        <v>153</v>
      </c>
      <c r="S34" s="226"/>
      <c r="T34" s="293" t="s">
        <v>153</v>
      </c>
      <c r="U34" s="226"/>
      <c r="V34" s="293" t="s">
        <v>153</v>
      </c>
      <c r="W34" s="226"/>
      <c r="X34" s="293" t="s">
        <v>153</v>
      </c>
      <c r="Y34" s="226"/>
      <c r="Z34" s="293" t="s">
        <v>153</v>
      </c>
      <c r="AA34" s="226"/>
      <c r="AB34" s="293" t="s">
        <v>153</v>
      </c>
      <c r="AC34" s="226"/>
      <c r="AD34" s="292" t="s">
        <v>153</v>
      </c>
      <c r="AE34" s="224"/>
      <c r="AF34" s="293" t="s">
        <v>153</v>
      </c>
      <c r="AG34" s="226"/>
      <c r="AH34" s="292" t="s">
        <v>153</v>
      </c>
      <c r="AI34" s="224"/>
      <c r="AJ34" s="292" t="s">
        <v>153</v>
      </c>
      <c r="AK34" s="224"/>
      <c r="AL34" s="292" t="s">
        <v>153</v>
      </c>
      <c r="AM34" s="224"/>
      <c r="AN34" s="293" t="s">
        <v>153</v>
      </c>
      <c r="AO34" s="226"/>
      <c r="AP34" s="292" t="s">
        <v>153</v>
      </c>
      <c r="AQ34" s="224"/>
      <c r="AR34" s="294" t="s">
        <v>153</v>
      </c>
      <c r="AS34" s="227"/>
    </row>
    <row r="35" spans="1:45" x14ac:dyDescent="0.35">
      <c r="A35" s="48"/>
      <c r="B35" s="85"/>
      <c r="C35" s="220"/>
      <c r="D35" s="85"/>
      <c r="E35" s="220"/>
      <c r="F35" s="85"/>
      <c r="G35" s="220"/>
      <c r="H35" s="48"/>
      <c r="I35" s="221"/>
      <c r="J35" s="48"/>
      <c r="K35" s="221"/>
      <c r="L35" s="85"/>
      <c r="M35" s="220"/>
      <c r="N35" s="85"/>
      <c r="O35" s="220"/>
      <c r="P35" s="85"/>
      <c r="Q35" s="220"/>
      <c r="R35" s="48"/>
      <c r="S35" s="221"/>
      <c r="T35" s="48"/>
      <c r="U35" s="221"/>
      <c r="V35" s="48"/>
      <c r="W35" s="221"/>
      <c r="X35" s="48"/>
      <c r="Y35" s="221"/>
      <c r="Z35" s="48"/>
      <c r="AA35" s="221"/>
      <c r="AB35" s="48"/>
      <c r="AC35" s="221"/>
      <c r="AD35" s="85"/>
      <c r="AE35" s="220"/>
      <c r="AF35" s="48"/>
      <c r="AG35" s="221"/>
      <c r="AH35" s="85"/>
      <c r="AI35" s="220"/>
      <c r="AJ35" s="85"/>
      <c r="AK35" s="220"/>
      <c r="AL35" s="85"/>
      <c r="AM35" s="220"/>
      <c r="AN35" s="48"/>
      <c r="AO35" s="221"/>
      <c r="AP35" s="85"/>
      <c r="AQ35" s="220"/>
      <c r="AR35" s="259"/>
      <c r="AS35" s="222"/>
    </row>
    <row r="36" spans="1:45" x14ac:dyDescent="0.35">
      <c r="A36" s="44" t="s">
        <v>70</v>
      </c>
      <c r="B36" s="260"/>
      <c r="C36" s="220"/>
      <c r="D36" s="260"/>
      <c r="E36" s="220"/>
      <c r="F36" s="260"/>
      <c r="G36" s="220"/>
      <c r="H36" s="261"/>
      <c r="I36" s="221"/>
      <c r="J36" s="261"/>
      <c r="K36" s="221"/>
      <c r="L36" s="260"/>
      <c r="M36" s="220"/>
      <c r="N36" s="260"/>
      <c r="O36" s="220"/>
      <c r="P36" s="260"/>
      <c r="Q36" s="220"/>
      <c r="R36" s="261"/>
      <c r="S36" s="221"/>
      <c r="T36" s="261"/>
      <c r="U36" s="221"/>
      <c r="V36" s="261"/>
      <c r="W36" s="221"/>
      <c r="X36" s="261"/>
      <c r="Y36" s="221"/>
      <c r="Z36" s="261"/>
      <c r="AA36" s="221"/>
      <c r="AB36" s="261"/>
      <c r="AC36" s="221"/>
      <c r="AD36" s="260"/>
      <c r="AE36" s="220"/>
      <c r="AF36" s="261"/>
      <c r="AG36" s="221"/>
      <c r="AH36" s="260"/>
      <c r="AI36" s="220"/>
      <c r="AJ36" s="260"/>
      <c r="AK36" s="220"/>
      <c r="AL36" s="260"/>
      <c r="AM36" s="220"/>
      <c r="AN36" s="261"/>
      <c r="AO36" s="221"/>
      <c r="AP36" s="260"/>
      <c r="AQ36" s="220"/>
      <c r="AR36" s="262"/>
      <c r="AS36" s="222"/>
    </row>
    <row r="37" spans="1:45" x14ac:dyDescent="0.35">
      <c r="A37" s="44" t="s">
        <v>71</v>
      </c>
      <c r="B37" s="283">
        <f>+'DPT colones '!B37/'DPT dólares '!B72</f>
        <v>1009.0980566075841</v>
      </c>
      <c r="C37" s="220"/>
      <c r="D37" s="283">
        <f>+'DPT colones '!D37/'DPT dólares '!D72</f>
        <v>1626.9177537102858</v>
      </c>
      <c r="E37" s="220"/>
      <c r="F37" s="283">
        <f>+'DPT colones '!F37/'DPT dólares '!F72</f>
        <v>2578.6463306902019</v>
      </c>
      <c r="G37" s="220"/>
      <c r="H37" s="284">
        <f>+'DPT colones '!H37/'DPT dólares '!H72</f>
        <v>3259.5529921500338</v>
      </c>
      <c r="I37" s="221"/>
      <c r="J37" s="284">
        <f>+'DPT colones '!J37/'DPT dólares '!J72</f>
        <v>1129.2152938866002</v>
      </c>
      <c r="K37" s="221"/>
      <c r="L37" s="283">
        <f>+'DPT colones '!L37/'DPT dólares '!L72</f>
        <v>1761.0530032069516</v>
      </c>
      <c r="M37" s="220"/>
      <c r="N37" s="283">
        <f>+'DPT colones '!N37/'DPT dólares '!N72</f>
        <v>2909.5779620702406</v>
      </c>
      <c r="O37" s="220"/>
      <c r="P37" s="283">
        <f>+'DPT colones '!P37/'DPT dólares '!P72</f>
        <v>3519.9935203681739</v>
      </c>
      <c r="Q37" s="220"/>
      <c r="R37" s="284">
        <f>+'DPT colones '!R37/'DPT dólares '!R72</f>
        <v>1346.5250115891583</v>
      </c>
      <c r="S37" s="221"/>
      <c r="T37" s="284">
        <f>+'DPT colones '!T37/'DPT dólares '!T72</f>
        <v>1664.1166567890834</v>
      </c>
      <c r="U37" s="221"/>
      <c r="V37" s="284">
        <f>+'DPT colones '!V37/'DPT dólares '!V72</f>
        <v>3068.3814115049499</v>
      </c>
      <c r="W37" s="221"/>
      <c r="X37" s="284">
        <f>+'DPT colones '!X37/'DPT dólares '!X72</f>
        <v>3991.3862316987261</v>
      </c>
      <c r="Y37" s="221"/>
      <c r="Z37" s="284">
        <f>+'DPT colones '!Z37/'DPT dólares '!Z72</f>
        <v>1462.5371604750812</v>
      </c>
      <c r="AA37" s="221"/>
      <c r="AB37" s="284">
        <f>+'DPT colones '!AB37/'DPT dólares '!AB72</f>
        <v>2322.1321348052707</v>
      </c>
      <c r="AC37" s="221"/>
      <c r="AD37" s="283">
        <f>+'DPT colones '!AD37/'DPT dólares '!AD72</f>
        <v>3945.7329183076736</v>
      </c>
      <c r="AE37" s="220"/>
      <c r="AF37" s="284">
        <f>+'DPT colones '!AF37/'DPT dólares '!AF72</f>
        <v>5005.2630840451075</v>
      </c>
      <c r="AG37" s="221"/>
      <c r="AH37" s="283">
        <f>+'DPT colones '!AH37/'DPT dólares '!AH72</f>
        <v>1595.9364011374416</v>
      </c>
      <c r="AI37" s="220"/>
      <c r="AJ37" s="283">
        <f>+'DPT colones '!AJ37/'DPT dólares '!AJ72</f>
        <v>2646.6038584860335</v>
      </c>
      <c r="AK37" s="220"/>
      <c r="AL37" s="283">
        <f>+'DPT colones '!AL37/'DPT dólares '!AL72</f>
        <v>4360.3429496402678</v>
      </c>
      <c r="AM37" s="220"/>
      <c r="AN37" s="284">
        <f>+'DPT colones '!AN37/'DPT dólares '!AN72</f>
        <v>5524.084567334542</v>
      </c>
      <c r="AO37" s="221"/>
      <c r="AP37" s="283">
        <f>+'DPT colones '!AP37/'DPT dólares '!AP72</f>
        <v>1557.6448296644126</v>
      </c>
      <c r="AQ37" s="220"/>
      <c r="AR37" s="285">
        <f>+'DPT colones '!AR37/'DPT dólares '!AR72</f>
        <v>2647.0420612306834</v>
      </c>
      <c r="AS37" s="222"/>
    </row>
    <row r="38" spans="1:45" x14ac:dyDescent="0.35">
      <c r="A38" s="53" t="s">
        <v>56</v>
      </c>
      <c r="B38" s="115">
        <v>0</v>
      </c>
      <c r="C38" s="220"/>
      <c r="D38" s="115">
        <v>0</v>
      </c>
      <c r="E38" s="220"/>
      <c r="F38" s="115">
        <v>0</v>
      </c>
      <c r="G38" s="220"/>
      <c r="H38" s="116">
        <f>+H37/H62</f>
        <v>5.5622935210272235E-2</v>
      </c>
      <c r="I38" s="221"/>
      <c r="J38" s="116">
        <v>0</v>
      </c>
      <c r="K38" s="221"/>
      <c r="L38" s="115">
        <v>0</v>
      </c>
      <c r="M38" s="220"/>
      <c r="N38" s="115">
        <v>0</v>
      </c>
      <c r="O38" s="220"/>
      <c r="P38" s="115">
        <f>+P37/P62</f>
        <v>5.6563719486355461E-2</v>
      </c>
      <c r="Q38" s="220"/>
      <c r="R38" s="116"/>
      <c r="S38" s="221"/>
      <c r="T38" s="116"/>
      <c r="U38" s="221"/>
      <c r="V38" s="116"/>
      <c r="W38" s="221"/>
      <c r="X38" s="116">
        <f>+X37/X62</f>
        <v>5.3905558944394985E-2</v>
      </c>
      <c r="Y38" s="221"/>
      <c r="Z38" s="116">
        <v>0</v>
      </c>
      <c r="AA38" s="221"/>
      <c r="AB38" s="116">
        <v>0</v>
      </c>
      <c r="AC38" s="221"/>
      <c r="AD38" s="115">
        <v>0</v>
      </c>
      <c r="AE38" s="220"/>
      <c r="AF38" s="116">
        <f>+AF37/AF62</f>
        <v>5.5703292081028546E-2</v>
      </c>
      <c r="AG38" s="221"/>
      <c r="AH38" s="115">
        <v>0</v>
      </c>
      <c r="AI38" s="220"/>
      <c r="AJ38" s="115">
        <v>0</v>
      </c>
      <c r="AK38" s="220"/>
      <c r="AL38" s="115">
        <v>0</v>
      </c>
      <c r="AM38" s="220"/>
      <c r="AN38" s="116">
        <f>+AN37/AN62</f>
        <v>5.7531939349935036E-2</v>
      </c>
      <c r="AO38" s="221"/>
      <c r="AP38" s="115">
        <v>0</v>
      </c>
      <c r="AQ38" s="220"/>
      <c r="AR38" s="117">
        <v>0</v>
      </c>
      <c r="AS38" s="222"/>
    </row>
    <row r="39" spans="1:45" x14ac:dyDescent="0.35">
      <c r="A39" s="53" t="s">
        <v>72</v>
      </c>
      <c r="B39" s="115">
        <f>+B37/B65</f>
        <v>0.44053889484030995</v>
      </c>
      <c r="C39" s="220"/>
      <c r="D39" s="115">
        <f>+D37/D65</f>
        <v>0.42490139197549792</v>
      </c>
      <c r="E39" s="220"/>
      <c r="F39" s="115">
        <f>+F37/F65</f>
        <v>0.5443232756632842</v>
      </c>
      <c r="G39" s="220"/>
      <c r="H39" s="116">
        <f>+H37/H65</f>
        <v>0.42753457663793237</v>
      </c>
      <c r="I39" s="221"/>
      <c r="J39" s="116">
        <f>+J37/J65</f>
        <v>0.39964429393930578</v>
      </c>
      <c r="K39" s="221"/>
      <c r="L39" s="115">
        <f>+L37/L65</f>
        <v>0.34772619962418078</v>
      </c>
      <c r="M39" s="220"/>
      <c r="N39" s="115">
        <f>+N37/N65</f>
        <v>0.40224606415429026</v>
      </c>
      <c r="O39" s="220"/>
      <c r="P39" s="115">
        <f>+P37/P65</f>
        <v>0.3579549150644335</v>
      </c>
      <c r="Q39" s="220"/>
      <c r="R39" s="116">
        <f>+R37/R65</f>
        <v>0.46386844548385109</v>
      </c>
      <c r="S39" s="221"/>
      <c r="T39" s="116">
        <f>+T37/T65</f>
        <v>0.59466585845263198</v>
      </c>
      <c r="U39" s="221"/>
      <c r="V39" s="116">
        <f>+V37/V65</f>
        <v>0.99692757232838114</v>
      </c>
      <c r="W39" s="221"/>
      <c r="X39" s="116">
        <f>+X37/X65</f>
        <v>0.32527320585585673</v>
      </c>
      <c r="Y39" s="221"/>
      <c r="Z39" s="116">
        <f>+Z37/Z65</f>
        <v>0.3945252020470959</v>
      </c>
      <c r="AA39" s="221"/>
      <c r="AB39" s="116">
        <f>+AB37/AB65</f>
        <v>0.63165023844864199</v>
      </c>
      <c r="AC39" s="221"/>
      <c r="AD39" s="115">
        <f>+AD37/AD65</f>
        <v>0.45538566123300217</v>
      </c>
      <c r="AE39" s="220"/>
      <c r="AF39" s="116">
        <f>+AF37/AF65</f>
        <v>0.41030302550406339</v>
      </c>
      <c r="AG39" s="221"/>
      <c r="AH39" s="115">
        <f>+AH37/AH65</f>
        <v>0.67189651960546426</v>
      </c>
      <c r="AI39" s="220"/>
      <c r="AJ39" s="115">
        <f>+AJ37/AJ65</f>
        <v>0.46029031270784904</v>
      </c>
      <c r="AK39" s="220"/>
      <c r="AL39" s="115">
        <f>+AL37/AL65</f>
        <v>0.47183347130173658</v>
      </c>
      <c r="AM39" s="220"/>
      <c r="AN39" s="116">
        <f>+AN37/AN65</f>
        <v>0.42962198969099835</v>
      </c>
      <c r="AO39" s="221"/>
      <c r="AP39" s="115">
        <f>+AP37/AP65</f>
        <v>0.38777914822006304</v>
      </c>
      <c r="AQ39" s="220"/>
      <c r="AR39" s="117">
        <f>+AR37/AR65</f>
        <v>0.43143236700568904</v>
      </c>
      <c r="AS39" s="222"/>
    </row>
    <row r="40" spans="1:45" x14ac:dyDescent="0.35">
      <c r="A40" s="53" t="s">
        <v>73</v>
      </c>
      <c r="B40" s="115">
        <f>+B37/B67</f>
        <v>0.3039925781326247</v>
      </c>
      <c r="C40" s="220"/>
      <c r="D40" s="115">
        <f>+D37/D67</f>
        <v>0.25836398618734485</v>
      </c>
      <c r="E40" s="220"/>
      <c r="F40" s="115">
        <f>+F37/F67</f>
        <v>0.31540368125428453</v>
      </c>
      <c r="G40" s="220"/>
      <c r="H40" s="116">
        <f>+H37/H67</f>
        <v>0.26125654676662474</v>
      </c>
      <c r="I40" s="221"/>
      <c r="J40" s="116">
        <f>+J37/J67</f>
        <v>0.32434025159363544</v>
      </c>
      <c r="K40" s="221"/>
      <c r="L40" s="115">
        <f>+L37/L67</f>
        <v>0.28060603537584861</v>
      </c>
      <c r="M40" s="220"/>
      <c r="N40" s="115">
        <f>+N37/N67</f>
        <v>0.30282300875686768</v>
      </c>
      <c r="O40" s="220"/>
      <c r="P40" s="115">
        <f>+P37/P67</f>
        <v>0.27140388907870694</v>
      </c>
      <c r="Q40" s="220"/>
      <c r="R40" s="116">
        <f>+R37/R67</f>
        <v>0.39616155941758685</v>
      </c>
      <c r="S40" s="221"/>
      <c r="T40" s="116">
        <f>+T37/T67</f>
        <v>0.50786759933899017</v>
      </c>
      <c r="U40" s="221"/>
      <c r="V40" s="116">
        <f>+V37/V67</f>
        <v>0.85141463172396359</v>
      </c>
      <c r="W40" s="221"/>
      <c r="X40" s="116">
        <f>+X37/X67</f>
        <v>0.28203273568466475</v>
      </c>
      <c r="Y40" s="221"/>
      <c r="Z40" s="116">
        <f>+Z37/Z67</f>
        <v>0.35065555647869662</v>
      </c>
      <c r="AA40" s="221"/>
      <c r="AB40" s="116">
        <f>+AB37/AB67</f>
        <v>0.56141322458956555</v>
      </c>
      <c r="AC40" s="221"/>
      <c r="AD40" s="115">
        <f>+AD37/AD67</f>
        <v>0.37806914514409862</v>
      </c>
      <c r="AE40" s="220"/>
      <c r="AF40" s="116">
        <f>+AF37/AF67</f>
        <v>0.34519959551773199</v>
      </c>
      <c r="AG40" s="221"/>
      <c r="AH40" s="115">
        <f>+AH37/AH67</f>
        <v>0.75196863808387038</v>
      </c>
      <c r="AI40" s="220"/>
      <c r="AJ40" s="115">
        <f>+AJ37/AJ67</f>
        <v>0.3774592070786561</v>
      </c>
      <c r="AK40" s="220"/>
      <c r="AL40" s="115">
        <f>+AL37/AL67</f>
        <v>0.37367741266559235</v>
      </c>
      <c r="AM40" s="220"/>
      <c r="AN40" s="116">
        <f>+AN37/AN67</f>
        <v>0.34609496720326793</v>
      </c>
      <c r="AO40" s="221"/>
      <c r="AP40" s="115">
        <f>+AP37/AP67</f>
        <v>0.32854423500587432</v>
      </c>
      <c r="AQ40" s="220"/>
      <c r="AR40" s="117">
        <f>+AR37/AR67</f>
        <v>0.364360826136573</v>
      </c>
      <c r="AS40" s="222"/>
    </row>
    <row r="41" spans="1:45" x14ac:dyDescent="0.35">
      <c r="A41" s="53"/>
      <c r="B41" s="85"/>
      <c r="C41" s="220"/>
      <c r="D41" s="85"/>
      <c r="E41" s="220"/>
      <c r="F41" s="85"/>
      <c r="G41" s="220"/>
      <c r="H41" s="48"/>
      <c r="I41" s="221"/>
      <c r="J41" s="48"/>
      <c r="K41" s="221"/>
      <c r="L41" s="85"/>
      <c r="M41" s="220"/>
      <c r="N41" s="85"/>
      <c r="O41" s="220"/>
      <c r="P41" s="85"/>
      <c r="Q41" s="220"/>
      <c r="R41" s="48"/>
      <c r="S41" s="221"/>
      <c r="T41" s="48"/>
      <c r="U41" s="221"/>
      <c r="V41" s="48"/>
      <c r="W41" s="221"/>
      <c r="X41" s="48"/>
      <c r="Y41" s="221"/>
      <c r="Z41" s="48"/>
      <c r="AA41" s="221"/>
      <c r="AB41" s="48"/>
      <c r="AC41" s="221"/>
      <c r="AD41" s="85"/>
      <c r="AE41" s="220"/>
      <c r="AF41" s="48"/>
      <c r="AG41" s="221"/>
      <c r="AH41" s="85"/>
      <c r="AI41" s="220"/>
      <c r="AJ41" s="85"/>
      <c r="AK41" s="220"/>
      <c r="AL41" s="85"/>
      <c r="AM41" s="220"/>
      <c r="AN41" s="48"/>
      <c r="AO41" s="221"/>
      <c r="AP41" s="85"/>
      <c r="AQ41" s="220"/>
      <c r="AR41" s="259"/>
      <c r="AS41" s="222"/>
    </row>
    <row r="42" spans="1:45" s="37" customFormat="1" x14ac:dyDescent="0.35">
      <c r="A42" s="44" t="s">
        <v>45</v>
      </c>
      <c r="B42" s="260">
        <f t="shared" ref="B42:C42" si="0">+B49+B55</f>
        <v>46574.146712330919</v>
      </c>
      <c r="C42" s="203">
        <f t="shared" si="0"/>
        <v>1</v>
      </c>
      <c r="D42" s="260">
        <f t="shared" ref="D42:E42" si="1">+D49+D55</f>
        <v>46874.930057089165</v>
      </c>
      <c r="E42" s="203">
        <f t="shared" si="1"/>
        <v>1</v>
      </c>
      <c r="F42" s="260">
        <f t="shared" ref="F42:K42" si="2">+F49+F55</f>
        <v>48007.300292769811</v>
      </c>
      <c r="G42" s="203">
        <f t="shared" si="2"/>
        <v>1</v>
      </c>
      <c r="H42" s="261">
        <f t="shared" si="2"/>
        <v>48381.467989430799</v>
      </c>
      <c r="I42" s="205">
        <f t="shared" si="2"/>
        <v>1</v>
      </c>
      <c r="J42" s="261">
        <f t="shared" si="2"/>
        <v>49949.577521313273</v>
      </c>
      <c r="K42" s="205">
        <f t="shared" si="2"/>
        <v>0.99999999999999989</v>
      </c>
      <c r="L42" s="260">
        <f t="shared" ref="L42:M42" si="3">+L49+L55</f>
        <v>50772.936932649238</v>
      </c>
      <c r="M42" s="203">
        <f t="shared" si="3"/>
        <v>0.99999999999999989</v>
      </c>
      <c r="N42" s="260">
        <f t="shared" ref="N42:O42" si="4">+N49+N55</f>
        <v>52191.094046745762</v>
      </c>
      <c r="O42" s="203">
        <f t="shared" si="4"/>
        <v>1</v>
      </c>
      <c r="P42" s="260">
        <f t="shared" ref="P42:Q42" si="5">+P49+P55</f>
        <v>50935.365952597662</v>
      </c>
      <c r="Q42" s="203">
        <f t="shared" si="5"/>
        <v>1</v>
      </c>
      <c r="R42" s="261">
        <f t="shared" ref="R42:S42" si="6">+R49+R55</f>
        <v>50783.131385765468</v>
      </c>
      <c r="S42" s="205">
        <f t="shared" si="6"/>
        <v>1</v>
      </c>
      <c r="T42" s="261">
        <f t="shared" ref="T42:U42" si="7">+T49+T55</f>
        <v>49561.222263568678</v>
      </c>
      <c r="U42" s="205">
        <f t="shared" si="7"/>
        <v>1</v>
      </c>
      <c r="V42" s="261">
        <f t="shared" ref="V42:W42" si="8">+V49+V55</f>
        <v>54224.471776013619</v>
      </c>
      <c r="W42" s="205">
        <f t="shared" si="8"/>
        <v>1</v>
      </c>
      <c r="X42" s="261">
        <f t="shared" ref="X42:Y42" si="9">+X49+X55</f>
        <v>56799.937720243499</v>
      </c>
      <c r="Y42" s="205">
        <f t="shared" si="9"/>
        <v>1</v>
      </c>
      <c r="Z42" s="261">
        <f t="shared" ref="Z42:AA42" si="10">+Z49+Z55</f>
        <v>60464.043022077552</v>
      </c>
      <c r="AA42" s="205">
        <f t="shared" si="10"/>
        <v>1</v>
      </c>
      <c r="AB42" s="261">
        <f t="shared" ref="AB42:AC42" si="11">+AB49+AB55</f>
        <v>62601.445711962762</v>
      </c>
      <c r="AC42" s="205">
        <f t="shared" si="11"/>
        <v>1</v>
      </c>
      <c r="AD42" s="260">
        <f t="shared" ref="AD42:AE42" si="12">+AD49+AD55</f>
        <v>63255.119947103653</v>
      </c>
      <c r="AE42" s="203">
        <f t="shared" si="12"/>
        <v>1</v>
      </c>
      <c r="AF42" s="261">
        <f t="shared" ref="AF42:AG42" si="13">+AF49+AF55</f>
        <v>66205.462926886466</v>
      </c>
      <c r="AG42" s="205">
        <f t="shared" si="13"/>
        <v>0.99999999999999989</v>
      </c>
      <c r="AH42" s="260">
        <f t="shared" ref="AH42:AK42" si="14">+AH49+AH55</f>
        <v>68093.839371696231</v>
      </c>
      <c r="AI42" s="203">
        <f t="shared" si="14"/>
        <v>1</v>
      </c>
      <c r="AJ42" s="260">
        <f t="shared" si="14"/>
        <v>66756.731593762932</v>
      </c>
      <c r="AK42" s="203">
        <f t="shared" si="14"/>
        <v>1</v>
      </c>
      <c r="AL42" s="260">
        <f t="shared" ref="AL42:AM42" si="15">+AL49+AL55</f>
        <v>68699.357855056267</v>
      </c>
      <c r="AM42" s="203">
        <f t="shared" si="15"/>
        <v>1</v>
      </c>
      <c r="AN42" s="261">
        <f t="shared" ref="AN42:AO42" si="16">+AN49+AN55</f>
        <v>69125.180386681634</v>
      </c>
      <c r="AO42" s="205">
        <f t="shared" si="16"/>
        <v>1</v>
      </c>
      <c r="AP42" s="260">
        <f t="shared" ref="AP42:AQ42" si="17">+AP49+AP55</f>
        <v>70788.923076085746</v>
      </c>
      <c r="AQ42" s="203">
        <f t="shared" si="17"/>
        <v>1</v>
      </c>
      <c r="AR42" s="262">
        <f t="shared" ref="AR42:AS42" si="18">+AR49+AR55</f>
        <v>70491.665723023514</v>
      </c>
      <c r="AS42" s="207">
        <f t="shared" si="18"/>
        <v>1</v>
      </c>
    </row>
    <row r="43" spans="1:45" s="37" customFormat="1" x14ac:dyDescent="0.35">
      <c r="A43" s="53" t="s">
        <v>56</v>
      </c>
      <c r="B43" s="115">
        <v>0</v>
      </c>
      <c r="C43" s="203"/>
      <c r="D43" s="115">
        <v>0</v>
      </c>
      <c r="E43" s="203"/>
      <c r="F43" s="115">
        <v>0</v>
      </c>
      <c r="G43" s="203"/>
      <c r="H43" s="116">
        <f>+H42/H62</f>
        <v>0.82560991210604007</v>
      </c>
      <c r="I43" s="205"/>
      <c r="J43" s="116">
        <v>0</v>
      </c>
      <c r="K43" s="205"/>
      <c r="L43" s="115">
        <v>0</v>
      </c>
      <c r="M43" s="203"/>
      <c r="N43" s="115">
        <v>0</v>
      </c>
      <c r="O43" s="203"/>
      <c r="P43" s="115">
        <f>+P42/P62</f>
        <v>0.81849404977775264</v>
      </c>
      <c r="Q43" s="203"/>
      <c r="R43" s="116"/>
      <c r="S43" s="205"/>
      <c r="T43" s="116"/>
      <c r="U43" s="205"/>
      <c r="V43" s="116"/>
      <c r="W43" s="205"/>
      <c r="X43" s="116">
        <f>+X42/X62</f>
        <v>0.76711002470774181</v>
      </c>
      <c r="Y43" s="205"/>
      <c r="Z43" s="116">
        <v>0</v>
      </c>
      <c r="AA43" s="205"/>
      <c r="AB43" s="116">
        <v>0</v>
      </c>
      <c r="AC43" s="205"/>
      <c r="AD43" s="115">
        <v>0</v>
      </c>
      <c r="AE43" s="203"/>
      <c r="AF43" s="116">
        <f>+AF42/AF62</f>
        <v>0.73679688297136248</v>
      </c>
      <c r="AG43" s="205"/>
      <c r="AH43" s="115">
        <v>0</v>
      </c>
      <c r="AI43" s="203"/>
      <c r="AJ43" s="115">
        <v>0</v>
      </c>
      <c r="AK43" s="203"/>
      <c r="AL43" s="115">
        <v>0</v>
      </c>
      <c r="AM43" s="203"/>
      <c r="AN43" s="116">
        <f>+AN42/AN62</f>
        <v>0.71992121718708701</v>
      </c>
      <c r="AO43" s="205"/>
      <c r="AP43" s="115">
        <v>0</v>
      </c>
      <c r="AQ43" s="203"/>
      <c r="AR43" s="117">
        <v>0</v>
      </c>
      <c r="AS43" s="207"/>
    </row>
    <row r="44" spans="1:45" s="37" customFormat="1" x14ac:dyDescent="0.35">
      <c r="A44" s="53" t="s">
        <v>74</v>
      </c>
      <c r="B44" s="115">
        <v>0</v>
      </c>
      <c r="C44" s="203"/>
      <c r="D44" s="115">
        <v>0</v>
      </c>
      <c r="E44" s="203"/>
      <c r="F44" s="115">
        <v>0</v>
      </c>
      <c r="G44" s="203"/>
      <c r="H44" s="116">
        <f>+H42/H64</f>
        <v>4.1325191534854406</v>
      </c>
      <c r="I44" s="205"/>
      <c r="J44" s="116">
        <v>0</v>
      </c>
      <c r="K44" s="205"/>
      <c r="L44" s="115">
        <v>0</v>
      </c>
      <c r="M44" s="203"/>
      <c r="N44" s="115">
        <v>0</v>
      </c>
      <c r="O44" s="203"/>
      <c r="P44" s="115">
        <f>+P42/P64</f>
        <v>3.5308677461447648</v>
      </c>
      <c r="Q44" s="203"/>
      <c r="R44" s="116"/>
      <c r="S44" s="205"/>
      <c r="T44" s="116"/>
      <c r="U44" s="205"/>
      <c r="V44" s="116"/>
      <c r="W44" s="205"/>
      <c r="X44" s="116">
        <f>+X42/X64</f>
        <v>3.4371293717697298</v>
      </c>
      <c r="Y44" s="205"/>
      <c r="Z44" s="116">
        <v>0</v>
      </c>
      <c r="AA44" s="205"/>
      <c r="AB44" s="116">
        <v>0</v>
      </c>
      <c r="AC44" s="205"/>
      <c r="AD44" s="115">
        <v>0</v>
      </c>
      <c r="AE44" s="203"/>
      <c r="AF44" s="116">
        <f>+AF42/AF64</f>
        <v>3.5210989457192641</v>
      </c>
      <c r="AG44" s="205"/>
      <c r="AH44" s="115">
        <v>0</v>
      </c>
      <c r="AI44" s="203"/>
      <c r="AJ44" s="115">
        <v>0</v>
      </c>
      <c r="AK44" s="203"/>
      <c r="AL44" s="115">
        <v>0</v>
      </c>
      <c r="AM44" s="203"/>
      <c r="AN44" s="116">
        <f>+AN42/AN64</f>
        <v>3.3529870191444333</v>
      </c>
      <c r="AO44" s="205"/>
      <c r="AP44" s="115">
        <v>0</v>
      </c>
      <c r="AQ44" s="203"/>
      <c r="AR44" s="117">
        <v>0</v>
      </c>
      <c r="AS44" s="207"/>
    </row>
    <row r="45" spans="1:45" s="37" customFormat="1" x14ac:dyDescent="0.35">
      <c r="A45" s="53" t="s">
        <v>72</v>
      </c>
      <c r="B45" s="115">
        <f>+B42/B65</f>
        <v>20.332734749046896</v>
      </c>
      <c r="C45" s="203"/>
      <c r="D45" s="115">
        <f>+D42/D65</f>
        <v>12.242304802802012</v>
      </c>
      <c r="E45" s="203"/>
      <c r="F45" s="115">
        <f>+F42/F65</f>
        <v>10.133801847931988</v>
      </c>
      <c r="G45" s="203"/>
      <c r="H45" s="116">
        <f>+H42/H65</f>
        <v>6.3458856118608784</v>
      </c>
      <c r="I45" s="205"/>
      <c r="J45" s="116">
        <f>+J42/J65</f>
        <v>17.677819056422134</v>
      </c>
      <c r="K45" s="205"/>
      <c r="L45" s="115">
        <f>+L42/L65</f>
        <v>10.025297575483354</v>
      </c>
      <c r="M45" s="203"/>
      <c r="N45" s="115">
        <f>+N42/N65</f>
        <v>7.2153633406242719</v>
      </c>
      <c r="O45" s="203"/>
      <c r="P45" s="115">
        <f>+P42/P65</f>
        <v>5.1797153852234636</v>
      </c>
      <c r="Q45" s="203"/>
      <c r="R45" s="116">
        <f>+R42/R65</f>
        <v>17.494433456468641</v>
      </c>
      <c r="S45" s="205"/>
      <c r="T45" s="116">
        <f>+T42/T65</f>
        <v>17.710517266375881</v>
      </c>
      <c r="U45" s="205"/>
      <c r="V45" s="116">
        <f>+V42/V65</f>
        <v>17.617715583127683</v>
      </c>
      <c r="W45" s="205"/>
      <c r="X45" s="116">
        <f>+X42/X65</f>
        <v>4.6288424026590551</v>
      </c>
      <c r="Y45" s="205"/>
      <c r="Z45" s="116">
        <f>+Z42/Z65</f>
        <v>16.310415512533488</v>
      </c>
      <c r="AA45" s="205"/>
      <c r="AB45" s="116">
        <f>+AB42/AB65</f>
        <v>17.028410019616274</v>
      </c>
      <c r="AC45" s="205"/>
      <c r="AD45" s="115">
        <f>+AD42/AD65</f>
        <v>7.300411664923165</v>
      </c>
      <c r="AE45" s="203"/>
      <c r="AF45" s="116">
        <f>+AF42/AF65</f>
        <v>5.4271476419267906</v>
      </c>
      <c r="AG45" s="205"/>
      <c r="AH45" s="115">
        <f>+AH42/AH65</f>
        <v>28.667817619679745</v>
      </c>
      <c r="AI45" s="203"/>
      <c r="AJ45" s="115">
        <f>+AJ42/AJ65</f>
        <v>11.610153428184175</v>
      </c>
      <c r="AK45" s="203"/>
      <c r="AL45" s="115">
        <f>+AL42/AL65</f>
        <v>7.4339694990334788</v>
      </c>
      <c r="AM45" s="203"/>
      <c r="AN45" s="116">
        <f>+AN42/AN65</f>
        <v>5.3760396267439736</v>
      </c>
      <c r="AO45" s="205"/>
      <c r="AP45" s="115">
        <f>+AP42/AP65</f>
        <v>17.623060001280379</v>
      </c>
      <c r="AQ45" s="203"/>
      <c r="AR45" s="117">
        <f>+AR42/AR65</f>
        <v>11.489196428906864</v>
      </c>
      <c r="AS45" s="207"/>
    </row>
    <row r="46" spans="1:45" s="37" customFormat="1" x14ac:dyDescent="0.35">
      <c r="A46" s="53" t="s">
        <v>75</v>
      </c>
      <c r="B46" s="115">
        <f>+B42/B66</f>
        <v>21.874128837809753</v>
      </c>
      <c r="C46" s="203"/>
      <c r="D46" s="115">
        <f>+D42/D66</f>
        <v>13.402958962026744</v>
      </c>
      <c r="E46" s="203"/>
      <c r="F46" s="115">
        <f>+F42/F66</f>
        <v>11.05397561969208</v>
      </c>
      <c r="G46" s="203"/>
      <c r="H46" s="116">
        <f>+H42/H66</f>
        <v>6.8625182482842844</v>
      </c>
      <c r="I46" s="205"/>
      <c r="J46" s="116">
        <f>+J42/J66</f>
        <v>20.92947611707346</v>
      </c>
      <c r="K46" s="205"/>
      <c r="L46" s="115">
        <f>+L42/L66</f>
        <v>11.619099867208071</v>
      </c>
      <c r="M46" s="203"/>
      <c r="N46" s="115">
        <f>+N42/N66</f>
        <v>8.2597693838582451</v>
      </c>
      <c r="O46" s="203"/>
      <c r="P46" s="115">
        <f>+P42/P66</f>
        <v>5.8808229228105651</v>
      </c>
      <c r="Q46" s="203"/>
      <c r="R46" s="116">
        <f>+R42/R66</f>
        <v>19.511091348782088</v>
      </c>
      <c r="S46" s="205"/>
      <c r="T46" s="116">
        <f>+T42/T66</f>
        <v>19.752084060239923</v>
      </c>
      <c r="U46" s="205"/>
      <c r="V46" s="116">
        <f>+V42/V66</f>
        <v>19.648584731514486</v>
      </c>
      <c r="W46" s="205"/>
      <c r="X46" s="116">
        <f>+X42/X66</f>
        <v>5.3781219829532141</v>
      </c>
      <c r="Y46" s="205"/>
      <c r="Z46" s="116">
        <f>+Z42/Z66</f>
        <v>18.102731970647966</v>
      </c>
      <c r="AA46" s="205"/>
      <c r="AB46" s="116">
        <f>+AB42/AB66</f>
        <v>18.899625348877926</v>
      </c>
      <c r="AC46" s="205"/>
      <c r="AD46" s="115">
        <f>+AD42/AD66</f>
        <v>8.1644552110503845</v>
      </c>
      <c r="AE46" s="203"/>
      <c r="AF46" s="116">
        <f>+AF42/AF66</f>
        <v>6.0751315236324492</v>
      </c>
      <c r="AG46" s="205"/>
      <c r="AH46" s="115">
        <f>+AH42/AH66</f>
        <v>32.432818577575425</v>
      </c>
      <c r="AI46" s="203"/>
      <c r="AJ46" s="115">
        <f>+AJ42/AJ66</f>
        <v>13.083382638755547</v>
      </c>
      <c r="AK46" s="203"/>
      <c r="AL46" s="115">
        <f>+AL42/AL66</f>
        <v>8.3835558718810486</v>
      </c>
      <c r="AM46" s="203"/>
      <c r="AN46" s="116">
        <f>+AN42/AN66</f>
        <v>6.0720281665042739</v>
      </c>
      <c r="AO46" s="205"/>
      <c r="AP46" s="115">
        <f>+AP42/AP66</f>
        <v>19.766257330873298</v>
      </c>
      <c r="AQ46" s="203"/>
      <c r="AR46" s="117">
        <f>+AR42/AR66</f>
        <v>12.953879738997754</v>
      </c>
      <c r="AS46" s="207"/>
    </row>
    <row r="47" spans="1:45" s="37" customFormat="1" x14ac:dyDescent="0.35">
      <c r="A47" s="53" t="s">
        <v>73</v>
      </c>
      <c r="B47" s="115">
        <f>+B42/B67</f>
        <v>14.030544247608626</v>
      </c>
      <c r="C47" s="203"/>
      <c r="D47" s="115">
        <f>+D42/D67</f>
        <v>7.4440110781157385</v>
      </c>
      <c r="E47" s="203"/>
      <c r="F47" s="115">
        <f>+F42/F67</f>
        <v>5.8719488047694623</v>
      </c>
      <c r="G47" s="203"/>
      <c r="H47" s="116">
        <f>+H42/H67</f>
        <v>3.8778247461720907</v>
      </c>
      <c r="I47" s="205"/>
      <c r="J47" s="116">
        <f>+J42/J67</f>
        <v>14.346828835888466</v>
      </c>
      <c r="K47" s="205"/>
      <c r="L47" s="115">
        <f>+L42/L67</f>
        <v>8.0901554417237662</v>
      </c>
      <c r="M47" s="203"/>
      <c r="N47" s="115">
        <f>+N42/N67</f>
        <v>5.4319438542567067</v>
      </c>
      <c r="O47" s="203"/>
      <c r="P47" s="115">
        <f>+P42/P67</f>
        <v>3.9272959825608522</v>
      </c>
      <c r="Q47" s="203"/>
      <c r="R47" s="116">
        <f>+R42/R67</f>
        <v>14.940921519273939</v>
      </c>
      <c r="S47" s="205"/>
      <c r="T47" s="116">
        <f>+T42/T67</f>
        <v>15.125465434539514</v>
      </c>
      <c r="U47" s="205"/>
      <c r="V47" s="116">
        <f>+V42/V67</f>
        <v>15.046209214570004</v>
      </c>
      <c r="W47" s="205"/>
      <c r="X47" s="116">
        <f>+X42/X67</f>
        <v>4.0135033023704683</v>
      </c>
      <c r="Y47" s="205"/>
      <c r="Z47" s="116">
        <f>+Z42/Z67</f>
        <v>14.496761672688931</v>
      </c>
      <c r="AA47" s="205"/>
      <c r="AB47" s="116">
        <f>+AB42/AB67</f>
        <v>15.134918023977502</v>
      </c>
      <c r="AC47" s="205"/>
      <c r="AD47" s="115">
        <f>+AD42/AD67</f>
        <v>6.0609295204516709</v>
      </c>
      <c r="AE47" s="203"/>
      <c r="AF47" s="116">
        <f>+AF42/AF67</f>
        <v>4.5660135420804684</v>
      </c>
      <c r="AG47" s="205"/>
      <c r="AH47" s="115">
        <f>+AH42/AH67</f>
        <v>32.084255749629044</v>
      </c>
      <c r="AI47" s="203"/>
      <c r="AJ47" s="115">
        <f>+AJ42/AJ67</f>
        <v>9.5208593056909887</v>
      </c>
      <c r="AK47" s="203"/>
      <c r="AL47" s="115">
        <f>+AL42/AL67</f>
        <v>5.8874722909543111</v>
      </c>
      <c r="AM47" s="203"/>
      <c r="AN47" s="116">
        <f>+AN42/AN67</f>
        <v>4.3308310629994944</v>
      </c>
      <c r="AO47" s="205"/>
      <c r="AP47" s="115">
        <f>+AP42/AP67</f>
        <v>14.931062676164085</v>
      </c>
      <c r="AQ47" s="203"/>
      <c r="AR47" s="117">
        <f>+AR42/AR67</f>
        <v>9.703057588228349</v>
      </c>
      <c r="AS47" s="207"/>
    </row>
    <row r="48" spans="1:45" s="37" customFormat="1" x14ac:dyDescent="0.35">
      <c r="A48" s="53"/>
      <c r="B48" s="260"/>
      <c r="C48" s="203"/>
      <c r="D48" s="260"/>
      <c r="E48" s="203"/>
      <c r="F48" s="260"/>
      <c r="G48" s="203"/>
      <c r="H48" s="261"/>
      <c r="I48" s="205"/>
      <c r="J48" s="261"/>
      <c r="K48" s="205"/>
      <c r="L48" s="260"/>
      <c r="M48" s="203"/>
      <c r="N48" s="260"/>
      <c r="O48" s="203"/>
      <c r="P48" s="260"/>
      <c r="Q48" s="203"/>
      <c r="R48" s="261"/>
      <c r="S48" s="205"/>
      <c r="T48" s="261"/>
      <c r="U48" s="205"/>
      <c r="V48" s="261"/>
      <c r="W48" s="205"/>
      <c r="X48" s="261"/>
      <c r="Y48" s="205"/>
      <c r="Z48" s="261"/>
      <c r="AA48" s="205"/>
      <c r="AB48" s="261"/>
      <c r="AC48" s="205"/>
      <c r="AD48" s="260"/>
      <c r="AE48" s="203"/>
      <c r="AF48" s="261"/>
      <c r="AG48" s="205"/>
      <c r="AH48" s="260"/>
      <c r="AI48" s="203"/>
      <c r="AJ48" s="260"/>
      <c r="AK48" s="203"/>
      <c r="AL48" s="260"/>
      <c r="AM48" s="203"/>
      <c r="AN48" s="261"/>
      <c r="AO48" s="205"/>
      <c r="AP48" s="260"/>
      <c r="AQ48" s="203"/>
      <c r="AR48" s="262"/>
      <c r="AS48" s="207"/>
    </row>
    <row r="49" spans="1:45" ht="19.5" customHeight="1" x14ac:dyDescent="0.35">
      <c r="A49" s="44" t="s">
        <v>76</v>
      </c>
      <c r="B49" s="202">
        <f>+'DPT colones '!B49/'DPT dólares '!B72</f>
        <v>35694.227796480387</v>
      </c>
      <c r="C49" s="203">
        <f>+B49/B42</f>
        <v>0.76639574347864592</v>
      </c>
      <c r="D49" s="202">
        <f>+'DPT colones '!D49/'DPT dólares '!D72</f>
        <v>35186.32161168423</v>
      </c>
      <c r="E49" s="203">
        <f>+D49/D42</f>
        <v>0.75064264776140821</v>
      </c>
      <c r="F49" s="202">
        <f>+'DPT colones '!F49/'DPT dólares '!F72</f>
        <v>35680.066978837334</v>
      </c>
      <c r="G49" s="203">
        <f>+F49/F42</f>
        <v>0.74322169256018267</v>
      </c>
      <c r="H49" s="204">
        <f>+'DPT colones '!H49/'DPT dólares '!H72</f>
        <v>36045.938069127085</v>
      </c>
      <c r="I49" s="205">
        <f>+H49/H42</f>
        <v>0.7450360554789599</v>
      </c>
      <c r="J49" s="204">
        <f>+'DPT colones '!J49/'DPT dólares '!J72</f>
        <v>37618.611015940114</v>
      </c>
      <c r="K49" s="205">
        <f>+J49/J42</f>
        <v>0.7531317156764421</v>
      </c>
      <c r="L49" s="202">
        <f>+'DPT colones '!L49/'DPT dólares '!L72</f>
        <v>38129.149188751857</v>
      </c>
      <c r="M49" s="203">
        <f>+L49/L42</f>
        <v>0.75097387490762091</v>
      </c>
      <c r="N49" s="202">
        <f>+'DPT colones '!N49/'DPT dólares '!N72</f>
        <v>38805.522801811188</v>
      </c>
      <c r="O49" s="203">
        <f>+N49/N42</f>
        <v>0.74352767479935222</v>
      </c>
      <c r="P49" s="202">
        <f>+'DPT colones '!P49/'DPT dólares '!P72</f>
        <v>37459.659502116025</v>
      </c>
      <c r="Q49" s="203">
        <f>+P49/P42</f>
        <v>0.73543516968106937</v>
      </c>
      <c r="R49" s="204">
        <f>+'DPT colones '!R49/'DPT dólares '!R72</f>
        <v>36790.505318830721</v>
      </c>
      <c r="S49" s="205">
        <f>+R49/R42</f>
        <v>0.7244631103851763</v>
      </c>
      <c r="T49" s="204">
        <f>+'DPT colones '!T49/'DPT dólares '!T72</f>
        <v>35407.50413563141</v>
      </c>
      <c r="U49" s="205">
        <f>+T49/T42</f>
        <v>0.71441951022379568</v>
      </c>
      <c r="V49" s="204">
        <f>+'DPT colones '!V49/'DPT dólares '!V72</f>
        <v>38766.130920572105</v>
      </c>
      <c r="W49" s="205">
        <f>+V49/V42</f>
        <v>0.71491947548524459</v>
      </c>
      <c r="X49" s="204">
        <f>+'DPT colones '!X49/'DPT dólares '!X72</f>
        <v>40868.758852876839</v>
      </c>
      <c r="Y49" s="205">
        <f>+X49/X42</f>
        <v>0.7195211912760815</v>
      </c>
      <c r="Z49" s="204">
        <f>+'DPT colones '!Z49/'DPT dólares '!Z72</f>
        <v>45520.804818106721</v>
      </c>
      <c r="AA49" s="205">
        <f>+Z49/Z42</f>
        <v>0.7528574429183551</v>
      </c>
      <c r="AB49" s="204">
        <f>+'DPT colones '!AB49/'DPT dólares '!AB72</f>
        <v>46184.364923578447</v>
      </c>
      <c r="AC49" s="205">
        <f>+AB49/AB42</f>
        <v>0.73775236974683622</v>
      </c>
      <c r="AD49" s="202">
        <f>+'DPT colones '!AD49/'DPT dólares '!AD72</f>
        <v>46603.4770892175</v>
      </c>
      <c r="AE49" s="203">
        <f>+AD49/AD42</f>
        <v>0.73675422840378946</v>
      </c>
      <c r="AF49" s="204">
        <f>+'DPT colones '!AF49/'DPT dólares '!AF72</f>
        <v>48104.619760997557</v>
      </c>
      <c r="AG49" s="205">
        <f>+AF49/AF42</f>
        <v>0.72659592780314142</v>
      </c>
      <c r="AH49" s="202">
        <f>+'DPT colones '!AH49/'DPT dólares '!AH72</f>
        <v>50348.259737379973</v>
      </c>
      <c r="AI49" s="203">
        <f>+AH49/AH42</f>
        <v>0.73939522579347527</v>
      </c>
      <c r="AJ49" s="202">
        <f>+'DPT colones '!AJ49/'DPT dólares '!AJ72</f>
        <v>48594.776581988808</v>
      </c>
      <c r="AK49" s="203">
        <f>+AJ49/AJ42</f>
        <v>0.72793822318480628</v>
      </c>
      <c r="AL49" s="202">
        <f>+'DPT colones '!AL49/'DPT dólares '!AL72</f>
        <v>50454.837286883172</v>
      </c>
      <c r="AM49" s="203">
        <f>+AL49/AL42</f>
        <v>0.73442953270879374</v>
      </c>
      <c r="AN49" s="204">
        <f>+'DPT colones '!AN49/'DPT dólares '!AN72</f>
        <v>51160.129654081356</v>
      </c>
      <c r="AO49" s="205">
        <f>+AN49/AN42</f>
        <v>0.74010844337613324</v>
      </c>
      <c r="AP49" s="202">
        <f>+'DPT colones '!AP49/'DPT dólares '!AP72</f>
        <v>52803.41883817473</v>
      </c>
      <c r="AQ49" s="203">
        <f>+AP49/AP42</f>
        <v>0.74592770370895833</v>
      </c>
      <c r="AR49" s="206">
        <f>+'DPT colones '!AR49/'DPT dólares '!AR72</f>
        <v>52919.289688802368</v>
      </c>
      <c r="AS49" s="207">
        <f>+AR49/AR42</f>
        <v>0.750716969815032</v>
      </c>
    </row>
    <row r="50" spans="1:45" x14ac:dyDescent="0.35">
      <c r="A50" s="53" t="s">
        <v>56</v>
      </c>
      <c r="B50" s="115">
        <v>0</v>
      </c>
      <c r="C50" s="229"/>
      <c r="D50" s="115">
        <v>0</v>
      </c>
      <c r="E50" s="229"/>
      <c r="F50" s="115">
        <v>0</v>
      </c>
      <c r="G50" s="229"/>
      <c r="H50" s="116">
        <f>+H49/H62</f>
        <v>0.61510915227981489</v>
      </c>
      <c r="I50" s="230"/>
      <c r="J50" s="116">
        <v>0</v>
      </c>
      <c r="K50" s="230"/>
      <c r="L50" s="115">
        <v>0</v>
      </c>
      <c r="M50" s="229"/>
      <c r="N50" s="115">
        <v>0</v>
      </c>
      <c r="O50" s="229"/>
      <c r="P50" s="115">
        <f>+P49/P62</f>
        <v>0.6019493103812471</v>
      </c>
      <c r="Q50" s="229"/>
      <c r="R50" s="116"/>
      <c r="S50" s="230"/>
      <c r="T50" s="116"/>
      <c r="U50" s="230"/>
      <c r="V50" s="116"/>
      <c r="W50" s="230"/>
      <c r="X50" s="116">
        <f>+X49/X62</f>
        <v>0.55195191881753869</v>
      </c>
      <c r="Y50" s="230"/>
      <c r="Z50" s="116">
        <v>0</v>
      </c>
      <c r="AA50" s="230"/>
      <c r="AB50" s="116">
        <v>0</v>
      </c>
      <c r="AC50" s="230"/>
      <c r="AD50" s="115">
        <v>0</v>
      </c>
      <c r="AE50" s="229"/>
      <c r="AF50" s="116">
        <f>+AF49/AF62</f>
        <v>0.53535361478503973</v>
      </c>
      <c r="AG50" s="230"/>
      <c r="AH50" s="115">
        <v>0</v>
      </c>
      <c r="AI50" s="229"/>
      <c r="AJ50" s="115">
        <v>0</v>
      </c>
      <c r="AK50" s="229"/>
      <c r="AL50" s="115">
        <v>0</v>
      </c>
      <c r="AM50" s="229"/>
      <c r="AN50" s="116">
        <f>+AN49/AN62</f>
        <v>0.53281977140578607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115">
        <f>+B49/B65</f>
        <v>15.582921364949895</v>
      </c>
      <c r="C51" s="229"/>
      <c r="D51" s="115">
        <f>+D49/D65</f>
        <v>9.1895960918775081</v>
      </c>
      <c r="E51" s="229"/>
      <c r="F51" s="115">
        <f>+F49/F65</f>
        <v>7.5316613614895198</v>
      </c>
      <c r="G51" s="229"/>
      <c r="H51" s="116">
        <f>+H49/H65</f>
        <v>4.7279135847815148</v>
      </c>
      <c r="I51" s="230"/>
      <c r="J51" s="116">
        <f>+J49/J65</f>
        <v>13.313726195380907</v>
      </c>
      <c r="K51" s="230"/>
      <c r="L51" s="115">
        <f>+L49/L65</f>
        <v>7.5287365673627118</v>
      </c>
      <c r="M51" s="229"/>
      <c r="N51" s="115">
        <f>+N49/N65</f>
        <v>5.3648223274868512</v>
      </c>
      <c r="O51" s="229"/>
      <c r="P51" s="115">
        <f>+P49/P65</f>
        <v>3.8093448632314639</v>
      </c>
      <c r="Q51" s="229"/>
      <c r="R51" s="116">
        <f>+R49/R65</f>
        <v>12.674071676299764</v>
      </c>
      <c r="S51" s="230"/>
      <c r="T51" s="116">
        <f>+T49/T65</f>
        <v>12.652739071254333</v>
      </c>
      <c r="U51" s="230"/>
      <c r="V51" s="116">
        <f>+V49/V65</f>
        <v>12.595247983937863</v>
      </c>
      <c r="W51" s="230"/>
      <c r="X51" s="116">
        <f>+X49/X65</f>
        <v>3.3305501997904829</v>
      </c>
      <c r="Y51" s="230"/>
      <c r="Z51" s="116">
        <f>+Z49/Z65</f>
        <v>12.279417715701836</v>
      </c>
      <c r="AA51" s="230"/>
      <c r="AB51" s="116">
        <f>+AB49/AB65</f>
        <v>12.562749844992675</v>
      </c>
      <c r="AC51" s="230"/>
      <c r="AD51" s="115">
        <f>+AD49/AD65</f>
        <v>5.3786091632204904</v>
      </c>
      <c r="AE51" s="229"/>
      <c r="AF51" s="116">
        <f>+AF49/AF65</f>
        <v>3.9433433762104277</v>
      </c>
      <c r="AG51" s="230"/>
      <c r="AH51" s="115">
        <f>+AH49/AH65</f>
        <v>21.196847481909277</v>
      </c>
      <c r="AI51" s="229"/>
      <c r="AJ51" s="115">
        <f>+AJ49/AJ65</f>
        <v>8.451474457415376</v>
      </c>
      <c r="AK51" s="229"/>
      <c r="AL51" s="115">
        <f>+AL49/AL65</f>
        <v>5.4597267453465834</v>
      </c>
      <c r="AM51" s="229"/>
      <c r="AN51" s="116">
        <f>+AN49/AN65</f>
        <v>3.9788523196778907</v>
      </c>
      <c r="AO51" s="230"/>
      <c r="AP51" s="115">
        <f>+AP49/AP65</f>
        <v>13.145528679080265</v>
      </c>
      <c r="AQ51" s="229"/>
      <c r="AR51" s="117">
        <f>+AR49/AR65</f>
        <v>8.6251347287186473</v>
      </c>
      <c r="AS51" s="231"/>
    </row>
    <row r="52" spans="1:45" x14ac:dyDescent="0.35">
      <c r="A52" s="53" t="s">
        <v>75</v>
      </c>
      <c r="B52" s="115">
        <f>+B49/B66</f>
        <v>16.764239233600893</v>
      </c>
      <c r="C52" s="229"/>
      <c r="D52" s="115">
        <f>+D49/D66</f>
        <v>10.060832603093251</v>
      </c>
      <c r="E52" s="229"/>
      <c r="F52" s="115">
        <f>+F49/F66</f>
        <v>8.215554469586543</v>
      </c>
      <c r="G52" s="229"/>
      <c r="H52" s="116">
        <f>+H49/H66</f>
        <v>5.112823526354104</v>
      </c>
      <c r="I52" s="230"/>
      <c r="J52" s="116">
        <f>+J49/J66</f>
        <v>15.762652256260655</v>
      </c>
      <c r="K52" s="230"/>
      <c r="L52" s="115">
        <f>+L49/L66</f>
        <v>8.7256404502158684</v>
      </c>
      <c r="M52" s="229"/>
      <c r="N52" s="115">
        <f>+N49/N66</f>
        <v>6.1413671243589993</v>
      </c>
      <c r="O52" s="229"/>
      <c r="P52" s="115">
        <f>+P49/P66</f>
        <v>4.3249640041015098</v>
      </c>
      <c r="Q52" s="229"/>
      <c r="R52" s="116">
        <f>+R49/R66</f>
        <v>14.135065925547979</v>
      </c>
      <c r="S52" s="230"/>
      <c r="T52" s="116">
        <f>+T49/T66</f>
        <v>14.111274220215845</v>
      </c>
      <c r="U52" s="230"/>
      <c r="V52" s="116">
        <f>+V49/V66</f>
        <v>14.047155890281722</v>
      </c>
      <c r="W52" s="230"/>
      <c r="X52" s="116">
        <f>+X49/X66</f>
        <v>3.869672736002578</v>
      </c>
      <c r="Y52" s="230"/>
      <c r="Z52" s="116">
        <f>+Z49/Z66</f>
        <v>13.628776501258383</v>
      </c>
      <c r="AA52" s="230"/>
      <c r="AB52" s="116">
        <f>+AB49/AB66</f>
        <v>13.943243388462065</v>
      </c>
      <c r="AC52" s="230"/>
      <c r="AD52" s="115">
        <f>+AD49/AD66</f>
        <v>6.0151968993547236</v>
      </c>
      <c r="AE52" s="229"/>
      <c r="AF52" s="116">
        <f>+AF49/AF66</f>
        <v>4.4141658259398318</v>
      </c>
      <c r="AG52" s="230"/>
      <c r="AH52" s="115">
        <f>+AH49/AH66</f>
        <v>23.980671215285206</v>
      </c>
      <c r="AI52" s="229"/>
      <c r="AJ52" s="115">
        <f>+AJ49/AJ66</f>
        <v>9.5238943113026551</v>
      </c>
      <c r="AK52" s="229"/>
      <c r="AL52" s="115">
        <f>+AL49/AL66</f>
        <v>6.1571310214236625</v>
      </c>
      <c r="AM52" s="229"/>
      <c r="AN52" s="116">
        <f>+AN49/AN66</f>
        <v>4.4939593144475145</v>
      </c>
      <c r="AO52" s="230"/>
      <c r="AP52" s="115">
        <f>+AP49/AP66</f>
        <v>14.744198941738684</v>
      </c>
      <c r="AQ52" s="229"/>
      <c r="AR52" s="117">
        <f>+AR49/AR66</f>
        <v>9.7246973450087317</v>
      </c>
      <c r="AS52" s="231"/>
    </row>
    <row r="53" spans="1:45" x14ac:dyDescent="0.35">
      <c r="A53" s="53" t="s">
        <v>73</v>
      </c>
      <c r="B53" s="115">
        <f>+B49/B67</f>
        <v>10.752949390056051</v>
      </c>
      <c r="C53" s="229"/>
      <c r="D53" s="115">
        <f>+D49/D67</f>
        <v>5.5877921856420532</v>
      </c>
      <c r="E53" s="229"/>
      <c r="F53" s="115">
        <f>+F49/F67</f>
        <v>4.3641597293075014</v>
      </c>
      <c r="G53" s="229"/>
      <c r="H53" s="116">
        <f>+H49/H67</f>
        <v>2.8891192527267533</v>
      </c>
      <c r="I53" s="230"/>
      <c r="J53" s="116">
        <f>+J49/J67</f>
        <v>10.805051815688934</v>
      </c>
      <c r="K53" s="230"/>
      <c r="L53" s="115">
        <f>+L49/L67</f>
        <v>6.0754953806762728</v>
      </c>
      <c r="M53" s="229"/>
      <c r="N53" s="115">
        <f>+N49/N67</f>
        <v>4.03880058359612</v>
      </c>
      <c r="O53" s="229"/>
      <c r="P53" s="115">
        <f>+P49/P67</f>
        <v>2.8882715873224223</v>
      </c>
      <c r="Q53" s="229"/>
      <c r="R53" s="116">
        <f>+R49/R67</f>
        <v>10.824146475874013</v>
      </c>
      <c r="S53" s="230"/>
      <c r="T53" s="116">
        <f>+T49/T67</f>
        <v>10.80592760765067</v>
      </c>
      <c r="U53" s="230"/>
      <c r="V53" s="116">
        <f>+V49/V67</f>
        <v>10.75682799972164</v>
      </c>
      <c r="W53" s="230"/>
      <c r="X53" s="116">
        <f>+X49/X67</f>
        <v>2.8878006773120863</v>
      </c>
      <c r="Y53" s="230"/>
      <c r="Z53" s="116">
        <f>+Z49/Z67</f>
        <v>10.913994923497405</v>
      </c>
      <c r="AA53" s="230"/>
      <c r="AB53" s="116">
        <f>+AB49/AB67</f>
        <v>11.165821638113506</v>
      </c>
      <c r="AC53" s="230"/>
      <c r="AD53" s="115">
        <f>+AD49/AD67</f>
        <v>4.4654154522501202</v>
      </c>
      <c r="AE53" s="229"/>
      <c r="AF53" s="116">
        <f>+AF49/AF67</f>
        <v>3.3176468459696662</v>
      </c>
      <c r="AG53" s="230"/>
      <c r="AH53" s="115">
        <f>+AH49/AH67</f>
        <v>23.722945524412573</v>
      </c>
      <c r="AI53" s="229"/>
      <c r="AJ53" s="115">
        <f>+AJ49/AJ67</f>
        <v>6.9305974061772266</v>
      </c>
      <c r="AK53" s="229"/>
      <c r="AL53" s="115">
        <f>+AL49/AL67</f>
        <v>4.3239335234815464</v>
      </c>
      <c r="AM53" s="229"/>
      <c r="AN53" s="116">
        <f>+AN49/AN67</f>
        <v>3.2052846365615602</v>
      </c>
      <c r="AO53" s="230"/>
      <c r="AP53" s="115">
        <f>+AP49/AP67</f>
        <v>11.13749329596561</v>
      </c>
      <c r="AQ53" s="229"/>
      <c r="AR53" s="117">
        <f>+AR49/AR67</f>
        <v>7.2842499905755389</v>
      </c>
      <c r="AS53" s="231"/>
    </row>
    <row r="54" spans="1:45" x14ac:dyDescent="0.35">
      <c r="A54" s="53"/>
      <c r="B54" s="115"/>
      <c r="C54" s="229"/>
      <c r="D54" s="115"/>
      <c r="E54" s="229"/>
      <c r="F54" s="115"/>
      <c r="G54" s="229"/>
      <c r="H54" s="116"/>
      <c r="I54" s="230"/>
      <c r="J54" s="116"/>
      <c r="K54" s="230"/>
      <c r="L54" s="115"/>
      <c r="M54" s="229"/>
      <c r="N54" s="115"/>
      <c r="O54" s="229"/>
      <c r="P54" s="115"/>
      <c r="Q54" s="229"/>
      <c r="R54" s="116"/>
      <c r="S54" s="230"/>
      <c r="T54" s="116"/>
      <c r="U54" s="230"/>
      <c r="V54" s="116"/>
      <c r="W54" s="230"/>
      <c r="X54" s="116"/>
      <c r="Y54" s="230"/>
      <c r="Z54" s="116"/>
      <c r="AA54" s="230"/>
      <c r="AB54" s="116"/>
      <c r="AC54" s="230"/>
      <c r="AD54" s="115"/>
      <c r="AE54" s="229"/>
      <c r="AF54" s="116"/>
      <c r="AG54" s="230"/>
      <c r="AH54" s="115"/>
      <c r="AI54" s="229"/>
      <c r="AJ54" s="115"/>
      <c r="AK54" s="229"/>
      <c r="AL54" s="115"/>
      <c r="AM54" s="229"/>
      <c r="AN54" s="116"/>
      <c r="AO54" s="230"/>
      <c r="AP54" s="115"/>
      <c r="AQ54" s="229"/>
      <c r="AR54" s="117"/>
      <c r="AS54" s="231"/>
    </row>
    <row r="55" spans="1:45" x14ac:dyDescent="0.35">
      <c r="A55" s="44" t="s">
        <v>77</v>
      </c>
      <c r="B55" s="202">
        <f>+'DPT colones '!B55/'DPT dólares '!B72</f>
        <v>10879.918915850531</v>
      </c>
      <c r="C55" s="203">
        <f>+B55/B42</f>
        <v>0.23360425652135405</v>
      </c>
      <c r="D55" s="202">
        <f>+'DPT colones '!D55/'DPT dólares '!D72</f>
        <v>11688.608445404936</v>
      </c>
      <c r="E55" s="203">
        <f>+D55/D42</f>
        <v>0.24935735223859179</v>
      </c>
      <c r="F55" s="202">
        <f>+'DPT colones '!F55/'DPT dólares '!F72</f>
        <v>12327.233313932476</v>
      </c>
      <c r="G55" s="203">
        <f>+F55/F42</f>
        <v>0.25677830743981728</v>
      </c>
      <c r="H55" s="204">
        <f>+'DPT colones '!H55/'DPT dólares '!H72</f>
        <v>12335.529920303714</v>
      </c>
      <c r="I55" s="205">
        <f>+H55/H42</f>
        <v>0.25496394452104015</v>
      </c>
      <c r="J55" s="204">
        <f>+'DPT colones '!J55/'DPT dólares '!J72</f>
        <v>12330.966505373157</v>
      </c>
      <c r="K55" s="205">
        <f>+J55/J42</f>
        <v>0.24686828432355781</v>
      </c>
      <c r="L55" s="202">
        <f>+'DPT colones '!L55/'DPT dólares '!L72</f>
        <v>12643.787743897379</v>
      </c>
      <c r="M55" s="203">
        <f>+L55/L42</f>
        <v>0.24902612509237901</v>
      </c>
      <c r="N55" s="202">
        <f>+'DPT colones '!N55/'DPT dólares '!N72</f>
        <v>13385.571244934574</v>
      </c>
      <c r="O55" s="203">
        <f>+N55/N42</f>
        <v>0.25647232520064783</v>
      </c>
      <c r="P55" s="202">
        <f>+'DPT colones '!P55/'DPT dólares '!P72</f>
        <v>13475.706450481637</v>
      </c>
      <c r="Q55" s="203">
        <f>+P55/P42</f>
        <v>0.26456483031893063</v>
      </c>
      <c r="R55" s="204">
        <f>+'DPT colones '!R55/'DPT dólares '!R72</f>
        <v>13992.626066934745</v>
      </c>
      <c r="S55" s="205">
        <f>+R55/R42</f>
        <v>0.27553688961482364</v>
      </c>
      <c r="T55" s="204">
        <f>+'DPT colones '!T55/'DPT dólares '!T72</f>
        <v>14153.718127937263</v>
      </c>
      <c r="U55" s="205">
        <f>+T55/T42</f>
        <v>0.28558048977620432</v>
      </c>
      <c r="V55" s="204">
        <f>+'DPT colones '!V55/'DPT dólares '!V72</f>
        <v>15458.340855441513</v>
      </c>
      <c r="W55" s="205">
        <f>+V55/V42</f>
        <v>0.28508052451475541</v>
      </c>
      <c r="X55" s="204">
        <f>+'DPT colones '!X55/'DPT dólares '!X72</f>
        <v>15931.17886736666</v>
      </c>
      <c r="Y55" s="205">
        <f>+X55/X42</f>
        <v>0.2804788087239185</v>
      </c>
      <c r="Z55" s="204">
        <f>+'DPT colones '!Z55/'DPT dólares '!Z72</f>
        <v>14943.238203970832</v>
      </c>
      <c r="AA55" s="205">
        <f>+Z55/Z42</f>
        <v>0.24714255708164484</v>
      </c>
      <c r="AB55" s="204">
        <f>+'DPT colones '!AB55/'DPT dólares '!AB72</f>
        <v>16417.080788384319</v>
      </c>
      <c r="AC55" s="205">
        <f>+AB55/AB42</f>
        <v>0.26224763025316383</v>
      </c>
      <c r="AD55" s="202">
        <f>+'DPT colones '!AD55/'DPT dólares '!AD72</f>
        <v>16651.642857886156</v>
      </c>
      <c r="AE55" s="203">
        <f>+AD55/AD42</f>
        <v>0.26324577159621065</v>
      </c>
      <c r="AF55" s="204">
        <f>+'DPT colones '!AF55/'DPT dólares '!AF72</f>
        <v>18100.843165888906</v>
      </c>
      <c r="AG55" s="205">
        <f>+AF55/AF42</f>
        <v>0.27340407219685847</v>
      </c>
      <c r="AH55" s="202">
        <f>+'DPT colones '!AH55/'DPT dólares '!AH72</f>
        <v>17745.579634316266</v>
      </c>
      <c r="AI55" s="203">
        <f>+AH55/AH42</f>
        <v>0.26060477420652484</v>
      </c>
      <c r="AJ55" s="202">
        <f>+'DPT colones '!AJ55/'DPT dólares '!AJ72</f>
        <v>18161.955011774131</v>
      </c>
      <c r="AK55" s="203">
        <f>+AJ55/AJ42</f>
        <v>0.27206177681519383</v>
      </c>
      <c r="AL55" s="202">
        <f>+'DPT colones '!AL55/'DPT dólares '!AL72</f>
        <v>18244.520568173102</v>
      </c>
      <c r="AM55" s="203">
        <f>+AL55/AL42</f>
        <v>0.26557046729120637</v>
      </c>
      <c r="AN55" s="204">
        <f>+'DPT colones '!AN55/'DPT dólares '!AN72</f>
        <v>17965.050732600273</v>
      </c>
      <c r="AO55" s="205">
        <f>+AN55/AN42</f>
        <v>0.25989155662386676</v>
      </c>
      <c r="AP55" s="202">
        <f>+'DPT colones '!AP55/'DPT dólares '!AP72</f>
        <v>17985.504237911024</v>
      </c>
      <c r="AQ55" s="203">
        <f>+AP55/AP42</f>
        <v>0.25407229629104178</v>
      </c>
      <c r="AR55" s="206">
        <f>+'DPT colones '!AR55/'DPT dólares '!AR72</f>
        <v>17572.376034221146</v>
      </c>
      <c r="AS55" s="207">
        <f>+AR55/AR42</f>
        <v>0.24928303018496803</v>
      </c>
    </row>
    <row r="56" spans="1:45" x14ac:dyDescent="0.35">
      <c r="A56" s="53" t="s">
        <v>56</v>
      </c>
      <c r="B56" s="115">
        <v>0</v>
      </c>
      <c r="C56" s="220"/>
      <c r="D56" s="115">
        <v>0</v>
      </c>
      <c r="E56" s="220"/>
      <c r="F56" s="115">
        <v>0</v>
      </c>
      <c r="G56" s="220"/>
      <c r="H56" s="116">
        <f>+H55/H62</f>
        <v>0.21050075982622524</v>
      </c>
      <c r="I56" s="221"/>
      <c r="J56" s="116">
        <v>0</v>
      </c>
      <c r="K56" s="221"/>
      <c r="L56" s="115">
        <v>0</v>
      </c>
      <c r="M56" s="220"/>
      <c r="N56" s="115">
        <v>0</v>
      </c>
      <c r="O56" s="220"/>
      <c r="P56" s="115">
        <f>+P55/P62</f>
        <v>0.21654473939650548</v>
      </c>
      <c r="Q56" s="220"/>
      <c r="R56" s="116"/>
      <c r="S56" s="221"/>
      <c r="T56" s="116"/>
      <c r="U56" s="221"/>
      <c r="V56" s="116"/>
      <c r="W56" s="221"/>
      <c r="X56" s="116">
        <f>+X55/X62</f>
        <v>0.21515810589020309</v>
      </c>
      <c r="Y56" s="221"/>
      <c r="Z56" s="116">
        <v>0</v>
      </c>
      <c r="AA56" s="221"/>
      <c r="AB56" s="116">
        <v>0</v>
      </c>
      <c r="AC56" s="221"/>
      <c r="AD56" s="115">
        <v>0</v>
      </c>
      <c r="AE56" s="220"/>
      <c r="AF56" s="116">
        <f>+AF55/AF62</f>
        <v>0.20144326818632269</v>
      </c>
      <c r="AG56" s="221"/>
      <c r="AH56" s="115">
        <v>0</v>
      </c>
      <c r="AI56" s="220"/>
      <c r="AJ56" s="115">
        <v>0</v>
      </c>
      <c r="AK56" s="220"/>
      <c r="AL56" s="115">
        <v>0</v>
      </c>
      <c r="AM56" s="220"/>
      <c r="AN56" s="116">
        <f>+AN55/AN62</f>
        <v>0.18710144578130092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115">
        <v>0</v>
      </c>
      <c r="C57" s="220"/>
      <c r="D57" s="115">
        <v>0</v>
      </c>
      <c r="E57" s="220"/>
      <c r="F57" s="115">
        <v>0</v>
      </c>
      <c r="G57" s="220"/>
      <c r="H57" s="116">
        <f>+H55/H64</f>
        <v>1.0536433841813977</v>
      </c>
      <c r="I57" s="221"/>
      <c r="J57" s="116">
        <v>0</v>
      </c>
      <c r="K57" s="221"/>
      <c r="L57" s="115">
        <v>0</v>
      </c>
      <c r="M57" s="220"/>
      <c r="N57" s="115">
        <v>0</v>
      </c>
      <c r="O57" s="220"/>
      <c r="P57" s="115">
        <f>+P55/P64</f>
        <v>0.93414342613737478</v>
      </c>
      <c r="Q57" s="220"/>
      <c r="R57" s="116"/>
      <c r="S57" s="221"/>
      <c r="T57" s="116"/>
      <c r="U57" s="221"/>
      <c r="V57" s="116"/>
      <c r="W57" s="221"/>
      <c r="X57" s="116">
        <f>+X55/X64</f>
        <v>0.96404195162396422</v>
      </c>
      <c r="Y57" s="221"/>
      <c r="Z57" s="116">
        <v>0</v>
      </c>
      <c r="AA57" s="221"/>
      <c r="AB57" s="116">
        <v>0</v>
      </c>
      <c r="AC57" s="221"/>
      <c r="AD57" s="115">
        <v>0</v>
      </c>
      <c r="AE57" s="220"/>
      <c r="AF57" s="116">
        <f>+AF55/AF64</f>
        <v>0.96268279036771209</v>
      </c>
      <c r="AG57" s="221"/>
      <c r="AH57" s="115">
        <v>0</v>
      </c>
      <c r="AI57" s="220"/>
      <c r="AJ57" s="115">
        <v>0</v>
      </c>
      <c r="AK57" s="220"/>
      <c r="AL57" s="115">
        <v>0</v>
      </c>
      <c r="AM57" s="220"/>
      <c r="AN57" s="116">
        <f>+AN55/AN64</f>
        <v>0.87141301574506569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115">
        <f>+B55/B65</f>
        <v>4.7498133840970009</v>
      </c>
      <c r="C58" s="220"/>
      <c r="D58" s="115">
        <f>+D55/D65</f>
        <v>3.0527087109245055</v>
      </c>
      <c r="E58" s="220"/>
      <c r="F58" s="115">
        <f>+F55/F65</f>
        <v>2.6021404864424684</v>
      </c>
      <c r="G58" s="220"/>
      <c r="H58" s="116">
        <f>+H55/H65</f>
        <v>1.6179720270793638</v>
      </c>
      <c r="I58" s="221"/>
      <c r="J58" s="116">
        <f>+J55/J65</f>
        <v>4.364092861041228</v>
      </c>
      <c r="K58" s="221"/>
      <c r="L58" s="115">
        <f>+L55/L65</f>
        <v>2.4965610081206417</v>
      </c>
      <c r="M58" s="220"/>
      <c r="N58" s="115">
        <f>+N55/N65</f>
        <v>1.8505410131374209</v>
      </c>
      <c r="O58" s="220"/>
      <c r="P58" s="115">
        <f>+P55/P65</f>
        <v>1.3703705219920002</v>
      </c>
      <c r="Q58" s="220"/>
      <c r="R58" s="116">
        <f>+R55/R65</f>
        <v>4.8203617801688772</v>
      </c>
      <c r="S58" s="221"/>
      <c r="T58" s="116">
        <f>+T55/T65</f>
        <v>5.0577781951215464</v>
      </c>
      <c r="U58" s="221"/>
      <c r="V58" s="116">
        <f>+V55/V65</f>
        <v>5.0224675991898202</v>
      </c>
      <c r="W58" s="221"/>
      <c r="X58" s="116">
        <f>+X55/X65</f>
        <v>1.2982922028685726</v>
      </c>
      <c r="Y58" s="221"/>
      <c r="Z58" s="116">
        <f>+Z55/Z65</f>
        <v>4.0309977968316533</v>
      </c>
      <c r="AA58" s="221"/>
      <c r="AB58" s="116">
        <f>+AB55/AB65</f>
        <v>4.4656601746235989</v>
      </c>
      <c r="AC58" s="221"/>
      <c r="AD58" s="115">
        <f>+AD55/AD65</f>
        <v>1.9218025017026754</v>
      </c>
      <c r="AE58" s="220"/>
      <c r="AF58" s="116">
        <f>+AF55/AF65</f>
        <v>1.4838042657163626</v>
      </c>
      <c r="AG58" s="221"/>
      <c r="AH58" s="115">
        <f>+AH55/AH65</f>
        <v>7.4709701377704736</v>
      </c>
      <c r="AI58" s="220"/>
      <c r="AJ58" s="115">
        <f>+AJ55/AJ65</f>
        <v>3.1586789707688006</v>
      </c>
      <c r="AK58" s="220"/>
      <c r="AL58" s="115">
        <f>+AL55/AL65</f>
        <v>1.9742427536868963</v>
      </c>
      <c r="AM58" s="220"/>
      <c r="AN58" s="116">
        <f>+AN55/AN65</f>
        <v>1.397187307066083</v>
      </c>
      <c r="AO58" s="221"/>
      <c r="AP58" s="115">
        <f>+AP55/AP65</f>
        <v>4.4775313222001154</v>
      </c>
      <c r="AQ58" s="220"/>
      <c r="AR58" s="117">
        <f>+AR55/AR65</f>
        <v>2.8640617001882167</v>
      </c>
      <c r="AS58" s="222"/>
    </row>
    <row r="59" spans="1:45" x14ac:dyDescent="0.35">
      <c r="A59" s="53" t="s">
        <v>75</v>
      </c>
      <c r="B59" s="115">
        <f>+B55/B66</f>
        <v>5.1098896042088571</v>
      </c>
      <c r="C59" s="220"/>
      <c r="D59" s="115">
        <f>+D55/D66</f>
        <v>3.3421263589334935</v>
      </c>
      <c r="E59" s="220"/>
      <c r="F59" s="115">
        <f>+F55/F66</f>
        <v>2.8384211501055376</v>
      </c>
      <c r="G59" s="220"/>
      <c r="H59" s="116">
        <f>+H55/H66</f>
        <v>1.7496947219301797</v>
      </c>
      <c r="I59" s="221"/>
      <c r="J59" s="116">
        <f>+J55/J66</f>
        <v>5.1668238608128032</v>
      </c>
      <c r="K59" s="221"/>
      <c r="L59" s="115">
        <f>+L55/L66</f>
        <v>2.8934594169922012</v>
      </c>
      <c r="M59" s="220"/>
      <c r="N59" s="115">
        <f>+N55/N66</f>
        <v>2.1184022594992467</v>
      </c>
      <c r="O59" s="220"/>
      <c r="P59" s="115">
        <f>+P55/P66</f>
        <v>1.5558589187090548</v>
      </c>
      <c r="Q59" s="220"/>
      <c r="R59" s="116">
        <f>+R55/R66</f>
        <v>5.3760254232341111</v>
      </c>
      <c r="S59" s="221"/>
      <c r="T59" s="116">
        <f>+T55/T66</f>
        <v>5.6408098400240752</v>
      </c>
      <c r="U59" s="221"/>
      <c r="V59" s="116">
        <f>+V55/V66</f>
        <v>5.6014288412327637</v>
      </c>
      <c r="W59" s="221"/>
      <c r="X59" s="116">
        <f>+X55/X66</f>
        <v>1.5084492469506356</v>
      </c>
      <c r="Y59" s="221"/>
      <c r="Z59" s="116">
        <f>+Z55/Z66</f>
        <v>4.4739554693895816</v>
      </c>
      <c r="AA59" s="221"/>
      <c r="AB59" s="116">
        <f>+AB55/AB66</f>
        <v>4.956381960415861</v>
      </c>
      <c r="AC59" s="221"/>
      <c r="AD59" s="115">
        <f>+AD55/AD66</f>
        <v>2.1492583116956614</v>
      </c>
      <c r="AE59" s="220"/>
      <c r="AF59" s="116">
        <f>+AF55/AF66</f>
        <v>1.660965697692617</v>
      </c>
      <c r="AG59" s="221"/>
      <c r="AH59" s="115">
        <f>+AH55/AH66</f>
        <v>8.4521473622902281</v>
      </c>
      <c r="AI59" s="220"/>
      <c r="AJ59" s="115">
        <f>+AJ55/AJ66</f>
        <v>3.5594883274528937</v>
      </c>
      <c r="AK59" s="220"/>
      <c r="AL59" s="115">
        <f>+AL55/AL66</f>
        <v>2.2264248504573874</v>
      </c>
      <c r="AM59" s="220"/>
      <c r="AN59" s="116">
        <f>+AN55/AN66</f>
        <v>1.5780688520567594</v>
      </c>
      <c r="AO59" s="221"/>
      <c r="AP59" s="115">
        <f>+AP55/AP66</f>
        <v>5.0220583891346182</v>
      </c>
      <c r="AQ59" s="220"/>
      <c r="AR59" s="117">
        <f>+AR55/AR66</f>
        <v>3.229182393989023</v>
      </c>
      <c r="AS59" s="222"/>
    </row>
    <row r="60" spans="1:45" x14ac:dyDescent="0.35">
      <c r="A60" s="53" t="s">
        <v>73</v>
      </c>
      <c r="B60" s="115">
        <f>+B55/B67</f>
        <v>3.277594857552574</v>
      </c>
      <c r="C60" s="220"/>
      <c r="D60" s="115">
        <f>+D55/D67</f>
        <v>1.8562188924736855</v>
      </c>
      <c r="E60" s="220"/>
      <c r="F60" s="115">
        <f>+F55/F67</f>
        <v>1.5077890754619605</v>
      </c>
      <c r="G60" s="220"/>
      <c r="H60" s="116">
        <f>+H55/H67</f>
        <v>0.98870549344533754</v>
      </c>
      <c r="I60" s="221"/>
      <c r="J60" s="116">
        <f>+J55/J67</f>
        <v>3.5417770201995316</v>
      </c>
      <c r="K60" s="221"/>
      <c r="L60" s="115">
        <f>+L55/L67</f>
        <v>2.0146600610474934</v>
      </c>
      <c r="M60" s="220"/>
      <c r="N60" s="115">
        <f>+N55/N67</f>
        <v>1.3931432706605864</v>
      </c>
      <c r="O60" s="220"/>
      <c r="P60" s="115">
        <f>+P55/P67</f>
        <v>1.0390243952384299</v>
      </c>
      <c r="Q60" s="220"/>
      <c r="R60" s="116">
        <f>+R55/R67</f>
        <v>4.1167750433999259</v>
      </c>
      <c r="S60" s="221"/>
      <c r="T60" s="116">
        <f>+T55/T67</f>
        <v>4.3195378268888431</v>
      </c>
      <c r="U60" s="221"/>
      <c r="V60" s="116">
        <f>+V55/V67</f>
        <v>4.2893812148483628</v>
      </c>
      <c r="W60" s="221"/>
      <c r="X60" s="116">
        <f>+X55/X67</f>
        <v>1.1257026250583817</v>
      </c>
      <c r="Y60" s="221"/>
      <c r="Z60" s="116">
        <f>+Z55/Z67</f>
        <v>3.5827667491915256</v>
      </c>
      <c r="AA60" s="221"/>
      <c r="AB60" s="116">
        <f>+AB55/AB67</f>
        <v>3.9690963858639967</v>
      </c>
      <c r="AC60" s="221"/>
      <c r="AD60" s="115">
        <f>+AD55/AD67</f>
        <v>1.595514068201551</v>
      </c>
      <c r="AE60" s="220"/>
      <c r="AF60" s="116">
        <f>+AF55/AF67</f>
        <v>1.248366696110802</v>
      </c>
      <c r="AG60" s="221"/>
      <c r="AH60" s="115">
        <f>+AH55/AH67</f>
        <v>8.3613102252164726</v>
      </c>
      <c r="AI60" s="220"/>
      <c r="AJ60" s="115">
        <f>+AJ55/AJ67</f>
        <v>2.5902618995137634</v>
      </c>
      <c r="AK60" s="220"/>
      <c r="AL60" s="115">
        <f>+AL55/AL67</f>
        <v>1.5635387674727657</v>
      </c>
      <c r="AM60" s="220"/>
      <c r="AN60" s="116">
        <f>+AN55/AN67</f>
        <v>1.1255464264379342</v>
      </c>
      <c r="AO60" s="221"/>
      <c r="AP60" s="115">
        <f>+AP55/AP67</f>
        <v>3.7935693801984769</v>
      </c>
      <c r="AQ60" s="220"/>
      <c r="AR60" s="117">
        <f>+AR55/AR67</f>
        <v>2.4188075976528105</v>
      </c>
      <c r="AS60" s="222"/>
    </row>
    <row r="61" spans="1:45" x14ac:dyDescent="0.35">
      <c r="A61" s="53"/>
      <c r="B61" s="85"/>
      <c r="C61" s="220"/>
      <c r="D61" s="85"/>
      <c r="E61" s="220"/>
      <c r="F61" s="85"/>
      <c r="G61" s="220"/>
      <c r="H61" s="48"/>
      <c r="I61" s="221"/>
      <c r="J61" s="48"/>
      <c r="K61" s="221"/>
      <c r="L61" s="85"/>
      <c r="M61" s="220"/>
      <c r="N61" s="85"/>
      <c r="O61" s="220"/>
      <c r="P61" s="85"/>
      <c r="Q61" s="220"/>
      <c r="R61" s="48"/>
      <c r="S61" s="221"/>
      <c r="T61" s="48"/>
      <c r="U61" s="221"/>
      <c r="V61" s="48"/>
      <c r="W61" s="221"/>
      <c r="X61" s="48"/>
      <c r="Y61" s="221"/>
      <c r="Z61" s="48"/>
      <c r="AA61" s="221"/>
      <c r="AB61" s="48"/>
      <c r="AC61" s="221"/>
      <c r="AD61" s="85"/>
      <c r="AE61" s="220"/>
      <c r="AF61" s="48"/>
      <c r="AG61" s="221"/>
      <c r="AH61" s="85"/>
      <c r="AI61" s="220"/>
      <c r="AJ61" s="85"/>
      <c r="AK61" s="220"/>
      <c r="AL61" s="85"/>
      <c r="AM61" s="220"/>
      <c r="AN61" s="48"/>
      <c r="AO61" s="221"/>
      <c r="AP61" s="85"/>
      <c r="AQ61" s="220"/>
      <c r="AR61" s="259"/>
      <c r="AS61" s="222"/>
    </row>
    <row r="62" spans="1:45" s="37" customFormat="1" ht="13.5" customHeight="1" x14ac:dyDescent="0.35">
      <c r="A62" s="48" t="s">
        <v>78</v>
      </c>
      <c r="B62" s="286">
        <f>+'DP dólares GG'!B62</f>
        <v>0</v>
      </c>
      <c r="C62" s="224"/>
      <c r="D62" s="286">
        <f>+'DP dólares GG'!D62</f>
        <v>0</v>
      </c>
      <c r="E62" s="224"/>
      <c r="F62" s="286">
        <f>+'DP dólares GG'!F62</f>
        <v>0</v>
      </c>
      <c r="G62" s="224"/>
      <c r="H62" s="287">
        <f>+'DP dólares GG'!H62</f>
        <v>58600.880730725476</v>
      </c>
      <c r="I62" s="226"/>
      <c r="J62" s="287">
        <f>+'DP dólares GG'!J62</f>
        <v>0</v>
      </c>
      <c r="K62" s="226"/>
      <c r="L62" s="286">
        <f>+'DP dólares GG'!L62</f>
        <v>0</v>
      </c>
      <c r="M62" s="224"/>
      <c r="N62" s="286">
        <f>+'DP dólares GG'!N62</f>
        <v>0</v>
      </c>
      <c r="O62" s="224"/>
      <c r="P62" s="286">
        <f>+'DP dólares GG'!P62</f>
        <v>62230.587951651265</v>
      </c>
      <c r="Q62" s="224"/>
      <c r="R62" s="287">
        <f>+'DP dólares GG'!R62</f>
        <v>0</v>
      </c>
      <c r="S62" s="226"/>
      <c r="T62" s="287">
        <f>+'DP dólares GG'!T62</f>
        <v>0</v>
      </c>
      <c r="U62" s="226"/>
      <c r="V62" s="287">
        <f>+'DP dólares GG'!V62</f>
        <v>0</v>
      </c>
      <c r="W62" s="226"/>
      <c r="X62" s="287">
        <f>+'DP dólares GG'!X62</f>
        <v>74044.056120741589</v>
      </c>
      <c r="Y62" s="226"/>
      <c r="Z62" s="287">
        <f>+'DP dólares GG'!Z62</f>
        <v>0</v>
      </c>
      <c r="AA62" s="226"/>
      <c r="AB62" s="287">
        <f>+'DP dólares GG'!AB62</f>
        <v>0</v>
      </c>
      <c r="AC62" s="226"/>
      <c r="AD62" s="286">
        <f>+'DP dólares GG'!AD62</f>
        <v>0</v>
      </c>
      <c r="AE62" s="224"/>
      <c r="AF62" s="287">
        <f>+'DP dólares GG'!AF62</f>
        <v>89855.785844115351</v>
      </c>
      <c r="AG62" s="226"/>
      <c r="AH62" s="286">
        <f>+'DP dólares GG'!AH62</f>
        <v>0</v>
      </c>
      <c r="AI62" s="224"/>
      <c r="AJ62" s="286">
        <f>+'DP dólares GG'!AJ62</f>
        <v>0</v>
      </c>
      <c r="AK62" s="224"/>
      <c r="AL62" s="286">
        <f>+'DP dólares GG'!AL62</f>
        <v>0</v>
      </c>
      <c r="AM62" s="224"/>
      <c r="AN62" s="287">
        <f>+'DP dólares GG'!AN62</f>
        <v>96017.701293443009</v>
      </c>
      <c r="AO62" s="226"/>
      <c r="AP62" s="286">
        <f>+'DP dólares GG'!AP62</f>
        <v>0</v>
      </c>
      <c r="AQ62" s="224"/>
      <c r="AR62" s="288">
        <f>+'DP dólares GG'!AR62</f>
        <v>0</v>
      </c>
      <c r="AS62" s="227"/>
    </row>
    <row r="63" spans="1:45" s="37" customFormat="1" ht="13.5" customHeight="1" x14ac:dyDescent="0.35">
      <c r="A63" s="48" t="s">
        <v>79</v>
      </c>
      <c r="B63" s="266">
        <f>+'DP dólares GG'!B63</f>
        <v>0</v>
      </c>
      <c r="C63" s="224"/>
      <c r="D63" s="266">
        <f>+'DP dólares GG'!D63</f>
        <v>0</v>
      </c>
      <c r="E63" s="224"/>
      <c r="F63" s="266">
        <f>+'DP dólares GG'!F63</f>
        <v>0</v>
      </c>
      <c r="G63" s="224"/>
      <c r="H63" s="267">
        <f>+'DP dólares GG'!H63</f>
        <v>-4.4999999999999998E-2</v>
      </c>
      <c r="I63" s="226"/>
      <c r="J63" s="267">
        <f>+'DP dólares GG'!J63</f>
        <v>0</v>
      </c>
      <c r="K63" s="226"/>
      <c r="L63" s="266">
        <f>+'DP dólares GG'!L63</f>
        <v>0</v>
      </c>
      <c r="M63" s="224"/>
      <c r="N63" s="266">
        <f>+'DP dólares GG'!N63</f>
        <v>0</v>
      </c>
      <c r="O63" s="224"/>
      <c r="P63" s="266">
        <f>+'DP dólares GG'!P63</f>
        <v>0</v>
      </c>
      <c r="Q63" s="224"/>
      <c r="R63" s="267">
        <f>+'DP dólares GG'!R63</f>
        <v>0</v>
      </c>
      <c r="S63" s="226"/>
      <c r="T63" s="267">
        <f>+'DP dólares GG'!T63</f>
        <v>0</v>
      </c>
      <c r="U63" s="226"/>
      <c r="V63" s="267">
        <f>+'DP dólares GG'!V63</f>
        <v>0</v>
      </c>
      <c r="W63" s="226"/>
      <c r="X63" s="267">
        <f>+'DP dólares GG'!X63</f>
        <v>4.2999999999999997E-2</v>
      </c>
      <c r="Y63" s="226"/>
      <c r="Z63" s="267">
        <f>+'DP dólares GG'!Z63</f>
        <v>0</v>
      </c>
      <c r="AA63" s="226"/>
      <c r="AB63" s="267">
        <f>+'DP dólares GG'!AB63</f>
        <v>0</v>
      </c>
      <c r="AC63" s="226"/>
      <c r="AD63" s="266">
        <f>+'DP dólares GG'!AD63</f>
        <v>0</v>
      </c>
      <c r="AE63" s="224"/>
      <c r="AF63" s="267">
        <f>+'DP dólares GG'!AF63</f>
        <v>0</v>
      </c>
      <c r="AG63" s="226"/>
      <c r="AH63" s="266">
        <f>+'DP dólares GG'!AH63</f>
        <v>0</v>
      </c>
      <c r="AI63" s="224"/>
      <c r="AJ63" s="266">
        <f>+'DP dólares GG'!AJ63</f>
        <v>0</v>
      </c>
      <c r="AK63" s="224"/>
      <c r="AL63" s="266">
        <f>+'DP dólares GG'!AL63</f>
        <v>0</v>
      </c>
      <c r="AM63" s="224"/>
      <c r="AN63" s="267">
        <f>+'DP dólares GG'!AN63</f>
        <v>0</v>
      </c>
      <c r="AO63" s="226"/>
      <c r="AP63" s="266">
        <f>+'DP dólares GG'!AP63</f>
        <v>0</v>
      </c>
      <c r="AQ63" s="224"/>
      <c r="AR63" s="268">
        <f>+'DP dólares GG'!AR63</f>
        <v>0</v>
      </c>
      <c r="AS63" s="227"/>
    </row>
    <row r="64" spans="1:45" s="37" customFormat="1" ht="13.5" customHeight="1" x14ac:dyDescent="0.35">
      <c r="A64" s="48" t="s">
        <v>80</v>
      </c>
      <c r="B64" s="202">
        <f>+'DP dólares GG'!B64</f>
        <v>0</v>
      </c>
      <c r="C64" s="224"/>
      <c r="D64" s="202">
        <f>+'DP dólares GG'!D64</f>
        <v>0</v>
      </c>
      <c r="E64" s="224"/>
      <c r="F64" s="202">
        <f>+'DP dólares GG'!F64</f>
        <v>0</v>
      </c>
      <c r="G64" s="224"/>
      <c r="H64" s="204">
        <f>+'DP dólares GG'!H64</f>
        <v>11707.5</v>
      </c>
      <c r="I64" s="226"/>
      <c r="J64" s="204">
        <f>+'DP dólares GG'!J64</f>
        <v>0</v>
      </c>
      <c r="K64" s="226"/>
      <c r="L64" s="202">
        <f>+'DP dólares GG'!L64</f>
        <v>0</v>
      </c>
      <c r="M64" s="224"/>
      <c r="N64" s="202">
        <f>+'DP dólares GG'!N64</f>
        <v>0</v>
      </c>
      <c r="O64" s="224"/>
      <c r="P64" s="202">
        <f>+'DP dólares GG'!P64</f>
        <v>14425.73599881</v>
      </c>
      <c r="Q64" s="224"/>
      <c r="R64" s="204">
        <f>+'DP dólares GG'!R64</f>
        <v>0</v>
      </c>
      <c r="S64" s="226"/>
      <c r="T64" s="204">
        <f>+'DP dólares GG'!T64</f>
        <v>0</v>
      </c>
      <c r="U64" s="226"/>
      <c r="V64" s="204">
        <f>+'DP dólares GG'!V64</f>
        <v>0</v>
      </c>
      <c r="W64" s="226"/>
      <c r="X64" s="204">
        <f>+'DP dólares GG'!X64</f>
        <v>16525.400000000001</v>
      </c>
      <c r="Y64" s="226"/>
      <c r="Z64" s="204">
        <f>+'DP dólares GG'!Z64</f>
        <v>0</v>
      </c>
      <c r="AA64" s="226"/>
      <c r="AB64" s="204">
        <f>+'DP dólares GG'!AB64</f>
        <v>0</v>
      </c>
      <c r="AC64" s="226"/>
      <c r="AD64" s="202">
        <f>+'DP dólares GG'!AD64</f>
        <v>0</v>
      </c>
      <c r="AE64" s="224"/>
      <c r="AF64" s="204">
        <f>+'DP dólares GG'!AF64</f>
        <v>18802.5</v>
      </c>
      <c r="AG64" s="226"/>
      <c r="AH64" s="202">
        <f>+'DP dólares GG'!AH64</f>
        <v>0</v>
      </c>
      <c r="AI64" s="224"/>
      <c r="AJ64" s="202">
        <f>+'DP dólares GG'!AJ64</f>
        <v>0</v>
      </c>
      <c r="AK64" s="224"/>
      <c r="AL64" s="202">
        <f>+'DP dólares GG'!AL64</f>
        <v>0</v>
      </c>
      <c r="AM64" s="224"/>
      <c r="AN64" s="204">
        <f>+'DP dólares GG'!AN64</f>
        <v>20616</v>
      </c>
      <c r="AO64" s="226"/>
      <c r="AP64" s="202">
        <f>+'DP dólares GG'!AP64</f>
        <v>0</v>
      </c>
      <c r="AQ64" s="224"/>
      <c r="AR64" s="206">
        <f>+'DP dólares GG'!AR64</f>
        <v>0</v>
      </c>
      <c r="AS64" s="227"/>
    </row>
    <row r="65" spans="1:45" s="37" customFormat="1" ht="13.5" customHeight="1" x14ac:dyDescent="0.35">
      <c r="A65" s="48" t="s">
        <v>81</v>
      </c>
      <c r="B65" s="202">
        <f>+'DP dólares GG'!B65</f>
        <v>2290.5992374938201</v>
      </c>
      <c r="C65" s="236"/>
      <c r="D65" s="202">
        <f>+'DP dólares GG'!D65</f>
        <v>3828.9301575272375</v>
      </c>
      <c r="E65" s="236"/>
      <c r="F65" s="202">
        <f>+'DP dólares GG'!F65</f>
        <v>4737.3434978469304</v>
      </c>
      <c r="G65" s="236"/>
      <c r="H65" s="204">
        <f>+'DP dólares GG'!H65</f>
        <v>7624.0687192663299</v>
      </c>
      <c r="I65" s="237"/>
      <c r="J65" s="204">
        <f>+'DP dólares GG'!J65</f>
        <v>2825.5508986651384</v>
      </c>
      <c r="K65" s="237"/>
      <c r="L65" s="202">
        <f>+'DP dólares GG'!L65</f>
        <v>5064.4817822478753</v>
      </c>
      <c r="M65" s="236"/>
      <c r="N65" s="202">
        <f>+'DP dólares GG'!N65</f>
        <v>7233.3286049362277</v>
      </c>
      <c r="O65" s="236"/>
      <c r="P65" s="202">
        <f>+'DP dólares GG'!P65</f>
        <v>9833.6225380075011</v>
      </c>
      <c r="Q65" s="236"/>
      <c r="R65" s="204">
        <f>+'DP dólares GG'!R65</f>
        <v>2902.8165737478162</v>
      </c>
      <c r="S65" s="237"/>
      <c r="T65" s="204">
        <f>+'DP dólares GG'!T65</f>
        <v>2798.4062530834503</v>
      </c>
      <c r="U65" s="237"/>
      <c r="V65" s="204">
        <f>+'DP dólares GG'!V65</f>
        <v>3077.8378456707446</v>
      </c>
      <c r="W65" s="237"/>
      <c r="X65" s="204">
        <f>+'DP dólares GG'!X65</f>
        <v>12270.873099419969</v>
      </c>
      <c r="Y65" s="237"/>
      <c r="Z65" s="204">
        <f>+'DP dólares GG'!Z65</f>
        <v>3707.0817095747734</v>
      </c>
      <c r="AA65" s="237"/>
      <c r="AB65" s="204">
        <f>+'DP dólares GG'!AB65</f>
        <v>3676.2942423777422</v>
      </c>
      <c r="AC65" s="237"/>
      <c r="AD65" s="202">
        <f>+'DP dólares GG'!AD65</f>
        <v>8664.5963064014959</v>
      </c>
      <c r="AE65" s="236"/>
      <c r="AF65" s="204">
        <f>+'DP dólares GG'!AF65</f>
        <v>12198.942666572022</v>
      </c>
      <c r="AG65" s="237"/>
      <c r="AH65" s="202">
        <f>+'DP dólares GG'!AH65</f>
        <v>2375.2711237060298</v>
      </c>
      <c r="AI65" s="236"/>
      <c r="AJ65" s="202">
        <f>+'DP dólares GG'!AJ65</f>
        <v>5749.8578297602799</v>
      </c>
      <c r="AK65" s="236"/>
      <c r="AL65" s="202">
        <f>+'DP dólares GG'!AL65</f>
        <v>9241.2751846759875</v>
      </c>
      <c r="AM65" s="236"/>
      <c r="AN65" s="204">
        <f>+'DP dólares GG'!AN65</f>
        <v>12858.011693739627</v>
      </c>
      <c r="AO65" s="226"/>
      <c r="AP65" s="202">
        <f>+'DP dólares GG'!AP65</f>
        <v>4016.8349350761264</v>
      </c>
      <c r="AQ65" s="224"/>
      <c r="AR65" s="206">
        <f>+'DP dólares GG'!AR65</f>
        <v>6135.4739784643425</v>
      </c>
      <c r="AS65" s="227"/>
    </row>
    <row r="66" spans="1:45" s="37" customFormat="1" ht="13.5" customHeight="1" x14ac:dyDescent="0.35">
      <c r="A66" s="48" t="s">
        <v>82</v>
      </c>
      <c r="B66" s="202">
        <f>+'DP dólares GG'!B66</f>
        <v>2129.1886437016328</v>
      </c>
      <c r="C66" s="236"/>
      <c r="D66" s="202">
        <f>+'DP dólares GG'!D66</f>
        <v>3497.3568291819133</v>
      </c>
      <c r="E66" s="236"/>
      <c r="F66" s="202">
        <f>+'DP dólares GG'!F66</f>
        <v>4342.98952200033</v>
      </c>
      <c r="G66" s="236"/>
      <c r="H66" s="204">
        <f>+'DP dólares GG'!H66</f>
        <v>7050.1040928418333</v>
      </c>
      <c r="I66" s="237"/>
      <c r="J66" s="204">
        <f>+'DP dólares GG'!J66</f>
        <v>2386.5660679660459</v>
      </c>
      <c r="K66" s="237"/>
      <c r="L66" s="202">
        <f>+'DP dólares GG'!L66</f>
        <v>4369.7822992246438</v>
      </c>
      <c r="M66" s="236"/>
      <c r="N66" s="202">
        <f>+'DP dólares GG'!N66</f>
        <v>6318.7108042920472</v>
      </c>
      <c r="O66" s="236"/>
      <c r="P66" s="202">
        <f>+'DP dólares GG'!P66</f>
        <v>8661.2650340191867</v>
      </c>
      <c r="Q66" s="236"/>
      <c r="R66" s="204">
        <f>+'DP dólares GG'!R66</f>
        <v>2602.782718709142</v>
      </c>
      <c r="S66" s="237"/>
      <c r="T66" s="204">
        <f>+'DP dólares GG'!T66</f>
        <v>2509.164203251506</v>
      </c>
      <c r="U66" s="237"/>
      <c r="V66" s="204">
        <f>+'DP dólares GG'!V66</f>
        <v>2759.71386829926</v>
      </c>
      <c r="W66" s="237"/>
      <c r="X66" s="204">
        <f>+'DP dólares GG'!X66</f>
        <v>10561.295913383827</v>
      </c>
      <c r="Y66" s="237"/>
      <c r="Z66" s="204">
        <f>+'DP dólares GG'!Z66</f>
        <v>3340.05072384184</v>
      </c>
      <c r="AA66" s="237"/>
      <c r="AB66" s="204">
        <f>+'DP dólares GG'!AB66</f>
        <v>3312.3114641888615</v>
      </c>
      <c r="AC66" s="237"/>
      <c r="AD66" s="202">
        <f>+'DP dólares GG'!AD66</f>
        <v>7747.6228740270926</v>
      </c>
      <c r="AE66" s="236"/>
      <c r="AF66" s="204">
        <f>+'DP dólares GG'!AF66</f>
        <v>10897.782652004351</v>
      </c>
      <c r="AG66" s="237"/>
      <c r="AH66" s="202">
        <f>+'DP dólares GG'!AH66</f>
        <v>2099.5350499317196</v>
      </c>
      <c r="AI66" s="236"/>
      <c r="AJ66" s="202">
        <f>+'DP dólares GG'!AJ66</f>
        <v>5102.4061159853563</v>
      </c>
      <c r="AK66" s="236"/>
      <c r="AL66" s="202">
        <f>+'DP dólares GG'!AL66</f>
        <v>8194.5368892307433</v>
      </c>
      <c r="AM66" s="236"/>
      <c r="AN66" s="204">
        <f>+'DP dólares GG'!AN66</f>
        <v>11384.19956086562</v>
      </c>
      <c r="AO66" s="226"/>
      <c r="AP66" s="202">
        <f>+'DP dólares GG'!AP66</f>
        <v>3581.3013000452625</v>
      </c>
      <c r="AQ66" s="224"/>
      <c r="AR66" s="206">
        <f>+'DP dólares GG'!AR66</f>
        <v>5441.7415587708301</v>
      </c>
      <c r="AS66" s="227"/>
    </row>
    <row r="67" spans="1:45" s="37" customFormat="1" ht="13.5" customHeight="1" x14ac:dyDescent="0.35">
      <c r="A67" s="48" t="s">
        <v>83</v>
      </c>
      <c r="B67" s="202">
        <f>+'DP dólares GG'!B67</f>
        <v>3319.4825439696715</v>
      </c>
      <c r="C67" s="236"/>
      <c r="D67" s="202">
        <f>+'DP dólares GG'!D67</f>
        <v>6296.9989653688635</v>
      </c>
      <c r="E67" s="236"/>
      <c r="F67" s="202">
        <f>+'DP dólares GG'!F67</f>
        <v>8175.7014389798687</v>
      </c>
      <c r="G67" s="236"/>
      <c r="H67" s="204">
        <f>+'DP dólares GG'!H67</f>
        <v>12476.445212535584</v>
      </c>
      <c r="I67" s="237"/>
      <c r="J67" s="204">
        <f>+'DP dólares GG'!J67</f>
        <v>3481.576179145934</v>
      </c>
      <c r="K67" s="237"/>
      <c r="L67" s="202">
        <f>+'DP dólares GG'!L67</f>
        <v>6275.8913964489993</v>
      </c>
      <c r="M67" s="236"/>
      <c r="N67" s="202">
        <f>+'DP dólares GG'!N67</f>
        <v>9608.1799530837488</v>
      </c>
      <c r="O67" s="236"/>
      <c r="P67" s="202">
        <f>+'DP dólares GG'!P67</f>
        <v>12969.576568401268</v>
      </c>
      <c r="Q67" s="236"/>
      <c r="R67" s="204">
        <f>+'DP dólares GG'!R67</f>
        <v>3398.9289964648242</v>
      </c>
      <c r="S67" s="237"/>
      <c r="T67" s="204">
        <f>+'DP dólares GG'!T67</f>
        <v>3276.6741941305122</v>
      </c>
      <c r="U67" s="237"/>
      <c r="V67" s="204">
        <f>+'DP dólares GG'!V67</f>
        <v>3603.8626741614976</v>
      </c>
      <c r="W67" s="237"/>
      <c r="X67" s="204">
        <f>+'DP dólares GG'!X67</f>
        <v>14152.209040589587</v>
      </c>
      <c r="Y67" s="237"/>
      <c r="Z67" s="204">
        <f>+'DP dólares GG'!Z67</f>
        <v>4170.8654930837656</v>
      </c>
      <c r="AA67" s="237"/>
      <c r="AB67" s="204">
        <f>+'DP dólares GG'!AB67</f>
        <v>4136.2262823483015</v>
      </c>
      <c r="AC67" s="237"/>
      <c r="AD67" s="202">
        <f>+'DP dólares GG'!AD67</f>
        <v>10436.537784123544</v>
      </c>
      <c r="AE67" s="236"/>
      <c r="AF67" s="204">
        <f>+'DP dólares GG'!AF67</f>
        <v>14499.62036177415</v>
      </c>
      <c r="AG67" s="237"/>
      <c r="AH67" s="202">
        <f>+'DP dólares GG'!AH67</f>
        <v>2122.3443642598295</v>
      </c>
      <c r="AI67" s="236"/>
      <c r="AJ67" s="202">
        <f>+'DP dólares GG'!AJ67</f>
        <v>7011.6288299586395</v>
      </c>
      <c r="AK67" s="236"/>
      <c r="AL67" s="202">
        <f>+'DP dólares GG'!AL67</f>
        <v>11668.735657679106</v>
      </c>
      <c r="AM67" s="236"/>
      <c r="AN67" s="204">
        <f>+'DP dólares GG'!AN67</f>
        <v>15961.181440960238</v>
      </c>
      <c r="AO67" s="226"/>
      <c r="AP67" s="202">
        <f>+'DP dólares GG'!AP67</f>
        <v>4741.050560928461</v>
      </c>
      <c r="AQ67" s="224"/>
      <c r="AR67" s="206">
        <f>+'DP dólares GG'!AR67</f>
        <v>7264.8920283172683</v>
      </c>
      <c r="AS67" s="227"/>
    </row>
    <row r="68" spans="1:45" s="37" customFormat="1" ht="15" thickBot="1" x14ac:dyDescent="0.4">
      <c r="A68" s="93"/>
      <c r="B68" s="280"/>
      <c r="C68" s="239"/>
      <c r="D68" s="280"/>
      <c r="E68" s="239"/>
      <c r="F68" s="280"/>
      <c r="G68" s="239"/>
      <c r="H68" s="281"/>
      <c r="I68" s="241"/>
      <c r="J68" s="281"/>
      <c r="K68" s="241"/>
      <c r="L68" s="280"/>
      <c r="M68" s="239"/>
      <c r="N68" s="280"/>
      <c r="O68" s="239"/>
      <c r="P68" s="280"/>
      <c r="Q68" s="239"/>
      <c r="R68" s="281"/>
      <c r="S68" s="241"/>
      <c r="T68" s="281"/>
      <c r="U68" s="241"/>
      <c r="V68" s="281"/>
      <c r="W68" s="241"/>
      <c r="X68" s="281"/>
      <c r="Y68" s="241"/>
      <c r="Z68" s="281"/>
      <c r="AA68" s="241"/>
      <c r="AB68" s="281"/>
      <c r="AC68" s="241"/>
      <c r="AD68" s="280"/>
      <c r="AE68" s="239"/>
      <c r="AF68" s="281"/>
      <c r="AG68" s="241"/>
      <c r="AH68" s="280"/>
      <c r="AI68" s="239"/>
      <c r="AJ68" s="280"/>
      <c r="AK68" s="239"/>
      <c r="AL68" s="280"/>
      <c r="AM68" s="239"/>
      <c r="AN68" s="281"/>
      <c r="AO68" s="327"/>
      <c r="AP68" s="280"/>
      <c r="AQ68" s="338"/>
      <c r="AR68" s="282"/>
      <c r="AS68" s="322"/>
    </row>
    <row r="69" spans="1:45" s="37" customFormat="1" ht="15" customHeight="1" x14ac:dyDescent="0.35">
      <c r="B69" s="88"/>
      <c r="C69" s="88"/>
      <c r="D69" s="88"/>
      <c r="E69" s="88"/>
      <c r="L69" s="88"/>
      <c r="M69" s="88"/>
      <c r="N69" s="88"/>
      <c r="O69" s="88"/>
      <c r="P69" s="88"/>
      <c r="Q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P70" s="62"/>
      <c r="Q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P71" s="62"/>
      <c r="Q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Q72" s="243"/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D73" s="62"/>
      <c r="E73" s="62"/>
      <c r="P73" s="62"/>
      <c r="Q73" s="62"/>
      <c r="AP73" s="62"/>
      <c r="AQ73" s="62"/>
    </row>
    <row r="74" spans="1:45" x14ac:dyDescent="0.35">
      <c r="A74" s="88" t="s">
        <v>85</v>
      </c>
      <c r="B74" s="62"/>
      <c r="C74" s="62"/>
      <c r="D74" s="62"/>
      <c r="E74" s="62"/>
      <c r="AP74" s="62"/>
      <c r="AQ74" s="62"/>
    </row>
    <row r="75" spans="1:45" s="62" customFormat="1" x14ac:dyDescent="0.35">
      <c r="A75" s="21" t="str">
        <f>+'DP colones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21" t="str">
        <f>+'DP colones GG'!A76</f>
        <v>El dato correspondiente al servicio de intereses, es el acumulado a la fecha corte.</v>
      </c>
      <c r="B76" s="62"/>
      <c r="C76" s="62"/>
    </row>
    <row r="77" spans="1:45" x14ac:dyDescent="0.35">
      <c r="A77" s="21" t="str">
        <f>+'DP colones GG'!A77</f>
        <v xml:space="preserve">En los conceptos de ingresos corrientes, ingresos tributarios y gastos totales, se considera el monto acumulado al mes. Según información proporcionada por Presupuesto Nacional. </v>
      </c>
      <c r="B77" s="62"/>
      <c r="C77" s="62"/>
    </row>
    <row r="78" spans="1:45" x14ac:dyDescent="0.35">
      <c r="A78" s="62" t="s">
        <v>154</v>
      </c>
    </row>
    <row r="79" spans="1:45" x14ac:dyDescent="0.35">
      <c r="A79" s="62" t="str">
        <f>+'DP dólares GG'!A79</f>
        <v>En la deuda interna del Gobienro Central no se consideran el monto de intereses devengados por $378,26 millones.</v>
      </c>
    </row>
    <row r="80" spans="1:45" x14ac:dyDescent="0.35">
      <c r="A80" s="62" t="str">
        <f>+'DP dólares GG'!A80</f>
        <v>En la deuda externa del Gobierno Central no se considera el monto de intereses devengado por $575,42 millones.</v>
      </c>
    </row>
  </sheetData>
  <mergeCells count="25">
    <mergeCell ref="J4:K4"/>
    <mergeCell ref="AP4:AQ4"/>
    <mergeCell ref="AR4:AS4"/>
    <mergeCell ref="AN4:AO4"/>
    <mergeCell ref="AJ4:AK4"/>
    <mergeCell ref="A1:AI1"/>
    <mergeCell ref="A2:AI2"/>
    <mergeCell ref="D4:E4"/>
    <mergeCell ref="B4:C4"/>
    <mergeCell ref="F4:G4"/>
    <mergeCell ref="A4:A6"/>
    <mergeCell ref="AD4:AE4"/>
    <mergeCell ref="H4:I4"/>
    <mergeCell ref="AB4:AC4"/>
    <mergeCell ref="Z4:AA4"/>
    <mergeCell ref="X4:Y4"/>
    <mergeCell ref="T4:U4"/>
    <mergeCell ref="L4:M4"/>
    <mergeCell ref="V4:W4"/>
    <mergeCell ref="AH4:AI4"/>
    <mergeCell ref="AF4:AG4"/>
    <mergeCell ref="AL4:AM4"/>
    <mergeCell ref="R4:S4"/>
    <mergeCell ref="P4:Q4"/>
    <mergeCell ref="N4:O4"/>
  </mergeCells>
  <hyperlinks>
    <hyperlink ref="AR1" location="INDICE!A48" display="Å INDICE" xr:uid="{A8E95F4E-E274-4FB7-90DA-E97070893004}"/>
  </hyperlinks>
  <printOptions horizontalCentered="1" verticalCentered="1"/>
  <pageMargins left="0.25" right="0.36" top="0.27" bottom="0.63" header="0" footer="0.5"/>
  <pageSetup paperSize="5" scale="56" orientation="landscape" r:id="rId1"/>
  <headerFooter alignWithMargins="0"/>
  <rowBreaks count="1" manualBreakCount="1">
    <brk id="6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/>
  </sheetPr>
  <dimension ref="A2:S300"/>
  <sheetViews>
    <sheetView showGridLines="0" workbookViewId="0">
      <selection activeCell="I9" sqref="I9:M9"/>
    </sheetView>
  </sheetViews>
  <sheetFormatPr baseColWidth="10" defaultColWidth="11.44140625" defaultRowHeight="14.4" x14ac:dyDescent="0.35"/>
  <cols>
    <col min="1" max="1" width="5" style="136" customWidth="1"/>
    <col min="2" max="2" width="24.6640625" style="136" bestFit="1" customWidth="1"/>
    <col min="3" max="3" width="16.33203125" style="136" customWidth="1"/>
    <col min="4" max="4" width="16.44140625" style="136" customWidth="1"/>
    <col min="5" max="5" width="18.6640625" style="136" customWidth="1"/>
    <col min="6" max="6" width="12.88671875" style="136" customWidth="1"/>
    <col min="7" max="7" width="13.44140625" style="136" customWidth="1"/>
    <col min="8" max="8" width="17.88671875" style="136" customWidth="1"/>
    <col min="9" max="9" width="16.33203125" style="136" customWidth="1"/>
    <col min="10" max="11" width="12.44140625" style="136" customWidth="1"/>
    <col min="12" max="12" width="17.77734375" style="136" customWidth="1"/>
    <col min="13" max="13" width="18.33203125" style="136" customWidth="1"/>
    <col min="14" max="14" width="21.44140625" style="136" bestFit="1" customWidth="1"/>
    <col min="15" max="15" width="12.88671875" style="136" customWidth="1"/>
    <col min="16" max="16" width="12.77734375" style="136" bestFit="1" customWidth="1"/>
    <col min="17" max="17" width="15.88671875" style="136" customWidth="1"/>
    <col min="18" max="19" width="16.5546875" style="136" customWidth="1"/>
    <col min="20" max="20" width="12.88671875" style="136" bestFit="1" customWidth="1"/>
    <col min="21" max="21" width="7" style="136" customWidth="1"/>
    <col min="22" max="22" width="8.6640625" style="136" bestFit="1" customWidth="1"/>
    <col min="23" max="24" width="11.5546875" style="136" bestFit="1" customWidth="1"/>
    <col min="25" max="16384" width="11.44140625" style="136"/>
  </cols>
  <sheetData>
    <row r="2" spans="2:15" s="303" customFormat="1" ht="28.5" customHeight="1" x14ac:dyDescent="0.45">
      <c r="B2" s="364" t="s">
        <v>172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302" t="s">
        <v>186</v>
      </c>
    </row>
    <row r="4" spans="2:15" x14ac:dyDescent="0.35">
      <c r="C4" s="137"/>
    </row>
    <row r="5" spans="2:15" x14ac:dyDescent="0.35">
      <c r="C5" s="137"/>
    </row>
    <row r="6" spans="2:15" ht="15" x14ac:dyDescent="0.35">
      <c r="C6" s="379" t="s">
        <v>92</v>
      </c>
      <c r="D6" s="379"/>
      <c r="E6" s="379"/>
      <c r="F6" s="379"/>
      <c r="G6" s="379"/>
      <c r="I6" s="379" t="s">
        <v>93</v>
      </c>
      <c r="J6" s="379"/>
      <c r="K6" s="379"/>
      <c r="L6" s="379"/>
      <c r="M6" s="379"/>
    </row>
    <row r="7" spans="2:15" ht="15" x14ac:dyDescent="0.35">
      <c r="C7" s="379" t="s">
        <v>173</v>
      </c>
      <c r="D7" s="379"/>
      <c r="E7" s="379"/>
      <c r="F7" s="379"/>
      <c r="G7" s="379"/>
      <c r="I7" s="379" t="str">
        <f>+C7</f>
        <v>Deuda Pública No Financiera y BCCR</v>
      </c>
      <c r="J7" s="379"/>
      <c r="K7" s="379"/>
      <c r="L7" s="379"/>
      <c r="M7" s="379"/>
      <c r="N7" s="298"/>
      <c r="O7" s="298"/>
    </row>
    <row r="8" spans="2:15" ht="15" x14ac:dyDescent="0.35">
      <c r="C8" s="379" t="s">
        <v>95</v>
      </c>
      <c r="D8" s="379"/>
      <c r="E8" s="379"/>
      <c r="F8" s="379"/>
      <c r="G8" s="379"/>
      <c r="I8" s="379" t="s">
        <v>96</v>
      </c>
      <c r="J8" s="379"/>
      <c r="K8" s="379"/>
      <c r="L8" s="379"/>
      <c r="M8" s="379"/>
      <c r="N8" s="298"/>
      <c r="O8" s="298"/>
    </row>
    <row r="9" spans="2:15" ht="15" x14ac:dyDescent="0.35">
      <c r="C9" s="380" t="s">
        <v>216</v>
      </c>
      <c r="D9" s="380"/>
      <c r="E9" s="380"/>
      <c r="F9" s="380"/>
      <c r="G9" s="380"/>
      <c r="I9" s="380" t="str">
        <f>C9</f>
        <v>Junio 2025</v>
      </c>
      <c r="J9" s="379"/>
      <c r="K9" s="379"/>
      <c r="L9" s="379"/>
      <c r="M9" s="379"/>
      <c r="N9" s="299"/>
      <c r="O9" s="299"/>
    </row>
    <row r="22" spans="3:15" ht="15" x14ac:dyDescent="0.35">
      <c r="C22" s="300"/>
      <c r="D22" s="300"/>
      <c r="I22" s="300"/>
      <c r="J22" s="300"/>
    </row>
    <row r="24" spans="3:15" ht="15" x14ac:dyDescent="0.35">
      <c r="C24" s="379" t="s">
        <v>98</v>
      </c>
      <c r="D24" s="379"/>
      <c r="E24" s="379"/>
      <c r="F24" s="379"/>
      <c r="G24" s="379"/>
      <c r="I24" s="379" t="s">
        <v>99</v>
      </c>
      <c r="J24" s="379"/>
      <c r="K24" s="379"/>
      <c r="L24" s="379"/>
      <c r="M24" s="379"/>
    </row>
    <row r="25" spans="3:15" ht="15" x14ac:dyDescent="0.35">
      <c r="C25" s="379" t="str">
        <f>+C7</f>
        <v>Deuda Pública No Financiera y BCCR</v>
      </c>
      <c r="D25" s="379"/>
      <c r="E25" s="379"/>
      <c r="F25" s="379"/>
      <c r="G25" s="379"/>
      <c r="I25" s="379" t="str">
        <f>+C25</f>
        <v>Deuda Pública No Financiera y BCCR</v>
      </c>
      <c r="J25" s="379"/>
      <c r="K25" s="379"/>
      <c r="L25" s="379"/>
      <c r="M25" s="379"/>
      <c r="N25" s="298"/>
      <c r="O25" s="298"/>
    </row>
    <row r="26" spans="3:15" ht="15" x14ac:dyDescent="0.35">
      <c r="C26" s="379" t="s">
        <v>158</v>
      </c>
      <c r="D26" s="379"/>
      <c r="E26" s="379"/>
      <c r="F26" s="379"/>
      <c r="G26" s="379"/>
      <c r="I26" s="379" t="s">
        <v>101</v>
      </c>
      <c r="J26" s="379"/>
      <c r="K26" s="379"/>
      <c r="L26" s="379"/>
      <c r="M26" s="379"/>
      <c r="N26" s="298"/>
      <c r="O26" s="298"/>
    </row>
    <row r="27" spans="3:15" ht="15" x14ac:dyDescent="0.35">
      <c r="C27" s="380" t="str">
        <f>+C9</f>
        <v>Junio 2025</v>
      </c>
      <c r="D27" s="379"/>
      <c r="E27" s="379"/>
      <c r="F27" s="379"/>
      <c r="G27" s="379"/>
      <c r="I27" s="380" t="str">
        <f>+C27</f>
        <v>Junio 2025</v>
      </c>
      <c r="J27" s="379"/>
      <c r="K27" s="379"/>
      <c r="L27" s="379"/>
      <c r="M27" s="379"/>
      <c r="N27" s="299"/>
      <c r="O27" s="299"/>
    </row>
    <row r="33" spans="3:15" ht="12" customHeight="1" x14ac:dyDescent="0.35"/>
    <row r="40" spans="3:15" ht="15" x14ac:dyDescent="0.35">
      <c r="C40" s="300"/>
      <c r="D40" s="300"/>
      <c r="I40" s="300"/>
      <c r="J40" s="300"/>
    </row>
    <row r="43" spans="3:15" ht="15" x14ac:dyDescent="0.35">
      <c r="E43" s="383" t="s">
        <v>102</v>
      </c>
      <c r="F43" s="383"/>
      <c r="G43" s="383"/>
      <c r="H43" s="383"/>
      <c r="I43" s="383"/>
      <c r="J43" s="383"/>
    </row>
    <row r="44" spans="3:15" ht="15" customHeight="1" x14ac:dyDescent="0.35">
      <c r="C44" s="301"/>
      <c r="D44" s="301"/>
      <c r="E44" s="383" t="str">
        <f>+I25</f>
        <v>Deuda Pública No Financiera y BCCR</v>
      </c>
      <c r="F44" s="383"/>
      <c r="G44" s="383"/>
      <c r="H44" s="383"/>
      <c r="I44" s="383"/>
      <c r="J44" s="383"/>
      <c r="O44" s="298"/>
    </row>
    <row r="45" spans="3:15" ht="15" customHeight="1" x14ac:dyDescent="0.35">
      <c r="C45" s="301"/>
      <c r="D45" s="301"/>
      <c r="E45" s="383" t="s">
        <v>103</v>
      </c>
      <c r="F45" s="383"/>
      <c r="G45" s="383"/>
      <c r="H45" s="383"/>
      <c r="I45" s="383"/>
      <c r="J45" s="383"/>
      <c r="O45" s="298"/>
    </row>
    <row r="46" spans="3:15" ht="15" customHeight="1" x14ac:dyDescent="0.35">
      <c r="C46" s="299"/>
      <c r="D46" s="299"/>
      <c r="E46" s="380" t="s">
        <v>208</v>
      </c>
      <c r="F46" s="380"/>
      <c r="G46" s="380"/>
      <c r="H46" s="380"/>
      <c r="I46" s="380"/>
      <c r="J46" s="380"/>
      <c r="O46" s="299"/>
    </row>
    <row r="47" spans="3:15" ht="15" customHeight="1" x14ac:dyDescent="0.35">
      <c r="C47" s="299"/>
      <c r="D47" s="299"/>
      <c r="E47" s="299"/>
      <c r="F47" s="299"/>
      <c r="G47" s="299"/>
      <c r="H47" s="299"/>
      <c r="I47" s="299"/>
      <c r="J47" s="299"/>
      <c r="O47" s="299"/>
    </row>
    <row r="48" spans="3:15" ht="15" customHeight="1" x14ac:dyDescent="0.35">
      <c r="C48" s="299"/>
      <c r="D48" s="299"/>
      <c r="E48" s="299"/>
      <c r="F48" s="299"/>
      <c r="G48" s="299"/>
      <c r="H48" s="299"/>
      <c r="I48" s="299"/>
      <c r="J48" s="299"/>
      <c r="O48" s="299"/>
    </row>
    <row r="49" spans="3:15" ht="15" customHeight="1" x14ac:dyDescent="0.35">
      <c r="C49" s="299"/>
      <c r="D49" s="299"/>
      <c r="E49" s="299"/>
      <c r="F49" s="299"/>
      <c r="G49" s="299"/>
      <c r="H49" s="299"/>
      <c r="I49" s="299"/>
      <c r="J49" s="299"/>
      <c r="O49" s="299"/>
    </row>
    <row r="50" spans="3:15" ht="15" customHeight="1" x14ac:dyDescent="0.35">
      <c r="C50" s="299"/>
      <c r="D50" s="299"/>
      <c r="E50" s="299"/>
      <c r="F50" s="299"/>
      <c r="G50" s="299"/>
      <c r="H50" s="299"/>
      <c r="I50" s="299"/>
      <c r="J50" s="299"/>
      <c r="O50" s="299"/>
    </row>
    <row r="64" spans="3:15" ht="15" x14ac:dyDescent="0.35">
      <c r="C64" s="300"/>
      <c r="D64" s="300"/>
    </row>
    <row r="65" spans="4:15" ht="15" x14ac:dyDescent="0.35">
      <c r="I65" s="300"/>
      <c r="J65" s="300"/>
    </row>
    <row r="67" spans="4:15" ht="15" x14ac:dyDescent="0.35">
      <c r="D67" s="379" t="s">
        <v>104</v>
      </c>
      <c r="E67" s="379"/>
      <c r="F67" s="379"/>
      <c r="G67" s="379"/>
      <c r="H67" s="379"/>
      <c r="I67" s="379"/>
      <c r="J67" s="379"/>
      <c r="K67" s="379"/>
    </row>
    <row r="68" spans="4:15" ht="15" x14ac:dyDescent="0.35">
      <c r="D68" s="379" t="s">
        <v>105</v>
      </c>
      <c r="E68" s="379"/>
      <c r="F68" s="379"/>
      <c r="G68" s="379"/>
      <c r="H68" s="379"/>
      <c r="I68" s="379"/>
      <c r="J68" s="379"/>
      <c r="K68" s="379"/>
    </row>
    <row r="69" spans="4:15" ht="15" x14ac:dyDescent="0.35">
      <c r="D69" s="379" t="s">
        <v>174</v>
      </c>
      <c r="E69" s="379"/>
      <c r="F69" s="379"/>
      <c r="G69" s="379"/>
      <c r="H69" s="379"/>
      <c r="I69" s="379"/>
      <c r="J69" s="379"/>
      <c r="K69" s="379"/>
    </row>
    <row r="70" spans="4:15" ht="15" x14ac:dyDescent="0.35">
      <c r="D70" s="379" t="s">
        <v>220</v>
      </c>
      <c r="E70" s="379"/>
      <c r="F70" s="379"/>
      <c r="G70" s="379"/>
      <c r="H70" s="379"/>
      <c r="I70" s="379"/>
      <c r="J70" s="379"/>
      <c r="K70" s="379"/>
    </row>
    <row r="71" spans="4:15" ht="15" x14ac:dyDescent="0.35">
      <c r="D71" s="380" t="s">
        <v>107</v>
      </c>
      <c r="E71" s="380"/>
      <c r="F71" s="380"/>
      <c r="G71" s="380"/>
      <c r="H71" s="380"/>
      <c r="I71" s="380"/>
      <c r="J71" s="380"/>
      <c r="K71" s="380"/>
      <c r="M71" s="141"/>
      <c r="N71" s="141"/>
      <c r="O71" s="141"/>
    </row>
    <row r="72" spans="4:15" x14ac:dyDescent="0.35">
      <c r="M72" s="141"/>
      <c r="N72" s="141"/>
      <c r="O72" s="141"/>
    </row>
    <row r="91" spans="4:15" ht="30.75" customHeight="1" x14ac:dyDescent="0.35">
      <c r="O91" s="135" t="s">
        <v>188</v>
      </c>
    </row>
    <row r="94" spans="4:15" ht="15" x14ac:dyDescent="0.35">
      <c r="D94" s="379" t="s">
        <v>108</v>
      </c>
      <c r="E94" s="379"/>
      <c r="F94" s="379"/>
      <c r="G94" s="379"/>
      <c r="H94" s="379"/>
      <c r="I94" s="379"/>
      <c r="J94" s="379"/>
      <c r="K94" s="379"/>
    </row>
    <row r="95" spans="4:15" ht="15" x14ac:dyDescent="0.35">
      <c r="D95" s="379" t="s">
        <v>105</v>
      </c>
      <c r="E95" s="379"/>
      <c r="F95" s="379"/>
      <c r="G95" s="379"/>
      <c r="H95" s="379"/>
      <c r="I95" s="379"/>
      <c r="J95" s="379"/>
      <c r="K95" s="379"/>
    </row>
    <row r="96" spans="4:15" ht="15" x14ac:dyDescent="0.35">
      <c r="D96" s="379" t="s">
        <v>174</v>
      </c>
      <c r="E96" s="379"/>
      <c r="F96" s="379"/>
      <c r="G96" s="379"/>
      <c r="H96" s="379"/>
      <c r="I96" s="379"/>
      <c r="J96" s="379"/>
      <c r="K96" s="379"/>
    </row>
    <row r="97" spans="4:15" ht="15" x14ac:dyDescent="0.35">
      <c r="D97" s="379" t="str">
        <f>+D70</f>
        <v>Al 30 de Junio del 2025</v>
      </c>
      <c r="E97" s="379"/>
      <c r="F97" s="379"/>
      <c r="G97" s="379"/>
      <c r="H97" s="379"/>
      <c r="I97" s="379"/>
      <c r="J97" s="379"/>
      <c r="K97" s="379"/>
    </row>
    <row r="98" spans="4:15" ht="15" x14ac:dyDescent="0.35">
      <c r="D98" s="379" t="s">
        <v>109</v>
      </c>
      <c r="E98" s="379"/>
      <c r="F98" s="379"/>
      <c r="G98" s="379"/>
      <c r="H98" s="379"/>
      <c r="I98" s="379"/>
      <c r="J98" s="379"/>
      <c r="K98" s="379"/>
    </row>
    <row r="99" spans="4:15" ht="15" x14ac:dyDescent="0.35">
      <c r="D99" s="379"/>
      <c r="E99" s="379"/>
      <c r="F99" s="379"/>
      <c r="G99" s="379"/>
      <c r="H99" s="379"/>
      <c r="I99" s="379"/>
      <c r="J99" s="379"/>
      <c r="K99" s="379"/>
    </row>
    <row r="107" spans="4:15" x14ac:dyDescent="0.35">
      <c r="M107" s="142"/>
      <c r="N107" s="142"/>
      <c r="O107" s="142"/>
    </row>
    <row r="108" spans="4:15" x14ac:dyDescent="0.35">
      <c r="M108" s="142"/>
      <c r="N108" s="142"/>
      <c r="O108" s="142"/>
    </row>
    <row r="109" spans="4:15" x14ac:dyDescent="0.35">
      <c r="M109" s="142"/>
      <c r="N109" s="142"/>
      <c r="O109" s="142"/>
    </row>
    <row r="110" spans="4:15" x14ac:dyDescent="0.35">
      <c r="M110" s="142"/>
      <c r="N110" s="142"/>
      <c r="O110" s="142"/>
    </row>
    <row r="111" spans="4:15" x14ac:dyDescent="0.35">
      <c r="M111" s="142"/>
      <c r="N111" s="142"/>
      <c r="O111" s="142"/>
    </row>
    <row r="112" spans="4:15" x14ac:dyDescent="0.35">
      <c r="M112" s="142"/>
      <c r="N112" s="142"/>
      <c r="O112" s="142"/>
    </row>
    <row r="113" spans="4:15" x14ac:dyDescent="0.35">
      <c r="M113" s="142"/>
      <c r="N113" s="142"/>
      <c r="O113" s="142"/>
    </row>
    <row r="114" spans="4:15" x14ac:dyDescent="0.35">
      <c r="M114" s="142"/>
      <c r="N114" s="142"/>
      <c r="O114" s="142"/>
    </row>
    <row r="115" spans="4:15" x14ac:dyDescent="0.35">
      <c r="M115" s="142"/>
      <c r="N115" s="142"/>
      <c r="O115" s="142"/>
    </row>
    <row r="116" spans="4:15" x14ac:dyDescent="0.35">
      <c r="M116" s="142"/>
      <c r="N116" s="142"/>
      <c r="O116" s="142"/>
    </row>
    <row r="117" spans="4:15" x14ac:dyDescent="0.35">
      <c r="M117" s="142"/>
      <c r="N117" s="142"/>
      <c r="O117" s="142"/>
    </row>
    <row r="118" spans="4:15" x14ac:dyDescent="0.35">
      <c r="M118" s="142"/>
      <c r="N118" s="142"/>
      <c r="O118" s="142"/>
    </row>
    <row r="119" spans="4:15" x14ac:dyDescent="0.35">
      <c r="M119" s="142"/>
      <c r="N119" s="142"/>
      <c r="O119" s="142"/>
    </row>
    <row r="123" spans="4:15" ht="15" x14ac:dyDescent="0.35">
      <c r="D123" s="379" t="s">
        <v>110</v>
      </c>
      <c r="E123" s="379"/>
      <c r="F123" s="379"/>
      <c r="G123" s="379"/>
      <c r="H123" s="379"/>
      <c r="I123" s="379"/>
      <c r="J123" s="379"/>
      <c r="K123" s="379"/>
    </row>
    <row r="124" spans="4:15" ht="15" x14ac:dyDescent="0.35">
      <c r="D124" s="381" t="str">
        <f>+E44</f>
        <v>Deuda Pública No Financiera y BCCR</v>
      </c>
      <c r="E124" s="382"/>
      <c r="F124" s="382"/>
      <c r="G124" s="382"/>
      <c r="H124" s="382"/>
      <c r="I124" s="382"/>
      <c r="J124" s="382"/>
      <c r="K124" s="382"/>
    </row>
    <row r="125" spans="4:15" ht="15" x14ac:dyDescent="0.35">
      <c r="D125" s="381" t="s">
        <v>111</v>
      </c>
      <c r="E125" s="382"/>
      <c r="F125" s="382"/>
      <c r="G125" s="382"/>
      <c r="H125" s="382"/>
      <c r="I125" s="382"/>
      <c r="J125" s="382"/>
      <c r="K125" s="382"/>
    </row>
    <row r="126" spans="4:15" ht="15" x14ac:dyDescent="0.35">
      <c r="D126" s="379" t="str">
        <f>+D97</f>
        <v>Al 30 de Junio del 2025</v>
      </c>
      <c r="E126" s="379"/>
      <c r="F126" s="379"/>
      <c r="G126" s="379"/>
      <c r="H126" s="379"/>
      <c r="I126" s="379"/>
      <c r="J126" s="379"/>
      <c r="K126" s="379"/>
    </row>
    <row r="127" spans="4:15" ht="15" x14ac:dyDescent="0.35">
      <c r="D127" s="379"/>
      <c r="E127" s="379"/>
      <c r="F127" s="379"/>
      <c r="G127" s="379"/>
      <c r="H127" s="379"/>
      <c r="I127" s="379"/>
      <c r="J127" s="379"/>
      <c r="K127" s="379"/>
    </row>
    <row r="128" spans="4:15" ht="15" x14ac:dyDescent="0.35">
      <c r="D128" s="379"/>
      <c r="E128" s="379"/>
      <c r="F128" s="379"/>
      <c r="G128" s="379"/>
      <c r="H128" s="379"/>
      <c r="I128" s="379"/>
      <c r="J128" s="379"/>
      <c r="K128" s="379"/>
    </row>
    <row r="153" spans="4:15" ht="30.75" customHeight="1" x14ac:dyDescent="0.35">
      <c r="D153" s="379" t="s">
        <v>112</v>
      </c>
      <c r="E153" s="379"/>
      <c r="F153" s="379"/>
      <c r="G153" s="379"/>
      <c r="H153" s="379"/>
      <c r="I153" s="379"/>
      <c r="J153" s="379"/>
      <c r="K153" s="379"/>
      <c r="O153" s="135" t="s">
        <v>188</v>
      </c>
    </row>
    <row r="154" spans="4:15" ht="15" x14ac:dyDescent="0.35">
      <c r="D154" s="379" t="str">
        <f>+E44</f>
        <v>Deuda Pública No Financiera y BCCR</v>
      </c>
      <c r="E154" s="379"/>
      <c r="F154" s="379"/>
      <c r="G154" s="379"/>
      <c r="H154" s="379"/>
      <c r="I154" s="379"/>
      <c r="J154" s="379"/>
      <c r="K154" s="379"/>
    </row>
    <row r="155" spans="4:15" ht="15" x14ac:dyDescent="0.35">
      <c r="D155" s="379" t="s">
        <v>113</v>
      </c>
      <c r="E155" s="379"/>
      <c r="F155" s="379"/>
      <c r="G155" s="379"/>
      <c r="H155" s="379"/>
      <c r="I155" s="379"/>
      <c r="J155" s="379"/>
      <c r="K155" s="379"/>
    </row>
    <row r="156" spans="4:15" ht="15" x14ac:dyDescent="0.35">
      <c r="D156" s="379" t="s">
        <v>114</v>
      </c>
      <c r="E156" s="379"/>
      <c r="F156" s="379"/>
      <c r="G156" s="379"/>
      <c r="H156" s="379"/>
      <c r="I156" s="379"/>
      <c r="J156" s="379"/>
      <c r="K156" s="379"/>
    </row>
    <row r="157" spans="4:15" ht="15" x14ac:dyDescent="0.35">
      <c r="D157" s="380" t="str">
        <f>+E46</f>
        <v>(2015-2020 al 31 de Diciembre 2024)</v>
      </c>
      <c r="E157" s="379"/>
      <c r="F157" s="379"/>
      <c r="G157" s="379"/>
      <c r="H157" s="379"/>
      <c r="I157" s="379"/>
      <c r="J157" s="379"/>
      <c r="K157" s="379"/>
    </row>
    <row r="158" spans="4:15" x14ac:dyDescent="0.35">
      <c r="D158" s="359"/>
      <c r="E158" s="359"/>
      <c r="F158" s="359"/>
      <c r="G158" s="359"/>
      <c r="H158" s="359"/>
      <c r="I158" s="359"/>
      <c r="J158" s="359"/>
      <c r="K158" s="359"/>
    </row>
    <row r="177" spans="1:15" x14ac:dyDescent="0.3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</row>
    <row r="178" spans="1:15" x14ac:dyDescent="0.3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</row>
    <row r="179" spans="1:15" x14ac:dyDescent="0.3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</row>
    <row r="180" spans="1:15" x14ac:dyDescent="0.3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</row>
    <row r="181" spans="1:15" x14ac:dyDescent="0.3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</row>
    <row r="182" spans="1:15" x14ac:dyDescent="0.3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</row>
    <row r="183" spans="1:15" s="145" customFormat="1" ht="10.8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</row>
    <row r="184" spans="1:15" s="145" customFormat="1" ht="10.8" x14ac:dyDescent="0.25">
      <c r="A184" s="144"/>
      <c r="B184" s="144" t="s">
        <v>115</v>
      </c>
      <c r="C184" s="144">
        <v>2015</v>
      </c>
      <c r="D184" s="144">
        <v>2016</v>
      </c>
      <c r="E184" s="144">
        <v>2017</v>
      </c>
      <c r="F184" s="144">
        <v>2018</v>
      </c>
      <c r="G184" s="144">
        <v>2019</v>
      </c>
      <c r="H184" s="144">
        <v>2020</v>
      </c>
      <c r="I184" s="144">
        <v>2021</v>
      </c>
      <c r="J184" s="144">
        <v>2022</v>
      </c>
      <c r="K184" s="144">
        <v>2023</v>
      </c>
      <c r="L184" s="144">
        <v>2024</v>
      </c>
      <c r="M184" s="144"/>
      <c r="N184" s="144"/>
      <c r="O184" s="144"/>
    </row>
    <row r="185" spans="1:15" s="145" customFormat="1" ht="10.8" x14ac:dyDescent="0.25">
      <c r="A185" s="144"/>
      <c r="B185" s="146" t="s">
        <v>56</v>
      </c>
      <c r="C185" s="147">
        <v>3.9956951382860338E-2</v>
      </c>
      <c r="D185" s="147">
        <v>4.0305693198815364E-2</v>
      </c>
      <c r="E185" s="147">
        <v>4.2521819683051451E-2</v>
      </c>
      <c r="F185" s="147">
        <v>4.7556768805765814E-2</v>
      </c>
      <c r="G185" s="147">
        <v>5.3441952845624495E-2</v>
      </c>
      <c r="H185" s="147">
        <f>+'DPT colones '!H37/'DPT colones '!H62</f>
        <v>5.5622935210272235E-2</v>
      </c>
      <c r="I185" s="147">
        <f>+'DPT dólares '!P38</f>
        <v>5.6563719486355461E-2</v>
      </c>
      <c r="J185" s="147">
        <f>+'DPT dólares '!X38</f>
        <v>5.3905558944394985E-2</v>
      </c>
      <c r="K185" s="147">
        <f>+'DPT dólares '!AF38</f>
        <v>5.5703292081028546E-2</v>
      </c>
      <c r="L185" s="147">
        <f>+'DPT dólares '!AN38</f>
        <v>5.7531939349935036E-2</v>
      </c>
      <c r="M185" s="147"/>
      <c r="N185" s="147"/>
      <c r="O185" s="147"/>
    </row>
    <row r="186" spans="1:15" s="145" customFormat="1" ht="10.8" x14ac:dyDescent="0.25">
      <c r="A186" s="144"/>
      <c r="B186" s="146" t="s">
        <v>72</v>
      </c>
      <c r="C186" s="147">
        <v>0.27857228625165026</v>
      </c>
      <c r="D186" s="147">
        <v>0.27513817558261111</v>
      </c>
      <c r="E186" s="147">
        <v>0.29644460528042393</v>
      </c>
      <c r="F186" s="147">
        <v>0.33496692139795464</v>
      </c>
      <c r="G186" s="147">
        <v>0.36890053417190133</v>
      </c>
      <c r="H186" s="147">
        <f>+'DPT colones '!H37/'DPT colones '!H65</f>
        <v>0.42753457663793237</v>
      </c>
      <c r="I186" s="147">
        <f>+'DPT dólares '!P39</f>
        <v>0.3579549150644335</v>
      </c>
      <c r="J186" s="147">
        <f>+'DPT dólares '!X39</f>
        <v>0.32527320585585673</v>
      </c>
      <c r="K186" s="147">
        <f>+'DPT dólares '!AF39</f>
        <v>0.41030302550406339</v>
      </c>
      <c r="L186" s="147">
        <f>+'DPT dólares '!AN39</f>
        <v>0.42962198969099835</v>
      </c>
      <c r="M186" s="147"/>
      <c r="N186" s="147"/>
      <c r="O186" s="147"/>
    </row>
    <row r="187" spans="1:15" s="145" customFormat="1" ht="10.8" x14ac:dyDescent="0.25">
      <c r="A187" s="144"/>
      <c r="B187" s="146" t="s">
        <v>73</v>
      </c>
      <c r="C187" s="147">
        <v>0.18884096784719381</v>
      </c>
      <c r="D187" s="147">
        <v>0.20238060113394973</v>
      </c>
      <c r="E187" s="147">
        <v>0.20754671034771327</v>
      </c>
      <c r="F187" s="147">
        <v>0.23584777736492574</v>
      </c>
      <c r="G187" s="147">
        <v>0.2460340402734644</v>
      </c>
      <c r="H187" s="147">
        <f>+'DPT colones '!H37/'DPT colones '!H67</f>
        <v>0.26125654676662474</v>
      </c>
      <c r="I187" s="147">
        <f>+'DPT dólares '!P40</f>
        <v>0.27140388907870694</v>
      </c>
      <c r="J187" s="147">
        <f>+'DPT dólares '!X40</f>
        <v>0.28203273568466475</v>
      </c>
      <c r="K187" s="147">
        <f>+'DPT dólares '!AF40</f>
        <v>0.34519959551773199</v>
      </c>
      <c r="L187" s="147">
        <f>+'DPT dólares '!AN40</f>
        <v>0.34609496720326793</v>
      </c>
      <c r="M187" s="147"/>
      <c r="N187" s="147"/>
      <c r="O187" s="147"/>
    </row>
    <row r="193" spans="2:19" s="145" customFormat="1" ht="10.8" x14ac:dyDescent="0.25">
      <c r="B193" s="144" t="s">
        <v>116</v>
      </c>
      <c r="C193" s="144">
        <v>2015</v>
      </c>
      <c r="D193" s="144">
        <v>2016</v>
      </c>
      <c r="E193" s="144">
        <v>2017</v>
      </c>
      <c r="F193" s="144">
        <v>2018</v>
      </c>
      <c r="G193" s="144">
        <v>2019</v>
      </c>
      <c r="H193" s="144">
        <v>2020</v>
      </c>
      <c r="I193" s="144">
        <v>2021</v>
      </c>
      <c r="J193" s="144">
        <v>2022</v>
      </c>
      <c r="K193" s="144">
        <v>2023</v>
      </c>
      <c r="L193" s="144">
        <v>2024</v>
      </c>
      <c r="M193" s="144"/>
      <c r="N193" s="144"/>
      <c r="O193" s="144"/>
      <c r="P193" s="144"/>
      <c r="Q193" s="144"/>
      <c r="R193" s="144"/>
      <c r="S193" s="144"/>
    </row>
    <row r="194" spans="2:19" s="145" customFormat="1" ht="10.8" x14ac:dyDescent="0.25">
      <c r="B194" s="146" t="s">
        <v>45</v>
      </c>
      <c r="C194" s="147">
        <v>0.57864377376854226</v>
      </c>
      <c r="D194" s="147">
        <v>0.62954053749205374</v>
      </c>
      <c r="E194" s="147">
        <v>0.64470163224588251</v>
      </c>
      <c r="F194" s="147">
        <v>0.7058145537859285</v>
      </c>
      <c r="G194" s="147">
        <v>0.73924235320542286</v>
      </c>
      <c r="H194" s="147">
        <f>+'DPT colones '!H42/'DPT colones '!H62</f>
        <v>0.82560991210604018</v>
      </c>
      <c r="I194" s="147">
        <f>+'DPT dólares '!P43</f>
        <v>0.81849404977775264</v>
      </c>
      <c r="J194" s="147">
        <f>+'DPT dólares '!X43</f>
        <v>0.76711002470774181</v>
      </c>
      <c r="K194" s="147">
        <f>+'DPT dólares '!AF43</f>
        <v>0.73679688297136248</v>
      </c>
      <c r="L194" s="147">
        <f>+'DPT dólares '!AN43</f>
        <v>0.71992121718708701</v>
      </c>
      <c r="M194" s="147"/>
      <c r="N194" s="147"/>
      <c r="O194" s="147"/>
      <c r="P194" s="147"/>
      <c r="Q194" s="147"/>
      <c r="R194" s="147"/>
      <c r="S194" s="147"/>
    </row>
    <row r="195" spans="2:19" s="145" customFormat="1" ht="10.8" x14ac:dyDescent="0.25">
      <c r="B195" s="146" t="s">
        <v>76</v>
      </c>
      <c r="C195" s="147">
        <v>0.42925309681588114</v>
      </c>
      <c r="D195" s="147">
        <v>0.47719488865207821</v>
      </c>
      <c r="E195" s="147">
        <v>0.49543891732119588</v>
      </c>
      <c r="F195" s="147">
        <v>0.5340099830602798</v>
      </c>
      <c r="G195" s="147">
        <v>0.55726320729854528</v>
      </c>
      <c r="H195" s="147">
        <f>+'DPT colones '!H49/'DPT colones '!H62</f>
        <v>0.61510915227981489</v>
      </c>
      <c r="I195" s="147">
        <f>+'DPT dólares '!P50</f>
        <v>0.6019493103812471</v>
      </c>
      <c r="J195" s="147">
        <f>+'DPT dólares '!X50</f>
        <v>0.55195191881753869</v>
      </c>
      <c r="K195" s="147">
        <f>+'DPT dólares '!AF50</f>
        <v>0.53535361478503973</v>
      </c>
      <c r="L195" s="147">
        <f>+'DPT dólares '!AN50</f>
        <v>0.53281977140578607</v>
      </c>
      <c r="M195" s="147"/>
      <c r="N195" s="147"/>
      <c r="O195" s="147"/>
      <c r="P195" s="147"/>
      <c r="Q195" s="147"/>
      <c r="R195" s="147"/>
      <c r="S195" s="147"/>
    </row>
    <row r="196" spans="2:19" s="145" customFormat="1" ht="10.8" x14ac:dyDescent="0.25">
      <c r="B196" s="146" t="s">
        <v>77</v>
      </c>
      <c r="C196" s="147">
        <v>0.14939067695266103</v>
      </c>
      <c r="D196" s="147">
        <v>0.15234564883997559</v>
      </c>
      <c r="E196" s="147">
        <v>0.14926271492468654</v>
      </c>
      <c r="F196" s="147">
        <v>0.1718045707256487</v>
      </c>
      <c r="G196" s="147">
        <v>0.18197914590687755</v>
      </c>
      <c r="H196" s="147">
        <f>+'DPT colones '!H55/'DPT colones '!H62</f>
        <v>0.21050075982622526</v>
      </c>
      <c r="I196" s="147">
        <f>+'DPT dólares '!P56</f>
        <v>0.21654473939650548</v>
      </c>
      <c r="J196" s="147">
        <f>+'DPT dólares '!X56</f>
        <v>0.21515810589020309</v>
      </c>
      <c r="K196" s="147">
        <f>+'DPT dólares '!AF56</f>
        <v>0.20144326818632269</v>
      </c>
      <c r="L196" s="147">
        <f>+'DPT dólares '!AN56</f>
        <v>0.18710144578130092</v>
      </c>
      <c r="M196" s="147"/>
      <c r="N196" s="147"/>
      <c r="O196" s="147"/>
      <c r="P196" s="147"/>
      <c r="Q196" s="147"/>
      <c r="R196" s="147"/>
      <c r="S196" s="147"/>
    </row>
    <row r="197" spans="2:19" s="145" customFormat="1" ht="10.8" x14ac:dyDescent="0.25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7"/>
      <c r="N197" s="147"/>
      <c r="O197" s="147"/>
      <c r="P197" s="144"/>
      <c r="Q197" s="144"/>
      <c r="R197" s="148"/>
      <c r="S197" s="148"/>
    </row>
    <row r="198" spans="2:19" s="145" customFormat="1" ht="10.8" x14ac:dyDescent="0.25">
      <c r="B198" s="146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8"/>
      <c r="S198" s="148"/>
    </row>
    <row r="199" spans="2:19" s="145" customFormat="1" ht="10.8" x14ac:dyDescent="0.25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8"/>
      <c r="S199" s="148"/>
    </row>
    <row r="200" spans="2:19" s="145" customFormat="1" ht="10.8" x14ac:dyDescent="0.25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8"/>
      <c r="S200" s="148"/>
    </row>
    <row r="201" spans="2:19" s="145" customFormat="1" ht="10.8" x14ac:dyDescent="0.25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8"/>
      <c r="S201" s="148"/>
    </row>
    <row r="202" spans="2:19" s="145" customFormat="1" ht="10.8" x14ac:dyDescent="0.25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8"/>
      <c r="S202" s="148"/>
    </row>
    <row r="203" spans="2:19" s="145" customFormat="1" ht="10.8" x14ac:dyDescent="0.25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8"/>
      <c r="S203" s="148"/>
    </row>
    <row r="204" spans="2:19" s="145" customFormat="1" ht="10.8" x14ac:dyDescent="0.25">
      <c r="B204" s="357" t="s">
        <v>117</v>
      </c>
      <c r="C204" s="357"/>
      <c r="D204" s="357"/>
      <c r="E204" s="357"/>
      <c r="F204" s="144"/>
      <c r="G204" s="144"/>
      <c r="H204" s="144"/>
      <c r="I204" s="144"/>
      <c r="J204" s="144"/>
      <c r="K204" s="357" t="s">
        <v>117</v>
      </c>
      <c r="L204" s="357"/>
      <c r="M204" s="357"/>
      <c r="N204" s="357"/>
      <c r="O204" s="144"/>
      <c r="P204" s="144"/>
      <c r="Q204" s="144"/>
      <c r="R204" s="149" t="s">
        <v>118</v>
      </c>
      <c r="S204" s="148"/>
    </row>
    <row r="205" spans="2:19" s="153" customFormat="1" ht="10.8" x14ac:dyDescent="0.25">
      <c r="B205" s="356" t="s">
        <v>221</v>
      </c>
      <c r="C205" s="356"/>
      <c r="D205" s="356"/>
      <c r="E205" s="356"/>
      <c r="F205" s="150"/>
      <c r="G205" s="150"/>
      <c r="H205" s="149" t="s">
        <v>118</v>
      </c>
      <c r="I205" s="149" t="s">
        <v>118</v>
      </c>
      <c r="J205" s="150"/>
      <c r="K205" s="356" t="str">
        <f>+B205</f>
        <v>Al 30  de Junio 2025</v>
      </c>
      <c r="L205" s="356"/>
      <c r="M205" s="356"/>
      <c r="N205" s="356"/>
      <c r="O205" s="144"/>
      <c r="P205" s="144"/>
      <c r="Q205" s="144"/>
      <c r="R205" s="151">
        <v>0.08</v>
      </c>
      <c r="S205" s="152"/>
    </row>
    <row r="206" spans="2:19" s="145" customFormat="1" ht="10.8" x14ac:dyDescent="0.25">
      <c r="B206" s="356" t="s">
        <v>119</v>
      </c>
      <c r="C206" s="356"/>
      <c r="D206" s="356"/>
      <c r="E206" s="356"/>
      <c r="F206" s="144"/>
      <c r="G206" s="154"/>
      <c r="H206" s="151">
        <v>0.08</v>
      </c>
      <c r="I206" s="151">
        <v>0.1</v>
      </c>
      <c r="J206" s="144"/>
      <c r="K206" s="356" t="s">
        <v>109</v>
      </c>
      <c r="L206" s="356"/>
      <c r="M206" s="356"/>
      <c r="N206" s="356"/>
      <c r="O206" s="144"/>
      <c r="P206" s="144"/>
      <c r="Q206" s="144"/>
      <c r="R206" s="155">
        <f>+N248*R205</f>
        <v>2856209.5084317522</v>
      </c>
      <c r="S206" s="148"/>
    </row>
    <row r="207" spans="2:19" s="145" customFormat="1" ht="10.8" x14ac:dyDescent="0.25">
      <c r="B207" s="150"/>
      <c r="C207" s="156" t="s">
        <v>76</v>
      </c>
      <c r="D207" s="156" t="s">
        <v>77</v>
      </c>
      <c r="E207" s="157" t="s">
        <v>120</v>
      </c>
      <c r="F207" s="144"/>
      <c r="G207" s="157" t="s">
        <v>121</v>
      </c>
      <c r="H207" s="155">
        <f>+E248*H206</f>
        <v>2856209.5084317522</v>
      </c>
      <c r="I207" s="155">
        <f>+E248*I206</f>
        <v>3570261.8855396905</v>
      </c>
      <c r="J207" s="144"/>
      <c r="K207" s="150"/>
      <c r="L207" s="156" t="s">
        <v>76</v>
      </c>
      <c r="M207" s="156" t="s">
        <v>77</v>
      </c>
      <c r="N207" s="157" t="s">
        <v>120</v>
      </c>
      <c r="O207" s="150"/>
      <c r="P207" s="150"/>
      <c r="Q207" s="157" t="s">
        <v>121</v>
      </c>
      <c r="R207" s="150"/>
      <c r="S207" s="148"/>
    </row>
    <row r="208" spans="2:19" s="145" customFormat="1" ht="10.8" x14ac:dyDescent="0.25">
      <c r="B208" s="149">
        <v>2025</v>
      </c>
      <c r="C208" s="160">
        <f>+'Gráficos DP GG'!C208+'Gráficos DP BCCR'!C208+'Gráficos DP SNFP'!C208</f>
        <v>1602890.3839294985</v>
      </c>
      <c r="D208" s="160">
        <f>+'Gráficos DP GG'!D208+'Gráficos DP BCCR'!D208+'Gráficos DP SNFP'!D208</f>
        <v>158420.25040692688</v>
      </c>
      <c r="E208" s="148">
        <f>SUM(C208:D208)</f>
        <v>1761310.6343364255</v>
      </c>
      <c r="F208" s="144"/>
      <c r="G208" s="154">
        <f t="shared" ref="G208:G239" si="0">+E208/$E$248</f>
        <v>4.9332813412654768E-2</v>
      </c>
      <c r="H208" s="148">
        <f t="shared" ref="H208:H239" si="1">+$H$207-E208</f>
        <v>1094898.8740953268</v>
      </c>
      <c r="I208" s="148">
        <f t="shared" ref="I208:I239" si="2">+$I$207-E208</f>
        <v>1808951.251203265</v>
      </c>
      <c r="J208" s="144"/>
      <c r="K208" s="149">
        <v>2025</v>
      </c>
      <c r="L208" s="160">
        <f t="shared" ref="L208:N223" si="3">+C208</f>
        <v>1602890.3839294985</v>
      </c>
      <c r="M208" s="160">
        <f t="shared" si="3"/>
        <v>158420.25040692688</v>
      </c>
      <c r="N208" s="160">
        <f t="shared" si="3"/>
        <v>1761310.6343364255</v>
      </c>
      <c r="O208" s="144"/>
      <c r="P208" s="149">
        <v>2025</v>
      </c>
      <c r="Q208" s="154">
        <f t="shared" ref="Q208:S223" si="4">+G208</f>
        <v>4.9332813412654768E-2</v>
      </c>
      <c r="R208" s="148">
        <f t="shared" si="4"/>
        <v>1094898.8740953268</v>
      </c>
      <c r="S208" s="148">
        <f t="shared" si="4"/>
        <v>1808951.251203265</v>
      </c>
    </row>
    <row r="209" spans="2:19" s="145" customFormat="1" ht="10.8" x14ac:dyDescent="0.25">
      <c r="B209" s="149">
        <v>2026</v>
      </c>
      <c r="C209" s="160">
        <f>+'Gráficos DP GG'!C209+'Gráficos DP BCCR'!C209+'Gráficos DP SNFP'!C209</f>
        <v>2871339.2571831495</v>
      </c>
      <c r="D209" s="160">
        <f>+'Gráficos DP GG'!D209+'Gráficos DP BCCR'!D209+'Gráficos DP SNFP'!D209</f>
        <v>289824.96415100375</v>
      </c>
      <c r="E209" s="148">
        <f t="shared" ref="E209:E245" si="5">SUM(C209:D209)</f>
        <v>3161164.2213341533</v>
      </c>
      <c r="F209" s="144"/>
      <c r="G209" s="154">
        <f t="shared" si="0"/>
        <v>8.8541522237837275E-2</v>
      </c>
      <c r="H209" s="148">
        <f t="shared" si="1"/>
        <v>-304954.71290240111</v>
      </c>
      <c r="I209" s="148">
        <f t="shared" si="2"/>
        <v>409097.66420553718</v>
      </c>
      <c r="J209" s="144"/>
      <c r="K209" s="149">
        <v>2026</v>
      </c>
      <c r="L209" s="160">
        <f t="shared" si="3"/>
        <v>2871339.2571831495</v>
      </c>
      <c r="M209" s="160">
        <f t="shared" si="3"/>
        <v>289824.96415100375</v>
      </c>
      <c r="N209" s="160">
        <f t="shared" si="3"/>
        <v>3161164.2213341533</v>
      </c>
      <c r="O209" s="144"/>
      <c r="P209" s="149">
        <v>2026</v>
      </c>
      <c r="Q209" s="154">
        <f t="shared" si="4"/>
        <v>8.8541522237837275E-2</v>
      </c>
      <c r="R209" s="148">
        <f t="shared" si="4"/>
        <v>-304954.71290240111</v>
      </c>
      <c r="S209" s="148">
        <f t="shared" si="4"/>
        <v>409097.66420553718</v>
      </c>
    </row>
    <row r="210" spans="2:19" s="145" customFormat="1" ht="10.8" x14ac:dyDescent="0.25">
      <c r="B210" s="149">
        <v>2027</v>
      </c>
      <c r="C210" s="160">
        <f>+'Gráficos DP GG'!C210+'Gráficos DP BCCR'!C210+'Gráficos DP SNFP'!C210</f>
        <v>2178838.3697373355</v>
      </c>
      <c r="D210" s="160">
        <f>+'Gráficos DP GG'!D210+'Gráficos DP BCCR'!D210+'Gráficos DP SNFP'!D210</f>
        <v>354009.11914693302</v>
      </c>
      <c r="E210" s="148">
        <f t="shared" si="5"/>
        <v>2532847.4888842683</v>
      </c>
      <c r="F210" s="144"/>
      <c r="G210" s="154">
        <f t="shared" si="0"/>
        <v>7.094290475280908E-2</v>
      </c>
      <c r="H210" s="148">
        <f t="shared" si="1"/>
        <v>323362.01954748388</v>
      </c>
      <c r="I210" s="148">
        <f t="shared" si="2"/>
        <v>1037414.3966554222</v>
      </c>
      <c r="J210" s="144"/>
      <c r="K210" s="149">
        <v>2027</v>
      </c>
      <c r="L210" s="160">
        <f t="shared" si="3"/>
        <v>2178838.3697373355</v>
      </c>
      <c r="M210" s="160">
        <f t="shared" si="3"/>
        <v>354009.11914693302</v>
      </c>
      <c r="N210" s="160">
        <f t="shared" si="3"/>
        <v>2532847.4888842683</v>
      </c>
      <c r="O210" s="144"/>
      <c r="P210" s="149">
        <v>2027</v>
      </c>
      <c r="Q210" s="154">
        <f t="shared" si="4"/>
        <v>7.094290475280908E-2</v>
      </c>
      <c r="R210" s="148">
        <f t="shared" si="4"/>
        <v>323362.01954748388</v>
      </c>
      <c r="S210" s="148">
        <f t="shared" si="4"/>
        <v>1037414.3966554222</v>
      </c>
    </row>
    <row r="211" spans="2:19" s="145" customFormat="1" ht="10.8" x14ac:dyDescent="0.25">
      <c r="B211" s="149">
        <v>2028</v>
      </c>
      <c r="C211" s="160">
        <f>+'Gráficos DP GG'!C211+'Gráficos DP BCCR'!C211+'Gráficos DP SNFP'!C211</f>
        <v>3142067.7978219702</v>
      </c>
      <c r="D211" s="160">
        <f>+'Gráficos DP GG'!D211+'Gráficos DP BCCR'!D211+'Gráficos DP SNFP'!D211</f>
        <v>376044.58586724621</v>
      </c>
      <c r="E211" s="148">
        <f t="shared" si="5"/>
        <v>3518112.3836892163</v>
      </c>
      <c r="F211" s="144"/>
      <c r="G211" s="154">
        <f t="shared" si="0"/>
        <v>9.8539336790343296E-2</v>
      </c>
      <c r="H211" s="148">
        <f t="shared" si="1"/>
        <v>-661902.87525746413</v>
      </c>
      <c r="I211" s="148">
        <f t="shared" si="2"/>
        <v>52149.50185047416</v>
      </c>
      <c r="J211" s="144"/>
      <c r="K211" s="149">
        <v>2028</v>
      </c>
      <c r="L211" s="160">
        <f t="shared" si="3"/>
        <v>3142067.7978219702</v>
      </c>
      <c r="M211" s="160">
        <f t="shared" si="3"/>
        <v>376044.58586724621</v>
      </c>
      <c r="N211" s="160">
        <f t="shared" si="3"/>
        <v>3518112.3836892163</v>
      </c>
      <c r="O211" s="144"/>
      <c r="P211" s="149">
        <v>2028</v>
      </c>
      <c r="Q211" s="154">
        <f t="shared" si="4"/>
        <v>9.8539336790343296E-2</v>
      </c>
      <c r="R211" s="148">
        <f t="shared" si="4"/>
        <v>-661902.87525746413</v>
      </c>
      <c r="S211" s="148">
        <f t="shared" si="4"/>
        <v>52149.50185047416</v>
      </c>
    </row>
    <row r="212" spans="2:19" s="145" customFormat="1" ht="10.8" x14ac:dyDescent="0.25">
      <c r="B212" s="149">
        <v>2029</v>
      </c>
      <c r="C212" s="160">
        <f>+'Gráficos DP GG'!C212+'Gráficos DP BCCR'!C212+'Gráficos DP SNFP'!C212</f>
        <v>2983054.02775966</v>
      </c>
      <c r="D212" s="160">
        <f>+'Gráficos DP GG'!D212+'Gráficos DP BCCR'!D212+'Gráficos DP SNFP'!D212</f>
        <v>567471.67393302964</v>
      </c>
      <c r="E212" s="148">
        <f t="shared" si="5"/>
        <v>3550525.7016926897</v>
      </c>
      <c r="F212" s="144"/>
      <c r="G212" s="154">
        <f t="shared" si="0"/>
        <v>9.9447206270023597E-2</v>
      </c>
      <c r="H212" s="148">
        <f t="shared" si="1"/>
        <v>-694316.19326093746</v>
      </c>
      <c r="I212" s="148">
        <f t="shared" si="2"/>
        <v>19736.183847000822</v>
      </c>
      <c r="J212" s="144"/>
      <c r="K212" s="149">
        <v>2029</v>
      </c>
      <c r="L212" s="160">
        <f t="shared" si="3"/>
        <v>2983054.02775966</v>
      </c>
      <c r="M212" s="160">
        <f t="shared" si="3"/>
        <v>567471.67393302964</v>
      </c>
      <c r="N212" s="160">
        <f t="shared" si="3"/>
        <v>3550525.7016926897</v>
      </c>
      <c r="O212" s="144"/>
      <c r="P212" s="149">
        <v>2029</v>
      </c>
      <c r="Q212" s="154">
        <f t="shared" si="4"/>
        <v>9.9447206270023597E-2</v>
      </c>
      <c r="R212" s="148">
        <f t="shared" si="4"/>
        <v>-694316.19326093746</v>
      </c>
      <c r="S212" s="148">
        <f t="shared" si="4"/>
        <v>19736.183847000822</v>
      </c>
    </row>
    <row r="213" spans="2:19" s="145" customFormat="1" ht="10.8" x14ac:dyDescent="0.25">
      <c r="B213" s="149">
        <v>2030</v>
      </c>
      <c r="C213" s="160">
        <f>+'Gráficos DP GG'!C213+'Gráficos DP BCCR'!C213+'Gráficos DP SNFP'!C213</f>
        <v>2174111.7522773826</v>
      </c>
      <c r="D213" s="160">
        <f>+'Gráficos DP GG'!D213+'Gráficos DP BCCR'!D213+'Gráficos DP SNFP'!D213</f>
        <v>559541.48937116633</v>
      </c>
      <c r="E213" s="148">
        <f t="shared" si="5"/>
        <v>2733653.2416485492</v>
      </c>
      <c r="F213" s="144"/>
      <c r="G213" s="154">
        <f t="shared" si="0"/>
        <v>7.6567303163961681E-2</v>
      </c>
      <c r="H213" s="148">
        <f t="shared" si="1"/>
        <v>122556.266783203</v>
      </c>
      <c r="I213" s="148">
        <f t="shared" si="2"/>
        <v>836608.64389114128</v>
      </c>
      <c r="J213" s="144"/>
      <c r="K213" s="149">
        <v>2030</v>
      </c>
      <c r="L213" s="160">
        <f t="shared" si="3"/>
        <v>2174111.7522773826</v>
      </c>
      <c r="M213" s="160">
        <f t="shared" si="3"/>
        <v>559541.48937116633</v>
      </c>
      <c r="N213" s="160">
        <f t="shared" si="3"/>
        <v>2733653.2416485492</v>
      </c>
      <c r="O213" s="144"/>
      <c r="P213" s="149">
        <v>2030</v>
      </c>
      <c r="Q213" s="154">
        <f t="shared" si="4"/>
        <v>7.6567303163961681E-2</v>
      </c>
      <c r="R213" s="148">
        <f t="shared" si="4"/>
        <v>122556.266783203</v>
      </c>
      <c r="S213" s="148">
        <f t="shared" si="4"/>
        <v>836608.64389114128</v>
      </c>
    </row>
    <row r="214" spans="2:19" s="145" customFormat="1" ht="10.8" x14ac:dyDescent="0.25">
      <c r="B214" s="149">
        <v>2031</v>
      </c>
      <c r="C214" s="160">
        <f>+'Gráficos DP GG'!C214+'Gráficos DP BCCR'!C214+'Gráficos DP SNFP'!C214</f>
        <v>2234820.9080653074</v>
      </c>
      <c r="D214" s="160">
        <f>+'Gráficos DP GG'!D214+'Gráficos DP BCCR'!D214+'Gráficos DP SNFP'!D214</f>
        <v>710190.17661579337</v>
      </c>
      <c r="E214" s="148">
        <f t="shared" si="5"/>
        <v>2945011.0846811007</v>
      </c>
      <c r="F214" s="144"/>
      <c r="G214" s="154">
        <f t="shared" si="0"/>
        <v>8.2487256652208435E-2</v>
      </c>
      <c r="H214" s="148">
        <f t="shared" si="1"/>
        <v>-88801.576249348465</v>
      </c>
      <c r="I214" s="148">
        <f t="shared" si="2"/>
        <v>625250.80085858982</v>
      </c>
      <c r="J214" s="144"/>
      <c r="K214" s="149">
        <v>2031</v>
      </c>
      <c r="L214" s="160">
        <f t="shared" si="3"/>
        <v>2234820.9080653074</v>
      </c>
      <c r="M214" s="160">
        <f t="shared" si="3"/>
        <v>710190.17661579337</v>
      </c>
      <c r="N214" s="160">
        <f t="shared" si="3"/>
        <v>2945011.0846811007</v>
      </c>
      <c r="O214" s="144"/>
      <c r="P214" s="149">
        <v>2031</v>
      </c>
      <c r="Q214" s="154">
        <f t="shared" si="4"/>
        <v>8.2487256652208435E-2</v>
      </c>
      <c r="R214" s="148">
        <f t="shared" si="4"/>
        <v>-88801.576249348465</v>
      </c>
      <c r="S214" s="148">
        <f t="shared" si="4"/>
        <v>625250.80085858982</v>
      </c>
    </row>
    <row r="215" spans="2:19" s="145" customFormat="1" ht="10.8" x14ac:dyDescent="0.25">
      <c r="B215" s="149">
        <v>2032</v>
      </c>
      <c r="C215" s="160">
        <f>+'Gráficos DP GG'!C215+'Gráficos DP BCCR'!C215+'Gráficos DP SNFP'!C215</f>
        <v>1250812.0558625213</v>
      </c>
      <c r="D215" s="160">
        <f>+'Gráficos DP GG'!D215+'Gráficos DP BCCR'!D215+'Gráficos DP SNFP'!D215</f>
        <v>569158.46521256154</v>
      </c>
      <c r="E215" s="148">
        <f t="shared" si="5"/>
        <v>1819970.5210750829</v>
      </c>
      <c r="F215" s="144"/>
      <c r="G215" s="154">
        <f t="shared" si="0"/>
        <v>5.0975826967941631E-2</v>
      </c>
      <c r="H215" s="148">
        <f t="shared" si="1"/>
        <v>1036238.9873566693</v>
      </c>
      <c r="I215" s="148">
        <f t="shared" si="2"/>
        <v>1750291.3644646076</v>
      </c>
      <c r="J215" s="144"/>
      <c r="K215" s="149">
        <v>2032</v>
      </c>
      <c r="L215" s="160">
        <f t="shared" si="3"/>
        <v>1250812.0558625213</v>
      </c>
      <c r="M215" s="160">
        <f t="shared" si="3"/>
        <v>569158.46521256154</v>
      </c>
      <c r="N215" s="160">
        <f t="shared" si="3"/>
        <v>1819970.5210750829</v>
      </c>
      <c r="O215" s="144"/>
      <c r="P215" s="149">
        <v>2032</v>
      </c>
      <c r="Q215" s="154">
        <f t="shared" si="4"/>
        <v>5.0975826967941631E-2</v>
      </c>
      <c r="R215" s="148">
        <f t="shared" si="4"/>
        <v>1036238.9873566693</v>
      </c>
      <c r="S215" s="148">
        <f t="shared" si="4"/>
        <v>1750291.3644646076</v>
      </c>
    </row>
    <row r="216" spans="2:19" s="145" customFormat="1" ht="10.8" x14ac:dyDescent="0.25">
      <c r="B216" s="149">
        <v>2033</v>
      </c>
      <c r="C216" s="160">
        <f>+'Gráficos DP GG'!C216+'Gráficos DP BCCR'!C216+'Gráficos DP SNFP'!C216</f>
        <v>1246383.1405778253</v>
      </c>
      <c r="D216" s="160">
        <f>+'Gráficos DP GG'!D216+'Gráficos DP BCCR'!D216+'Gráficos DP SNFP'!D216</f>
        <v>532309.21308433136</v>
      </c>
      <c r="E216" s="148">
        <f t="shared" si="5"/>
        <v>1778692.3536621565</v>
      </c>
      <c r="F216" s="144"/>
      <c r="G216" s="154">
        <f t="shared" si="0"/>
        <v>4.9819660593141184E-2</v>
      </c>
      <c r="H216" s="148">
        <f t="shared" si="1"/>
        <v>1077517.1547695957</v>
      </c>
      <c r="I216" s="148">
        <f t="shared" si="2"/>
        <v>1791569.531877534</v>
      </c>
      <c r="J216" s="144"/>
      <c r="K216" s="149">
        <v>2033</v>
      </c>
      <c r="L216" s="160">
        <f t="shared" si="3"/>
        <v>1246383.1405778253</v>
      </c>
      <c r="M216" s="160">
        <f t="shared" si="3"/>
        <v>532309.21308433136</v>
      </c>
      <c r="N216" s="160">
        <f t="shared" si="3"/>
        <v>1778692.3536621565</v>
      </c>
      <c r="O216" s="144"/>
      <c r="P216" s="149">
        <v>2033</v>
      </c>
      <c r="Q216" s="154">
        <f t="shared" si="4"/>
        <v>4.9819660593141184E-2</v>
      </c>
      <c r="R216" s="148">
        <f t="shared" si="4"/>
        <v>1077517.1547695957</v>
      </c>
      <c r="S216" s="148">
        <f t="shared" si="4"/>
        <v>1791569.531877534</v>
      </c>
    </row>
    <row r="217" spans="2:19" s="145" customFormat="1" ht="10.8" x14ac:dyDescent="0.25">
      <c r="B217" s="149">
        <v>2034</v>
      </c>
      <c r="C217" s="160">
        <f>+'Gráficos DP GG'!C217+'Gráficos DP BCCR'!C217+'Gráficos DP SNFP'!C217</f>
        <v>1153478.4560429812</v>
      </c>
      <c r="D217" s="160">
        <f>+'Gráficos DP GG'!D217+'Gráficos DP BCCR'!D217+'Gráficos DP SNFP'!D217</f>
        <v>495433.72605705296</v>
      </c>
      <c r="E217" s="148">
        <f t="shared" si="5"/>
        <v>1648912.1821000343</v>
      </c>
      <c r="F217" s="144"/>
      <c r="G217" s="154">
        <f t="shared" si="0"/>
        <v>4.6184628325963276E-2</v>
      </c>
      <c r="H217" s="148">
        <f t="shared" si="1"/>
        <v>1207297.3263317179</v>
      </c>
      <c r="I217" s="148">
        <f t="shared" si="2"/>
        <v>1921349.7034396562</v>
      </c>
      <c r="J217" s="144"/>
      <c r="K217" s="149">
        <v>2034</v>
      </c>
      <c r="L217" s="160">
        <f t="shared" si="3"/>
        <v>1153478.4560429812</v>
      </c>
      <c r="M217" s="160">
        <f t="shared" si="3"/>
        <v>495433.72605705296</v>
      </c>
      <c r="N217" s="160">
        <f t="shared" si="3"/>
        <v>1648912.1821000343</v>
      </c>
      <c r="O217" s="144"/>
      <c r="P217" s="149">
        <v>2034</v>
      </c>
      <c r="Q217" s="154">
        <f t="shared" si="4"/>
        <v>4.6184628325963276E-2</v>
      </c>
      <c r="R217" s="148">
        <f t="shared" si="4"/>
        <v>1207297.3263317179</v>
      </c>
      <c r="S217" s="148">
        <f t="shared" si="4"/>
        <v>1921349.7034396562</v>
      </c>
    </row>
    <row r="218" spans="2:19" s="145" customFormat="1" ht="10.8" x14ac:dyDescent="0.25">
      <c r="B218" s="149">
        <v>2035</v>
      </c>
      <c r="C218" s="160">
        <f>+'Gráficos DP GG'!C218+'Gráficos DP BCCR'!C218+'Gráficos DP SNFP'!C218</f>
        <v>1219614.8949265731</v>
      </c>
      <c r="D218" s="160">
        <f>+'Gráficos DP GG'!D218+'Gráficos DP BCCR'!D218+'Gráficos DP SNFP'!D218</f>
        <v>215272.87415666401</v>
      </c>
      <c r="E218" s="148">
        <f t="shared" si="5"/>
        <v>1434887.7690832373</v>
      </c>
      <c r="F218" s="144"/>
      <c r="G218" s="154">
        <f t="shared" si="0"/>
        <v>4.0189986479558647E-2</v>
      </c>
      <c r="H218" s="148">
        <f t="shared" si="1"/>
        <v>1421321.7393485149</v>
      </c>
      <c r="I218" s="148">
        <f t="shared" si="2"/>
        <v>2135374.1164564532</v>
      </c>
      <c r="J218" s="144"/>
      <c r="K218" s="149">
        <v>2035</v>
      </c>
      <c r="L218" s="160">
        <f t="shared" si="3"/>
        <v>1219614.8949265731</v>
      </c>
      <c r="M218" s="160">
        <f t="shared" si="3"/>
        <v>215272.87415666401</v>
      </c>
      <c r="N218" s="160">
        <f t="shared" si="3"/>
        <v>1434887.7690832373</v>
      </c>
      <c r="O218" s="144"/>
      <c r="P218" s="149">
        <v>2035</v>
      </c>
      <c r="Q218" s="154">
        <f t="shared" si="4"/>
        <v>4.0189986479558647E-2</v>
      </c>
      <c r="R218" s="148">
        <f t="shared" si="4"/>
        <v>1421321.7393485149</v>
      </c>
      <c r="S218" s="148">
        <f t="shared" si="4"/>
        <v>2135374.1164564532</v>
      </c>
    </row>
    <row r="219" spans="2:19" s="145" customFormat="1" ht="10.8" x14ac:dyDescent="0.25">
      <c r="B219" s="149">
        <v>2036</v>
      </c>
      <c r="C219" s="160">
        <f>+'Gráficos DP GG'!C219+'Gráficos DP BCCR'!C219+'Gráficos DP SNFP'!C219</f>
        <v>884749.68450959912</v>
      </c>
      <c r="D219" s="160">
        <f>+'Gráficos DP GG'!D219+'Gráficos DP BCCR'!D219+'Gráficos DP SNFP'!D219</f>
        <v>212807.87372365844</v>
      </c>
      <c r="E219" s="148">
        <f t="shared" si="5"/>
        <v>1097557.5582332576</v>
      </c>
      <c r="F219" s="144"/>
      <c r="G219" s="154">
        <f t="shared" si="0"/>
        <v>3.0741654069652312E-2</v>
      </c>
      <c r="H219" s="148">
        <f t="shared" si="1"/>
        <v>1758651.9501984946</v>
      </c>
      <c r="I219" s="148">
        <f t="shared" si="2"/>
        <v>2472704.3273064326</v>
      </c>
      <c r="J219" s="144"/>
      <c r="K219" s="149">
        <v>2036</v>
      </c>
      <c r="L219" s="160">
        <f t="shared" si="3"/>
        <v>884749.68450959912</v>
      </c>
      <c r="M219" s="160">
        <f t="shared" si="3"/>
        <v>212807.87372365844</v>
      </c>
      <c r="N219" s="160">
        <f t="shared" si="3"/>
        <v>1097557.5582332576</v>
      </c>
      <c r="O219" s="144"/>
      <c r="P219" s="149">
        <v>2036</v>
      </c>
      <c r="Q219" s="154">
        <f t="shared" si="4"/>
        <v>3.0741654069652312E-2</v>
      </c>
      <c r="R219" s="148">
        <f t="shared" si="4"/>
        <v>1758651.9501984946</v>
      </c>
      <c r="S219" s="148">
        <f t="shared" si="4"/>
        <v>2472704.3273064326</v>
      </c>
    </row>
    <row r="220" spans="2:19" s="145" customFormat="1" ht="10.8" x14ac:dyDescent="0.25">
      <c r="B220" s="149">
        <v>2037</v>
      </c>
      <c r="C220" s="160">
        <f>+'Gráficos DP GG'!C220+'Gráficos DP BCCR'!C220+'Gráficos DP SNFP'!C220</f>
        <v>146824.72913636846</v>
      </c>
      <c r="D220" s="160">
        <f>+'Gráficos DP GG'!D220+'Gráficos DP BCCR'!D220+'Gráficos DP SNFP'!D220</f>
        <v>205759.81122219653</v>
      </c>
      <c r="E220" s="148">
        <f t="shared" si="5"/>
        <v>352584.54035856499</v>
      </c>
      <c r="F220" s="144"/>
      <c r="G220" s="154">
        <f t="shared" si="0"/>
        <v>9.8755932103078026E-3</v>
      </c>
      <c r="H220" s="148">
        <f t="shared" si="1"/>
        <v>2503624.9680731874</v>
      </c>
      <c r="I220" s="148">
        <f t="shared" si="2"/>
        <v>3217677.3451811257</v>
      </c>
      <c r="J220" s="144"/>
      <c r="K220" s="149">
        <v>2037</v>
      </c>
      <c r="L220" s="160">
        <f t="shared" si="3"/>
        <v>146824.72913636846</v>
      </c>
      <c r="M220" s="160">
        <f t="shared" si="3"/>
        <v>205759.81122219653</v>
      </c>
      <c r="N220" s="160">
        <f t="shared" si="3"/>
        <v>352584.54035856499</v>
      </c>
      <c r="O220" s="144"/>
      <c r="P220" s="149">
        <v>2037</v>
      </c>
      <c r="Q220" s="154">
        <f t="shared" si="4"/>
        <v>9.8755932103078026E-3</v>
      </c>
      <c r="R220" s="148">
        <f t="shared" si="4"/>
        <v>2503624.9680731874</v>
      </c>
      <c r="S220" s="148">
        <f t="shared" si="4"/>
        <v>3217677.3451811257</v>
      </c>
    </row>
    <row r="221" spans="2:19" s="145" customFormat="1" ht="10.8" x14ac:dyDescent="0.25">
      <c r="B221" s="149">
        <v>2038</v>
      </c>
      <c r="C221" s="160">
        <f>+'Gráficos DP GG'!C221+'Gráficos DP BCCR'!C221+'Gráficos DP SNFP'!C221</f>
        <v>417069.54286424723</v>
      </c>
      <c r="D221" s="160">
        <f>+'Gráficos DP GG'!D221+'Gráficos DP BCCR'!D221+'Gráficos DP SNFP'!D221</f>
        <v>170947.87323774851</v>
      </c>
      <c r="E221" s="148">
        <f t="shared" si="5"/>
        <v>588017.41610199574</v>
      </c>
      <c r="F221" s="144"/>
      <c r="G221" s="154">
        <f t="shared" si="0"/>
        <v>1.6469867896346472E-2</v>
      </c>
      <c r="H221" s="148">
        <f t="shared" si="1"/>
        <v>2268192.0923297564</v>
      </c>
      <c r="I221" s="148">
        <f t="shared" si="2"/>
        <v>2982244.4694376946</v>
      </c>
      <c r="J221" s="144"/>
      <c r="K221" s="149">
        <v>2038</v>
      </c>
      <c r="L221" s="160">
        <f t="shared" si="3"/>
        <v>417069.54286424723</v>
      </c>
      <c r="M221" s="160">
        <f t="shared" si="3"/>
        <v>170947.87323774851</v>
      </c>
      <c r="N221" s="160">
        <f t="shared" si="3"/>
        <v>588017.41610199574</v>
      </c>
      <c r="O221" s="144"/>
      <c r="P221" s="149">
        <v>2038</v>
      </c>
      <c r="Q221" s="154">
        <f t="shared" si="4"/>
        <v>1.6469867896346472E-2</v>
      </c>
      <c r="R221" s="148">
        <f t="shared" si="4"/>
        <v>2268192.0923297564</v>
      </c>
      <c r="S221" s="148">
        <f t="shared" si="4"/>
        <v>2982244.4694376946</v>
      </c>
    </row>
    <row r="222" spans="2:19" s="145" customFormat="1" ht="10.8" x14ac:dyDescent="0.25">
      <c r="B222" s="149">
        <v>2039</v>
      </c>
      <c r="C222" s="160">
        <f>+'Gráficos DP GG'!C222+'Gráficos DP BCCR'!C222+'Gráficos DP SNFP'!C222</f>
        <v>150400.76805065337</v>
      </c>
      <c r="D222" s="160">
        <f>+'Gráficos DP GG'!D222+'Gráficos DP BCCR'!D222+'Gráficos DP SNFP'!D222</f>
        <v>155240.54515295022</v>
      </c>
      <c r="E222" s="148">
        <f t="shared" si="5"/>
        <v>305641.31320360361</v>
      </c>
      <c r="F222" s="144"/>
      <c r="G222" s="154">
        <f t="shared" si="0"/>
        <v>8.5607533285307451E-3</v>
      </c>
      <c r="H222" s="148">
        <f t="shared" si="1"/>
        <v>2550568.1952281487</v>
      </c>
      <c r="I222" s="148">
        <f t="shared" si="2"/>
        <v>3264620.572336087</v>
      </c>
      <c r="J222" s="144"/>
      <c r="K222" s="149">
        <v>2039</v>
      </c>
      <c r="L222" s="160">
        <f t="shared" si="3"/>
        <v>150400.76805065337</v>
      </c>
      <c r="M222" s="160">
        <f>+D222</f>
        <v>155240.54515295022</v>
      </c>
      <c r="N222" s="160">
        <f>+E222</f>
        <v>305641.31320360361</v>
      </c>
      <c r="O222" s="144"/>
      <c r="P222" s="149">
        <v>2039</v>
      </c>
      <c r="Q222" s="154">
        <f t="shared" si="4"/>
        <v>8.5607533285307451E-3</v>
      </c>
      <c r="R222" s="148">
        <f t="shared" si="4"/>
        <v>2550568.1952281487</v>
      </c>
      <c r="S222" s="148">
        <f t="shared" si="4"/>
        <v>3264620.572336087</v>
      </c>
    </row>
    <row r="223" spans="2:19" s="145" customFormat="1" ht="10.8" x14ac:dyDescent="0.25">
      <c r="B223" s="149">
        <v>2040</v>
      </c>
      <c r="C223" s="160">
        <f>+'Gráficos DP GG'!C223+'Gráficos DP BCCR'!C223+'Gráficos DP SNFP'!C223</f>
        <v>825466.99081853579</v>
      </c>
      <c r="D223" s="160">
        <f>+'Gráficos DP GG'!D223+'Gráficos DP BCCR'!D223+'Gráficos DP SNFP'!D223</f>
        <v>481422.61491920659</v>
      </c>
      <c r="E223" s="148">
        <f t="shared" si="5"/>
        <v>1306889.6057377425</v>
      </c>
      <c r="F223" s="144"/>
      <c r="G223" s="154">
        <f t="shared" si="0"/>
        <v>3.6604866747476414E-2</v>
      </c>
      <c r="H223" s="148">
        <f t="shared" si="1"/>
        <v>1549319.9026940097</v>
      </c>
      <c r="I223" s="148">
        <f t="shared" si="2"/>
        <v>2263372.279801948</v>
      </c>
      <c r="J223" s="144"/>
      <c r="K223" s="149">
        <v>2040</v>
      </c>
      <c r="L223" s="160">
        <f t="shared" si="3"/>
        <v>825466.99081853579</v>
      </c>
      <c r="M223" s="160">
        <f>+D223</f>
        <v>481422.61491920659</v>
      </c>
      <c r="N223" s="160">
        <f>+E223</f>
        <v>1306889.6057377425</v>
      </c>
      <c r="O223" s="144"/>
      <c r="P223" s="149">
        <v>2040</v>
      </c>
      <c r="Q223" s="154">
        <f t="shared" si="4"/>
        <v>3.6604866747476414E-2</v>
      </c>
      <c r="R223" s="148">
        <f t="shared" si="4"/>
        <v>1549319.9026940097</v>
      </c>
      <c r="S223" s="148">
        <f t="shared" si="4"/>
        <v>2263372.279801948</v>
      </c>
    </row>
    <row r="224" spans="2:19" s="145" customFormat="1" ht="10.8" x14ac:dyDescent="0.25">
      <c r="B224" s="149">
        <v>2041</v>
      </c>
      <c r="C224" s="160">
        <f>+'Gráficos DP GG'!C224+'Gráficos DP BCCR'!C224+'Gráficos DP SNFP'!C224</f>
        <v>149396.36387861765</v>
      </c>
      <c r="D224" s="160">
        <f>+'Gráficos DP GG'!D224+'Gráficos DP BCCR'!D224+'Gráficos DP SNFP'!D224</f>
        <v>99659.475823019631</v>
      </c>
      <c r="E224" s="148">
        <f t="shared" si="5"/>
        <v>249055.83970163728</v>
      </c>
      <c r="F224" s="144"/>
      <c r="G224" s="154">
        <f t="shared" si="0"/>
        <v>6.97584232435065E-3</v>
      </c>
      <c r="H224" s="148">
        <f t="shared" si="1"/>
        <v>2607153.6687301151</v>
      </c>
      <c r="I224" s="148">
        <f t="shared" si="2"/>
        <v>3321206.0458380533</v>
      </c>
      <c r="J224" s="144"/>
      <c r="K224" s="149" t="s">
        <v>206</v>
      </c>
      <c r="L224" s="160">
        <f>SUM(C224:C228)</f>
        <v>1346854.0738125984</v>
      </c>
      <c r="M224" s="160">
        <f t="shared" ref="M224:N224" si="6">SUM(D224:D228)</f>
        <v>1969900.3927089402</v>
      </c>
      <c r="N224" s="160">
        <f t="shared" si="6"/>
        <v>3316754.4665215388</v>
      </c>
      <c r="O224" s="144"/>
      <c r="P224" s="149" t="s">
        <v>206</v>
      </c>
      <c r="Q224" s="154">
        <f>SUM(G224:G227)</f>
        <v>6.4034988872473969E-2</v>
      </c>
      <c r="R224" s="161">
        <f>SUM(H224:H227)</f>
        <v>9138621.2326034885</v>
      </c>
      <c r="S224" s="161">
        <f t="shared" ref="S224" si="7">SUM(I224:I228)</f>
        <v>14534554.961176915</v>
      </c>
    </row>
    <row r="225" spans="2:19" s="145" customFormat="1" ht="10.8" x14ac:dyDescent="0.25">
      <c r="B225" s="149">
        <v>2042</v>
      </c>
      <c r="C225" s="160">
        <f>+'Gráficos DP GG'!C225+'Gráficos DP BCCR'!C225+'Gráficos DP SNFP'!C225</f>
        <v>14330.12127597771</v>
      </c>
      <c r="D225" s="160">
        <f>+'Gráficos DP GG'!D225+'Gráficos DP BCCR'!D225+'Gráficos DP SNFP'!D225</f>
        <v>69679.673284056786</v>
      </c>
      <c r="E225" s="148">
        <f t="shared" si="5"/>
        <v>84009.794560034497</v>
      </c>
      <c r="F225" s="144"/>
      <c r="G225" s="154">
        <f t="shared" si="0"/>
        <v>2.3530429210330979E-3</v>
      </c>
      <c r="H225" s="148">
        <f t="shared" si="1"/>
        <v>2772199.7138717179</v>
      </c>
      <c r="I225" s="148">
        <f t="shared" si="2"/>
        <v>3486252.0909796562</v>
      </c>
      <c r="J225" s="144"/>
      <c r="K225" s="149" t="s">
        <v>210</v>
      </c>
      <c r="L225" s="160">
        <f>SUM(C229:C238)</f>
        <v>973785.00820840138</v>
      </c>
      <c r="M225" s="160">
        <f t="shared" ref="M225:N225" si="8">SUM(D229:D238)</f>
        <v>875219.17502970435</v>
      </c>
      <c r="N225" s="160">
        <f t="shared" si="8"/>
        <v>1849004.1832381056</v>
      </c>
      <c r="O225" s="144"/>
      <c r="P225" s="149" t="s">
        <v>210</v>
      </c>
      <c r="Q225" s="154">
        <f>SUM(G228:G237)</f>
        <v>8.0633311534354615E-2</v>
      </c>
      <c r="R225" s="161">
        <f>SUM(H228:H237)</f>
        <v>25683274.695557985</v>
      </c>
      <c r="S225" s="161">
        <f t="shared" ref="S225" si="9">SUM(I229:I238)</f>
        <v>33853614.6721588</v>
      </c>
    </row>
    <row r="226" spans="2:19" s="145" customFormat="1" ht="10.8" x14ac:dyDescent="0.25">
      <c r="B226" s="149">
        <v>2043</v>
      </c>
      <c r="C226" s="160">
        <f>+'Gráficos DP GG'!C226+'Gráficos DP BCCR'!C226+'Gráficos DP SNFP'!C226</f>
        <v>442299.39490753773</v>
      </c>
      <c r="D226" s="160">
        <f>+'Gráficos DP GG'!D226+'Gráficos DP BCCR'!D226+'Gráficos DP SNFP'!D226</f>
        <v>573850.16077986429</v>
      </c>
      <c r="E226" s="148">
        <f t="shared" si="5"/>
        <v>1016149.555687402</v>
      </c>
      <c r="F226" s="144"/>
      <c r="G226" s="154">
        <f t="shared" si="0"/>
        <v>2.846148513090933E-2</v>
      </c>
      <c r="H226" s="148">
        <f t="shared" si="1"/>
        <v>1840059.9527443503</v>
      </c>
      <c r="I226" s="148">
        <f t="shared" si="2"/>
        <v>2554112.3298522886</v>
      </c>
      <c r="J226" s="144"/>
      <c r="K226" s="149" t="s">
        <v>211</v>
      </c>
      <c r="L226" s="160">
        <f>SUM(C239:C246)</f>
        <v>0</v>
      </c>
      <c r="M226" s="160">
        <f>SUM(D239:D246)</f>
        <v>1082.1898151887654</v>
      </c>
      <c r="N226" s="160">
        <f t="shared" ref="N226" si="10">SUM(E239:E246)</f>
        <v>1082.1898151887654</v>
      </c>
      <c r="O226" s="144"/>
      <c r="P226" s="149" t="s">
        <v>211</v>
      </c>
      <c r="Q226" s="154">
        <f>SUM(G238:G246)</f>
        <v>5.0518694414995185E-5</v>
      </c>
      <c r="R226" s="161">
        <f>SUM(H238:H246)</f>
        <v>22847872.417762242</v>
      </c>
      <c r="S226" s="161">
        <f t="shared" ref="S226" si="11">SUM(I239:I246)</f>
        <v>24990751.008962646</v>
      </c>
    </row>
    <row r="227" spans="2:19" s="145" customFormat="1" ht="10.8" x14ac:dyDescent="0.25">
      <c r="B227" s="149">
        <v>2044</v>
      </c>
      <c r="C227" s="160">
        <f>+'Gráficos DP GG'!C227+'Gráficos DP BCCR'!C227+'Gráficos DP SNFP'!C227</f>
        <v>388278.49164784758</v>
      </c>
      <c r="D227" s="160">
        <f>+'Gráficos DP GG'!D227+'Gráficos DP BCCR'!D227+'Gráficos DP SNFP'!D227</f>
        <v>548723.11952659884</v>
      </c>
      <c r="E227" s="148">
        <f t="shared" si="5"/>
        <v>937001.61117444641</v>
      </c>
      <c r="F227" s="144"/>
      <c r="G227" s="154">
        <f t="shared" si="0"/>
        <v>2.6244618496180896E-2</v>
      </c>
      <c r="H227" s="148">
        <f t="shared" si="1"/>
        <v>1919207.8972573057</v>
      </c>
      <c r="I227" s="148">
        <f t="shared" si="2"/>
        <v>2633260.274365244</v>
      </c>
      <c r="J227" s="144"/>
      <c r="K227" s="149"/>
      <c r="L227" s="160"/>
      <c r="M227" s="160"/>
      <c r="N227" s="160"/>
      <c r="O227" s="144"/>
      <c r="P227" s="149"/>
      <c r="Q227" s="154"/>
      <c r="R227" s="148"/>
      <c r="S227" s="148"/>
    </row>
    <row r="228" spans="2:19" s="145" customFormat="1" ht="10.8" x14ac:dyDescent="0.25">
      <c r="B228" s="149">
        <v>2045</v>
      </c>
      <c r="C228" s="160">
        <f>+'Gráficos DP GG'!C228+'Gráficos DP BCCR'!C228+'Gráficos DP SNFP'!C228</f>
        <v>352549.70210261771</v>
      </c>
      <c r="D228" s="160">
        <f>+'Gráficos DP GG'!D228+'Gráficos DP BCCR'!D228+'Gráficos DP SNFP'!D228</f>
        <v>677987.96329540061</v>
      </c>
      <c r="E228" s="148">
        <f t="shared" si="5"/>
        <v>1030537.6653980183</v>
      </c>
      <c r="F228" s="144"/>
      <c r="G228" s="154">
        <f t="shared" si="0"/>
        <v>2.8864483851224251E-2</v>
      </c>
      <c r="H228" s="148">
        <f t="shared" si="1"/>
        <v>1825671.8430337338</v>
      </c>
      <c r="I228" s="148">
        <f t="shared" si="2"/>
        <v>2539724.2201416721</v>
      </c>
      <c r="J228" s="144"/>
      <c r="K228" s="149"/>
      <c r="L228" s="160"/>
      <c r="M228" s="160"/>
      <c r="N228" s="160"/>
      <c r="O228" s="144"/>
      <c r="P228" s="149"/>
      <c r="Q228" s="154"/>
      <c r="R228" s="148"/>
      <c r="S228" s="148"/>
    </row>
    <row r="229" spans="2:19" s="145" customFormat="1" ht="10.8" x14ac:dyDescent="0.25">
      <c r="B229" s="149">
        <v>2046</v>
      </c>
      <c r="C229" s="160">
        <f>+'Gráficos DP GG'!C229+'Gráficos DP BCCR'!C229+'Gráficos DP SNFP'!C229</f>
        <v>532232.73543963768</v>
      </c>
      <c r="D229" s="160">
        <f>+'Gráficos DP GG'!D229+'Gráficos DP BCCR'!D229+'Gráficos DP SNFP'!D229</f>
        <v>17882.74578769437</v>
      </c>
      <c r="E229" s="148">
        <f t="shared" si="5"/>
        <v>550115.48122733203</v>
      </c>
      <c r="F229" s="144"/>
      <c r="G229" s="154">
        <f t="shared" si="0"/>
        <v>1.5408266924491314E-2</v>
      </c>
      <c r="H229" s="148">
        <f t="shared" si="1"/>
        <v>2306094.0272044204</v>
      </c>
      <c r="I229" s="148">
        <f t="shared" si="2"/>
        <v>3020146.4043123582</v>
      </c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</row>
    <row r="230" spans="2:19" s="145" customFormat="1" ht="10.8" x14ac:dyDescent="0.25">
      <c r="B230" s="149">
        <v>2047</v>
      </c>
      <c r="C230" s="160">
        <f>+'Gráficos DP GG'!C230+'Gráficos DP BCCR'!C230+'Gráficos DP SNFP'!C230</f>
        <v>19901.976579547711</v>
      </c>
      <c r="D230" s="160">
        <f>+'Gráficos DP GG'!D230+'Gráficos DP BCCR'!D230+'Gráficos DP SNFP'!D230</f>
        <v>17568.555984494371</v>
      </c>
      <c r="E230" s="148">
        <f t="shared" si="5"/>
        <v>37470.532564042078</v>
      </c>
      <c r="F230" s="144"/>
      <c r="G230" s="154">
        <f t="shared" si="0"/>
        <v>1.0495177599101509E-3</v>
      </c>
      <c r="H230" s="148">
        <f t="shared" si="1"/>
        <v>2818738.9758677101</v>
      </c>
      <c r="I230" s="148">
        <f t="shared" si="2"/>
        <v>3532791.3529756484</v>
      </c>
      <c r="J230" s="144"/>
      <c r="K230" s="149"/>
      <c r="L230" s="160"/>
      <c r="M230" s="148"/>
      <c r="N230" s="148"/>
      <c r="O230" s="144"/>
      <c r="P230" s="154"/>
      <c r="Q230" s="148"/>
      <c r="R230" s="148"/>
      <c r="S230" s="148"/>
    </row>
    <row r="231" spans="2:19" s="145" customFormat="1" ht="10.8" x14ac:dyDescent="0.25">
      <c r="B231" s="149">
        <v>2048</v>
      </c>
      <c r="C231" s="160">
        <f>+'Gráficos DP GG'!C231+'Gráficos DP BCCR'!C231+'Gráficos DP SNFP'!C231</f>
        <v>3805.1714738257824</v>
      </c>
      <c r="D231" s="160">
        <f>+'Gráficos DP GG'!D231+'Gráficos DP BCCR'!D231+'Gráficos DP SNFP'!D231</f>
        <v>17241.798644879171</v>
      </c>
      <c r="E231" s="148">
        <f t="shared" si="5"/>
        <v>21046.970118704954</v>
      </c>
      <c r="F231" s="144"/>
      <c r="G231" s="154">
        <f t="shared" si="0"/>
        <v>5.895077390246805E-4</v>
      </c>
      <c r="H231" s="148">
        <f t="shared" si="1"/>
        <v>2835162.538313047</v>
      </c>
      <c r="I231" s="148">
        <f t="shared" si="2"/>
        <v>3549214.9154209853</v>
      </c>
      <c r="J231" s="144"/>
      <c r="K231" s="149"/>
      <c r="L231" s="160"/>
      <c r="M231" s="148"/>
      <c r="N231" s="148"/>
      <c r="O231" s="144"/>
      <c r="P231" s="154"/>
      <c r="Q231" s="148"/>
      <c r="R231" s="148"/>
      <c r="S231" s="148"/>
    </row>
    <row r="232" spans="2:19" s="145" customFormat="1" ht="10.8" x14ac:dyDescent="0.25">
      <c r="B232" s="149">
        <v>2049</v>
      </c>
      <c r="C232" s="160">
        <f>+'Gráficos DP GG'!C232+'Gráficos DP BCCR'!C232+'Gráficos DP SNFP'!C232</f>
        <v>297660.17062149011</v>
      </c>
      <c r="D232" s="160">
        <f>+'Gráficos DP GG'!D232+'Gráficos DP BCCR'!D232+'Gráficos DP SNFP'!D232</f>
        <v>16807.039317601571</v>
      </c>
      <c r="E232" s="148">
        <f t="shared" si="5"/>
        <v>314467.2099390917</v>
      </c>
      <c r="F232" s="144"/>
      <c r="G232" s="154">
        <f t="shared" si="0"/>
        <v>8.8079591923704501E-3</v>
      </c>
      <c r="H232" s="148">
        <f t="shared" si="1"/>
        <v>2541742.2984926607</v>
      </c>
      <c r="I232" s="148">
        <f t="shared" si="2"/>
        <v>3255794.6756005986</v>
      </c>
      <c r="J232" s="144"/>
      <c r="K232" s="149"/>
      <c r="L232" s="160"/>
      <c r="M232" s="148"/>
      <c r="N232" s="148"/>
      <c r="O232" s="144"/>
      <c r="P232" s="154"/>
      <c r="Q232" s="148"/>
      <c r="R232" s="148"/>
      <c r="S232" s="148"/>
    </row>
    <row r="233" spans="2:19" s="145" customFormat="1" ht="10.8" x14ac:dyDescent="0.25">
      <c r="B233" s="149">
        <v>2050</v>
      </c>
      <c r="C233" s="160">
        <f>+'Gráficos DP GG'!C233+'Gráficos DP BCCR'!C233+'Gráficos DP SNFP'!C233</f>
        <v>98640.113841800005</v>
      </c>
      <c r="D233" s="160">
        <f>+'Gráficos DP GG'!D233+'Gráficos DP BCCR'!D233+'Gráficos DP SNFP'!D233</f>
        <v>9266.05859760157</v>
      </c>
      <c r="E233" s="148">
        <f t="shared" si="5"/>
        <v>107906.17243940158</v>
      </c>
      <c r="F233" s="144"/>
      <c r="G233" s="154">
        <f t="shared" si="0"/>
        <v>3.022360148885554E-3</v>
      </c>
      <c r="H233" s="148">
        <f t="shared" si="1"/>
        <v>2748303.3359923507</v>
      </c>
      <c r="I233" s="148">
        <f t="shared" si="2"/>
        <v>3462355.713100289</v>
      </c>
      <c r="J233" s="144"/>
      <c r="K233" s="149"/>
      <c r="L233" s="160"/>
      <c r="M233" s="148"/>
      <c r="N233" s="148"/>
      <c r="O233" s="144"/>
      <c r="P233" s="154"/>
      <c r="Q233" s="148"/>
      <c r="R233" s="148"/>
      <c r="S233" s="148"/>
    </row>
    <row r="234" spans="2:19" s="145" customFormat="1" ht="10.8" x14ac:dyDescent="0.25">
      <c r="B234" s="149">
        <v>2051</v>
      </c>
      <c r="C234" s="160">
        <f>+'Gráficos DP GG'!C234+'Gráficos DP BCCR'!C234+'Gráficos DP SNFP'!C234</f>
        <v>21414.222753139999</v>
      </c>
      <c r="D234" s="160">
        <f>+'Gráficos DP GG'!D234+'Gráficos DP BCCR'!D234+'Gráficos DP SNFP'!D234</f>
        <v>9235.7563789805808</v>
      </c>
      <c r="E234" s="148">
        <f t="shared" si="5"/>
        <v>30649.979132120578</v>
      </c>
      <c r="F234" s="144"/>
      <c r="G234" s="154">
        <f t="shared" si="0"/>
        <v>8.5847985707321426E-4</v>
      </c>
      <c r="H234" s="148">
        <f t="shared" si="1"/>
        <v>2825559.5292996317</v>
      </c>
      <c r="I234" s="148">
        <f t="shared" si="2"/>
        <v>3539611.90640757</v>
      </c>
      <c r="J234" s="144"/>
      <c r="K234" s="149"/>
      <c r="L234" s="160"/>
      <c r="M234" s="148"/>
      <c r="N234" s="148"/>
      <c r="O234" s="144"/>
      <c r="P234" s="154"/>
      <c r="Q234" s="148"/>
      <c r="R234" s="148"/>
      <c r="S234" s="148"/>
    </row>
    <row r="235" spans="2:19" s="145" customFormat="1" ht="10.8" x14ac:dyDescent="0.25">
      <c r="B235" s="149">
        <v>2052</v>
      </c>
      <c r="C235" s="160">
        <f>+'Gráficos DP GG'!C235+'Gráficos DP BCCR'!C235+'Gráficos DP SNFP'!C235</f>
        <v>82.215230520000006</v>
      </c>
      <c r="D235" s="160">
        <f>+'Gráficos DP GG'!D235+'Gráficos DP BCCR'!D235+'Gráficos DP SNFP'!D235</f>
        <v>262445.45416035957</v>
      </c>
      <c r="E235" s="148">
        <f t="shared" si="5"/>
        <v>262527.66939087957</v>
      </c>
      <c r="F235" s="144"/>
      <c r="G235" s="154">
        <f t="shared" si="0"/>
        <v>7.3531768202823354E-3</v>
      </c>
      <c r="H235" s="148">
        <f t="shared" si="1"/>
        <v>2593681.8390408726</v>
      </c>
      <c r="I235" s="148">
        <f t="shared" si="2"/>
        <v>3307734.2161488109</v>
      </c>
      <c r="J235" s="144"/>
      <c r="K235" s="149"/>
      <c r="L235" s="160"/>
      <c r="M235" s="148"/>
      <c r="N235" s="148"/>
      <c r="O235" s="144"/>
      <c r="P235" s="154"/>
      <c r="Q235" s="148"/>
      <c r="R235" s="148"/>
      <c r="S235" s="148"/>
    </row>
    <row r="236" spans="2:19" s="145" customFormat="1" ht="10.8" x14ac:dyDescent="0.25">
      <c r="B236" s="149">
        <v>2053</v>
      </c>
      <c r="C236" s="160">
        <f>+'Gráficos DP GG'!C236+'Gráficos DP BCCR'!C236+'Gráficos DP SNFP'!C236</f>
        <v>24.845927159999999</v>
      </c>
      <c r="D236" s="160">
        <f>+'Gráficos DP GG'!D236+'Gráficos DP BCCR'!D236+'Gráficos DP SNFP'!D236</f>
        <v>262281.25493977155</v>
      </c>
      <c r="E236" s="148">
        <f t="shared" si="5"/>
        <v>262306.10086693155</v>
      </c>
      <c r="F236" s="144"/>
      <c r="G236" s="154">
        <f t="shared" si="0"/>
        <v>7.3469708743027027E-3</v>
      </c>
      <c r="H236" s="148">
        <f t="shared" si="1"/>
        <v>2593903.4075648207</v>
      </c>
      <c r="I236" s="148">
        <f t="shared" si="2"/>
        <v>3307955.784672759</v>
      </c>
      <c r="J236" s="144"/>
      <c r="K236" s="149"/>
      <c r="L236" s="160"/>
      <c r="M236" s="148"/>
      <c r="N236" s="148"/>
      <c r="O236" s="144"/>
      <c r="P236" s="154"/>
      <c r="Q236" s="148"/>
      <c r="R236" s="148"/>
      <c r="S236" s="148"/>
    </row>
    <row r="237" spans="2:19" s="145" customFormat="1" ht="10.8" x14ac:dyDescent="0.25">
      <c r="B237" s="149">
        <v>2054</v>
      </c>
      <c r="C237" s="160">
        <f>+'Gráficos DP GG'!C237+'Gráficos DP BCCR'!C237+'Gráficos DP SNFP'!C237</f>
        <v>23.556341280000005</v>
      </c>
      <c r="D237" s="160">
        <f>+'Gráficos DP GG'!D237+'Gráficos DP BCCR'!D237+'Gráficos DP SNFP'!D237</f>
        <v>261769.05134173954</v>
      </c>
      <c r="E237" s="148">
        <f t="shared" si="5"/>
        <v>261792.60768301954</v>
      </c>
      <c r="F237" s="144"/>
      <c r="G237" s="154">
        <f t="shared" si="0"/>
        <v>7.3325883667899692E-3</v>
      </c>
      <c r="H237" s="148">
        <f t="shared" si="1"/>
        <v>2594416.9007487325</v>
      </c>
      <c r="I237" s="148">
        <f t="shared" si="2"/>
        <v>3308469.2778566708</v>
      </c>
      <c r="J237" s="144"/>
      <c r="K237" s="149"/>
      <c r="L237" s="144"/>
      <c r="M237" s="148"/>
      <c r="N237" s="148"/>
      <c r="O237" s="144"/>
      <c r="P237" s="154"/>
      <c r="Q237" s="148"/>
      <c r="R237" s="148"/>
      <c r="S237" s="148"/>
    </row>
    <row r="238" spans="2:19" s="145" customFormat="1" ht="10.8" x14ac:dyDescent="0.25">
      <c r="B238" s="149">
        <v>2055</v>
      </c>
      <c r="C238" s="160">
        <f>+'Gráficos DP GG'!C238+'Gráficos DP BCCR'!C238+'Gráficos DP SNFP'!C238</f>
        <v>0</v>
      </c>
      <c r="D238" s="160">
        <f>+'Gráficos DP GG'!D238+'Gráficos DP BCCR'!D238+'Gráficos DP SNFP'!D238</f>
        <v>721.45987658207605</v>
      </c>
      <c r="E238" s="148">
        <f t="shared" si="5"/>
        <v>721.45987658207605</v>
      </c>
      <c r="F238" s="144"/>
      <c r="G238" s="154">
        <f t="shared" si="0"/>
        <v>2.0207477762461623E-5</v>
      </c>
      <c r="H238" s="148">
        <f t="shared" si="1"/>
        <v>2855488.0485551702</v>
      </c>
      <c r="I238" s="148">
        <f t="shared" si="2"/>
        <v>3569540.4256631085</v>
      </c>
      <c r="J238" s="144"/>
      <c r="K238" s="149"/>
      <c r="L238" s="144"/>
      <c r="M238" s="148"/>
      <c r="N238" s="148"/>
      <c r="O238" s="144"/>
      <c r="P238" s="154"/>
      <c r="Q238" s="148"/>
      <c r="R238" s="148"/>
      <c r="S238" s="148"/>
    </row>
    <row r="239" spans="2:19" s="145" customFormat="1" ht="10.8" x14ac:dyDescent="0.25">
      <c r="B239" s="149">
        <v>2056</v>
      </c>
      <c r="C239" s="160">
        <f>+'Gráficos DP GG'!C239+'Gráficos DP BCCR'!C239+'Gráficos DP SNFP'!C239</f>
        <v>0</v>
      </c>
      <c r="D239" s="160">
        <f>+'Gráficos DP GG'!D239+'Gráficos DP BCCR'!D239+'Gráficos DP SNFP'!D239</f>
        <v>721.45987658207605</v>
      </c>
      <c r="E239" s="148">
        <f t="shared" si="5"/>
        <v>721.45987658207605</v>
      </c>
      <c r="F239" s="144"/>
      <c r="G239" s="154">
        <f t="shared" si="0"/>
        <v>2.0207477762461623E-5</v>
      </c>
      <c r="H239" s="148">
        <f t="shared" si="1"/>
        <v>2855488.0485551702</v>
      </c>
      <c r="I239" s="148">
        <f t="shared" si="2"/>
        <v>3569540.4256631085</v>
      </c>
      <c r="J239" s="144"/>
      <c r="K239" s="149"/>
      <c r="L239" s="162"/>
      <c r="M239" s="148"/>
      <c r="N239" s="148"/>
      <c r="O239" s="144"/>
      <c r="P239" s="154"/>
      <c r="Q239" s="148"/>
      <c r="R239" s="148"/>
      <c r="S239" s="144"/>
    </row>
    <row r="240" spans="2:19" s="145" customFormat="1" ht="10.8" x14ac:dyDescent="0.25">
      <c r="B240" s="149">
        <v>2057</v>
      </c>
      <c r="C240" s="160">
        <f>+'Gráficos DP SNFP'!C240</f>
        <v>0</v>
      </c>
      <c r="D240" s="160">
        <f>+'Gráficos DP GG'!D240+'Gráficos DP SNFP'!D240</f>
        <v>360.7299386066893</v>
      </c>
      <c r="E240" s="148">
        <f t="shared" si="5"/>
        <v>360.7299386066893</v>
      </c>
      <c r="F240" s="144"/>
      <c r="G240" s="154">
        <f t="shared" ref="G240:G245" si="12">+E240/$E$248</f>
        <v>1.0103738890071937E-5</v>
      </c>
      <c r="H240" s="148">
        <f t="shared" ref="H240:H245" si="13">+$H$207-E240</f>
        <v>2855848.7784931455</v>
      </c>
      <c r="I240" s="148">
        <f t="shared" ref="I240:I245" si="14">+$I$207-E240</f>
        <v>3569901.1556010838</v>
      </c>
      <c r="J240" s="144"/>
      <c r="K240" s="149"/>
      <c r="L240" s="162"/>
      <c r="M240" s="148"/>
      <c r="N240" s="148"/>
      <c r="O240" s="144"/>
      <c r="P240" s="154"/>
      <c r="Q240" s="148"/>
      <c r="R240" s="148"/>
      <c r="S240" s="144"/>
    </row>
    <row r="241" spans="2:18" s="145" customFormat="1" ht="10.8" x14ac:dyDescent="0.25">
      <c r="B241" s="149">
        <v>2058</v>
      </c>
      <c r="C241" s="160">
        <f>+'Gráficos DP SNFP'!C241</f>
        <v>0</v>
      </c>
      <c r="D241" s="160">
        <f>+'Gráficos DP GG'!D241+'Gráficos DP SNFP'!D241</f>
        <v>0</v>
      </c>
      <c r="E241" s="148">
        <f t="shared" si="5"/>
        <v>0</v>
      </c>
      <c r="F241" s="144"/>
      <c r="G241" s="154">
        <f t="shared" si="12"/>
        <v>0</v>
      </c>
      <c r="H241" s="148">
        <f t="shared" si="13"/>
        <v>2856209.5084317522</v>
      </c>
      <c r="I241" s="148">
        <f t="shared" si="14"/>
        <v>3570261.8855396905</v>
      </c>
      <c r="J241" s="144"/>
      <c r="K241" s="149"/>
      <c r="L241" s="162"/>
      <c r="M241" s="148"/>
      <c r="N241" s="148"/>
      <c r="O241" s="144"/>
      <c r="P241" s="154"/>
      <c r="Q241" s="148"/>
      <c r="R241" s="148"/>
    </row>
    <row r="242" spans="2:18" s="145" customFormat="1" ht="10.8" x14ac:dyDescent="0.25">
      <c r="B242" s="149">
        <v>2059</v>
      </c>
      <c r="C242" s="160">
        <f>+'Gráficos DP SNFP'!C242</f>
        <v>0</v>
      </c>
      <c r="D242" s="160">
        <f>+'Gráficos DP SNFP'!D242</f>
        <v>0</v>
      </c>
      <c r="E242" s="148">
        <f t="shared" si="5"/>
        <v>0</v>
      </c>
      <c r="F242" s="144"/>
      <c r="G242" s="154">
        <f t="shared" si="12"/>
        <v>0</v>
      </c>
      <c r="H242" s="148">
        <f t="shared" si="13"/>
        <v>2856209.5084317522</v>
      </c>
      <c r="I242" s="148">
        <f t="shared" si="14"/>
        <v>3570261.8855396905</v>
      </c>
      <c r="J242" s="144"/>
      <c r="K242" s="149"/>
      <c r="L242" s="162"/>
      <c r="M242" s="148"/>
      <c r="N242" s="148"/>
      <c r="O242" s="144"/>
      <c r="P242" s="154"/>
      <c r="Q242" s="148"/>
      <c r="R242" s="148"/>
    </row>
    <row r="243" spans="2:18" s="145" customFormat="1" ht="10.8" x14ac:dyDescent="0.25">
      <c r="B243" s="149">
        <v>2060</v>
      </c>
      <c r="C243" s="160">
        <f>+'Gráficos DP SNFP'!C243</f>
        <v>0</v>
      </c>
      <c r="D243" s="160">
        <f>+'Gráficos DP SNFP'!D243</f>
        <v>0</v>
      </c>
      <c r="E243" s="148">
        <f t="shared" si="5"/>
        <v>0</v>
      </c>
      <c r="F243" s="144"/>
      <c r="G243" s="154">
        <f t="shared" si="12"/>
        <v>0</v>
      </c>
      <c r="H243" s="148">
        <f t="shared" si="13"/>
        <v>2856209.5084317522</v>
      </c>
      <c r="I243" s="148">
        <f t="shared" si="14"/>
        <v>3570261.8855396905</v>
      </c>
      <c r="J243" s="144"/>
      <c r="K243" s="149"/>
      <c r="L243" s="162"/>
      <c r="M243" s="148"/>
      <c r="N243" s="148"/>
      <c r="O243" s="144"/>
      <c r="P243" s="154"/>
      <c r="Q243" s="148"/>
      <c r="R243" s="148"/>
    </row>
    <row r="244" spans="2:18" s="145" customFormat="1" ht="10.8" x14ac:dyDescent="0.25">
      <c r="B244" s="149">
        <v>2061</v>
      </c>
      <c r="C244" s="160">
        <f>+'Gráficos DP SNFP'!C244</f>
        <v>0</v>
      </c>
      <c r="D244" s="160">
        <f>+'Gráficos DP SNFP'!D244</f>
        <v>0</v>
      </c>
      <c r="E244" s="148">
        <f t="shared" si="5"/>
        <v>0</v>
      </c>
      <c r="F244" s="144"/>
      <c r="G244" s="154">
        <f t="shared" si="12"/>
        <v>0</v>
      </c>
      <c r="H244" s="148">
        <f t="shared" si="13"/>
        <v>2856209.5084317522</v>
      </c>
      <c r="I244" s="148">
        <f t="shared" si="14"/>
        <v>3570261.8855396905</v>
      </c>
      <c r="J244" s="144"/>
      <c r="K244" s="149"/>
      <c r="L244" s="162"/>
      <c r="M244" s="148"/>
      <c r="N244" s="148"/>
      <c r="O244" s="144"/>
      <c r="P244" s="154"/>
      <c r="Q244" s="148"/>
      <c r="R244" s="148"/>
    </row>
    <row r="245" spans="2:18" s="145" customFormat="1" ht="10.8" x14ac:dyDescent="0.25">
      <c r="B245" s="149">
        <v>2062</v>
      </c>
      <c r="C245" s="160">
        <f>+'Gráficos DP SNFP'!C245</f>
        <v>0</v>
      </c>
      <c r="D245" s="160">
        <f>+'Gráficos DP SNFP'!D245</f>
        <v>0</v>
      </c>
      <c r="E245" s="148">
        <f t="shared" si="5"/>
        <v>0</v>
      </c>
      <c r="F245" s="144"/>
      <c r="G245" s="154">
        <f t="shared" si="12"/>
        <v>0</v>
      </c>
      <c r="H245" s="148">
        <f t="shared" si="13"/>
        <v>2856209.5084317522</v>
      </c>
      <c r="I245" s="148">
        <f t="shared" si="14"/>
        <v>3570261.8855396905</v>
      </c>
      <c r="J245" s="144"/>
      <c r="K245" s="149"/>
      <c r="L245" s="162"/>
      <c r="M245" s="148"/>
      <c r="N245" s="148"/>
      <c r="O245" s="144"/>
      <c r="P245" s="154"/>
      <c r="Q245" s="148"/>
      <c r="R245" s="148"/>
    </row>
    <row r="246" spans="2:18" s="145" customFormat="1" ht="10.8" x14ac:dyDescent="0.25">
      <c r="B246" s="149"/>
      <c r="C246" s="160"/>
      <c r="D246" s="160"/>
      <c r="E246" s="148"/>
      <c r="F246" s="144"/>
      <c r="G246" s="154"/>
      <c r="H246" s="148"/>
      <c r="I246" s="148"/>
      <c r="J246" s="144"/>
      <c r="K246" s="149"/>
      <c r="L246" s="162"/>
      <c r="M246" s="148"/>
      <c r="N246" s="148"/>
      <c r="O246" s="144"/>
      <c r="P246" s="154"/>
      <c r="Q246" s="148"/>
      <c r="R246" s="148"/>
    </row>
    <row r="247" spans="2:18" s="145" customFormat="1" ht="10.8" x14ac:dyDescent="0.25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</row>
    <row r="248" spans="2:18" s="145" customFormat="1" ht="10.8" x14ac:dyDescent="0.25">
      <c r="B248" s="144"/>
      <c r="C248" s="163">
        <f>SUM(C208:C246)</f>
        <v>26802561.841584604</v>
      </c>
      <c r="D248" s="163">
        <f>SUM(D208:D246)</f>
        <v>8900057.0138123017</v>
      </c>
      <c r="E248" s="163">
        <f>SUM(E208:E246)</f>
        <v>35702618.855396904</v>
      </c>
      <c r="F248" s="144"/>
      <c r="G248" s="154">
        <f>SUM(G207:G246)</f>
        <v>1</v>
      </c>
      <c r="H248" s="148"/>
      <c r="I248" s="144"/>
      <c r="J248" s="144"/>
      <c r="K248" s="144"/>
      <c r="L248" s="163">
        <f>SUM(L208:L239)</f>
        <v>26802561.841584608</v>
      </c>
      <c r="M248" s="163">
        <f>SUM(M208:M239)</f>
        <v>8900057.0138123035</v>
      </c>
      <c r="N248" s="163">
        <f>SUM(N208:N239)</f>
        <v>35702618.855396904</v>
      </c>
      <c r="O248" s="144"/>
      <c r="P248" s="144"/>
      <c r="Q248" s="154">
        <f>SUM(Q208:Q239)</f>
        <v>1.0000000000000002</v>
      </c>
      <c r="R248" s="144"/>
    </row>
    <row r="249" spans="2:18" s="145" customFormat="1" ht="10.8" x14ac:dyDescent="0.25">
      <c r="B249" s="164">
        <f>+'DPT dólares '!AR72</f>
        <v>506.48</v>
      </c>
      <c r="C249" s="165">
        <f>+C248-'DPT colones '!AR49</f>
        <v>0</v>
      </c>
      <c r="D249" s="161">
        <f>+D248-'DPT colones '!AR55</f>
        <v>-2.4214386940002441E-8</v>
      </c>
      <c r="E249" s="161">
        <f>+E248-'DPT colones '!AR6</f>
        <v>0</v>
      </c>
      <c r="F249" s="144"/>
      <c r="G249" s="144"/>
      <c r="H249" s="144"/>
      <c r="I249" s="144"/>
      <c r="J249" s="144"/>
      <c r="K249" s="164"/>
      <c r="L249" s="166">
        <f>+L248-C248</f>
        <v>0</v>
      </c>
      <c r="M249" s="162">
        <f>+M248-D248</f>
        <v>0</v>
      </c>
      <c r="N249" s="148">
        <f>+N248-E248</f>
        <v>0</v>
      </c>
      <c r="O249" s="144"/>
      <c r="P249" s="144"/>
      <c r="Q249" s="144"/>
      <c r="R249" s="144"/>
    </row>
    <row r="250" spans="2:18" s="145" customFormat="1" ht="10.8" x14ac:dyDescent="0.25">
      <c r="B250" s="144"/>
      <c r="C250" s="148"/>
      <c r="D250" s="167"/>
      <c r="E250" s="148"/>
      <c r="F250" s="144"/>
      <c r="G250" s="144"/>
      <c r="H250" s="144"/>
      <c r="I250" s="144"/>
      <c r="J250" s="144"/>
      <c r="K250" s="144"/>
      <c r="L250" s="148"/>
      <c r="M250" s="167"/>
      <c r="N250" s="148"/>
      <c r="O250" s="144"/>
      <c r="P250" s="144"/>
      <c r="Q250" s="144"/>
      <c r="R250" s="144"/>
    </row>
    <row r="251" spans="2:18" s="145" customFormat="1" ht="10.8" x14ac:dyDescent="0.25"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</row>
    <row r="252" spans="2:18" s="145" customFormat="1" ht="10.8" x14ac:dyDescent="0.25"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</row>
    <row r="253" spans="2:18" s="145" customFormat="1" ht="10.8" x14ac:dyDescent="0.25">
      <c r="B253" s="357" t="s">
        <v>122</v>
      </c>
      <c r="C253" s="357"/>
      <c r="D253" s="357"/>
      <c r="E253" s="357"/>
      <c r="F253" s="357"/>
      <c r="G253" s="357"/>
      <c r="H253" s="357"/>
      <c r="I253" s="357"/>
      <c r="J253" s="144"/>
      <c r="K253" s="144"/>
      <c r="L253" s="357" t="s">
        <v>123</v>
      </c>
      <c r="M253" s="357"/>
      <c r="N253" s="357"/>
      <c r="O253" s="357"/>
      <c r="P253" s="357"/>
      <c r="Q253" s="357"/>
      <c r="R253" s="357"/>
    </row>
    <row r="254" spans="2:18" s="145" customFormat="1" ht="10.8" x14ac:dyDescent="0.25">
      <c r="B254" s="357" t="s">
        <v>117</v>
      </c>
      <c r="C254" s="357"/>
      <c r="D254" s="357"/>
      <c r="E254" s="357"/>
      <c r="F254" s="144"/>
      <c r="G254" s="144"/>
      <c r="H254" s="144"/>
      <c r="I254" s="144"/>
      <c r="J254" s="144"/>
      <c r="K254" s="357" t="s">
        <v>124</v>
      </c>
      <c r="L254" s="357"/>
      <c r="M254" s="357"/>
      <c r="N254" s="357"/>
      <c r="O254" s="144"/>
      <c r="P254" s="144"/>
      <c r="Q254" s="144"/>
      <c r="R254" s="144"/>
    </row>
    <row r="255" spans="2:18" s="145" customFormat="1" ht="10.8" x14ac:dyDescent="0.25">
      <c r="B255" s="356" t="str">
        <f>+B205</f>
        <v>Al 30  de Junio 2025</v>
      </c>
      <c r="C255" s="356"/>
      <c r="D255" s="356"/>
      <c r="E255" s="356"/>
      <c r="F255" s="144"/>
      <c r="G255" s="144"/>
      <c r="H255" s="149" t="s">
        <v>118</v>
      </c>
      <c r="I255" s="149" t="s">
        <v>118</v>
      </c>
      <c r="J255" s="144"/>
      <c r="K255" s="356" t="str">
        <f>+B255</f>
        <v>Al 30  de Junio 2025</v>
      </c>
      <c r="L255" s="356"/>
      <c r="M255" s="356"/>
      <c r="N255" s="356"/>
      <c r="O255" s="144"/>
      <c r="P255" s="144"/>
      <c r="Q255" s="149" t="s">
        <v>118</v>
      </c>
      <c r="R255" s="149" t="s">
        <v>118</v>
      </c>
    </row>
    <row r="256" spans="2:18" s="153" customFormat="1" ht="10.8" x14ac:dyDescent="0.25">
      <c r="B256" s="356" t="s">
        <v>125</v>
      </c>
      <c r="C256" s="356"/>
      <c r="D256" s="356"/>
      <c r="E256" s="356"/>
      <c r="F256" s="150"/>
      <c r="G256" s="144"/>
      <c r="H256" s="151">
        <v>0.08</v>
      </c>
      <c r="I256" s="151">
        <v>0.1</v>
      </c>
      <c r="J256" s="150"/>
      <c r="K256" s="356" t="s">
        <v>126</v>
      </c>
      <c r="L256" s="356"/>
      <c r="M256" s="356"/>
      <c r="N256" s="356"/>
      <c r="O256" s="144"/>
      <c r="P256" s="144"/>
      <c r="Q256" s="151">
        <v>0.08</v>
      </c>
      <c r="R256" s="151">
        <v>0.1</v>
      </c>
    </row>
    <row r="257" spans="2:18" s="145" customFormat="1" ht="10.8" x14ac:dyDescent="0.25">
      <c r="B257" s="144"/>
      <c r="C257" s="157" t="s">
        <v>76</v>
      </c>
      <c r="D257" s="157" t="s">
        <v>77</v>
      </c>
      <c r="E257" s="157" t="s">
        <v>120</v>
      </c>
      <c r="F257" s="144"/>
      <c r="G257" s="157" t="s">
        <v>121</v>
      </c>
      <c r="H257" s="155">
        <f>+E298*H256</f>
        <v>5639.3332578418758</v>
      </c>
      <c r="I257" s="155">
        <f>+E298*I256</f>
        <v>7049.1665723023443</v>
      </c>
      <c r="J257" s="144"/>
      <c r="K257" s="150"/>
      <c r="L257" s="156" t="s">
        <v>76</v>
      </c>
      <c r="M257" s="156" t="s">
        <v>77</v>
      </c>
      <c r="N257" s="157" t="s">
        <v>120</v>
      </c>
      <c r="O257" s="150"/>
      <c r="P257" s="157" t="s">
        <v>121</v>
      </c>
      <c r="Q257" s="155">
        <f>+N298*Q256</f>
        <v>5639.3332578418758</v>
      </c>
      <c r="R257" s="155">
        <f>+N298*R256</f>
        <v>7049.1665723023443</v>
      </c>
    </row>
    <row r="258" spans="2:18" s="145" customFormat="1" ht="10.8" x14ac:dyDescent="0.25">
      <c r="B258" s="149">
        <v>2025</v>
      </c>
      <c r="C258" s="168">
        <f>+'Gráficos DP GG'!C253+'Gráficos DP BCCR'!C251+'Gráficos DP SNFP'!C258</f>
        <v>3164.7654081691248</v>
      </c>
      <c r="D258" s="168">
        <f>+'Gráficos DP GG'!D253+'Gráficos DP BCCR'!D251+'Gráficos DP SNFP'!D258</f>
        <v>312.78678409202115</v>
      </c>
      <c r="E258" s="160">
        <f t="shared" ref="E258:E295" si="15">SUM(C258:D258)</f>
        <v>3477.552192261146</v>
      </c>
      <c r="F258" s="144"/>
      <c r="G258" s="154">
        <f t="shared" ref="G258:G289" si="16">+E258/$E$298</f>
        <v>4.9332813412654754E-2</v>
      </c>
      <c r="H258" s="148">
        <f t="shared" ref="H258:H289" si="17">+$H$257-E258</f>
        <v>2161.7810655807298</v>
      </c>
      <c r="I258" s="148">
        <f t="shared" ref="I258:I289" si="18">+$I$257-E258</f>
        <v>3571.6143800411983</v>
      </c>
      <c r="J258" s="144"/>
      <c r="K258" s="149">
        <v>2025</v>
      </c>
      <c r="L258" s="160">
        <f t="shared" ref="L258:N273" si="19">+C258</f>
        <v>3164.7654081691248</v>
      </c>
      <c r="M258" s="160">
        <f t="shared" si="19"/>
        <v>312.78678409202115</v>
      </c>
      <c r="N258" s="160">
        <f t="shared" si="19"/>
        <v>3477.552192261146</v>
      </c>
      <c r="O258" s="144"/>
      <c r="P258" s="154">
        <f t="shared" ref="P258:R273" si="20">+G258</f>
        <v>4.9332813412654754E-2</v>
      </c>
      <c r="Q258" s="148">
        <f t="shared" si="20"/>
        <v>2161.7810655807298</v>
      </c>
      <c r="R258" s="148">
        <f t="shared" si="20"/>
        <v>3571.6143800411983</v>
      </c>
    </row>
    <row r="259" spans="2:18" s="145" customFormat="1" ht="10.8" x14ac:dyDescent="0.25">
      <c r="B259" s="149">
        <v>2026</v>
      </c>
      <c r="C259" s="168">
        <f>+'Gráficos DP GG'!C254+'Gráficos DP BCCR'!C252+'Gráficos DP SNFP'!C259</f>
        <v>5669.2056096650394</v>
      </c>
      <c r="D259" s="168">
        <f>+'Gráficos DP GG'!D254+'Gráficos DP BCCR'!D252+'Gráficos DP SNFP'!D259</f>
        <v>572.23377853222985</v>
      </c>
      <c r="E259" s="160">
        <f t="shared" si="15"/>
        <v>6241.4393881972692</v>
      </c>
      <c r="F259" s="144"/>
      <c r="G259" s="154">
        <f t="shared" si="16"/>
        <v>8.8541522237837234E-2</v>
      </c>
      <c r="H259" s="148">
        <f t="shared" si="17"/>
        <v>-602.10613035539336</v>
      </c>
      <c r="I259" s="148">
        <f t="shared" si="18"/>
        <v>807.72718410507514</v>
      </c>
      <c r="J259" s="144"/>
      <c r="K259" s="149">
        <v>2026</v>
      </c>
      <c r="L259" s="160">
        <f t="shared" si="19"/>
        <v>5669.2056096650394</v>
      </c>
      <c r="M259" s="160">
        <f t="shared" si="19"/>
        <v>572.23377853222985</v>
      </c>
      <c r="N259" s="160">
        <f t="shared" si="19"/>
        <v>6241.4393881972692</v>
      </c>
      <c r="O259" s="144"/>
      <c r="P259" s="154">
        <f t="shared" si="20"/>
        <v>8.8541522237837234E-2</v>
      </c>
      <c r="Q259" s="148">
        <f t="shared" si="20"/>
        <v>-602.10613035539336</v>
      </c>
      <c r="R259" s="148">
        <f t="shared" si="20"/>
        <v>807.72718410507514</v>
      </c>
    </row>
    <row r="260" spans="2:18" s="145" customFormat="1" ht="10.8" x14ac:dyDescent="0.25">
      <c r="B260" s="149">
        <v>2027</v>
      </c>
      <c r="C260" s="168">
        <f>+'Gráficos DP GG'!C255+'Gráficos DP BCCR'!C253+'Gráficos DP SNFP'!C260</f>
        <v>4301.9238069367702</v>
      </c>
      <c r="D260" s="168">
        <f>+'Gráficos DP GG'!D255+'Gráficos DP BCCR'!D253+'Gráficos DP SNFP'!D260</f>
        <v>698.95972031853773</v>
      </c>
      <c r="E260" s="160">
        <f t="shared" si="15"/>
        <v>5000.8835272553079</v>
      </c>
      <c r="F260" s="144"/>
      <c r="G260" s="154">
        <f t="shared" si="16"/>
        <v>7.0942904752809066E-2</v>
      </c>
      <c r="H260" s="148">
        <f t="shared" si="17"/>
        <v>638.44973058656797</v>
      </c>
      <c r="I260" s="148">
        <f t="shared" si="18"/>
        <v>2048.2830450470365</v>
      </c>
      <c r="J260" s="144"/>
      <c r="K260" s="149">
        <v>2027</v>
      </c>
      <c r="L260" s="160">
        <f t="shared" si="19"/>
        <v>4301.9238069367702</v>
      </c>
      <c r="M260" s="160">
        <f t="shared" si="19"/>
        <v>698.95972031853773</v>
      </c>
      <c r="N260" s="160">
        <f t="shared" si="19"/>
        <v>5000.8835272553079</v>
      </c>
      <c r="O260" s="144"/>
      <c r="P260" s="154">
        <f t="shared" si="20"/>
        <v>7.0942904752809066E-2</v>
      </c>
      <c r="Q260" s="148">
        <f t="shared" si="20"/>
        <v>638.44973058656797</v>
      </c>
      <c r="R260" s="148">
        <f t="shared" si="20"/>
        <v>2048.2830450470365</v>
      </c>
    </row>
    <row r="261" spans="2:18" s="145" customFormat="1" ht="10.8" x14ac:dyDescent="0.25">
      <c r="B261" s="149">
        <v>2028</v>
      </c>
      <c r="C261" s="168">
        <f>+'Gráficos DP GG'!C256+'Gráficos DP BCCR'!C254+'Gráficos DP SNFP'!C261</f>
        <v>6203.7351876124822</v>
      </c>
      <c r="D261" s="168">
        <f>+'Gráficos DP GG'!D256+'Gráficos DP BCCR'!D254+'Gráficos DP SNFP'!D261</f>
        <v>742.46680198082095</v>
      </c>
      <c r="E261" s="160">
        <f t="shared" si="15"/>
        <v>6946.2019895933026</v>
      </c>
      <c r="F261" s="144"/>
      <c r="G261" s="154">
        <f t="shared" si="16"/>
        <v>9.8539336790343254E-2</v>
      </c>
      <c r="H261" s="148">
        <f t="shared" si="17"/>
        <v>-1306.8687317514268</v>
      </c>
      <c r="I261" s="148">
        <f t="shared" si="18"/>
        <v>102.96458270904168</v>
      </c>
      <c r="J261" s="144"/>
      <c r="K261" s="149">
        <v>2028</v>
      </c>
      <c r="L261" s="160">
        <f t="shared" si="19"/>
        <v>6203.7351876124822</v>
      </c>
      <c r="M261" s="160">
        <f t="shared" si="19"/>
        <v>742.46680198082095</v>
      </c>
      <c r="N261" s="160">
        <f t="shared" si="19"/>
        <v>6946.2019895933026</v>
      </c>
      <c r="O261" s="144"/>
      <c r="P261" s="154">
        <f t="shared" si="20"/>
        <v>9.8539336790343254E-2</v>
      </c>
      <c r="Q261" s="148">
        <f t="shared" si="20"/>
        <v>-1306.8687317514268</v>
      </c>
      <c r="R261" s="148">
        <f t="shared" si="20"/>
        <v>102.96458270904168</v>
      </c>
    </row>
    <row r="262" spans="2:18" s="145" customFormat="1" ht="10.8" x14ac:dyDescent="0.25">
      <c r="B262" s="149">
        <v>2029</v>
      </c>
      <c r="C262" s="168">
        <f>+'Gráficos DP GG'!C257+'Gráficos DP BCCR'!C255+'Gráficos DP SNFP'!C262</f>
        <v>5889.7765514130078</v>
      </c>
      <c r="D262" s="168">
        <f>+'Gráficos DP GG'!D257+'Gráficos DP BCCR'!D255+'Gráficos DP SNFP'!D262</f>
        <v>1120.422670062055</v>
      </c>
      <c r="E262" s="160">
        <f t="shared" si="15"/>
        <v>7010.1992214750626</v>
      </c>
      <c r="F262" s="144"/>
      <c r="G262" s="154">
        <f t="shared" si="16"/>
        <v>9.9447206270023569E-2</v>
      </c>
      <c r="H262" s="148">
        <f t="shared" si="17"/>
        <v>-1370.8659636331868</v>
      </c>
      <c r="I262" s="148">
        <f t="shared" si="18"/>
        <v>38.967350827281734</v>
      </c>
      <c r="J262" s="144"/>
      <c r="K262" s="149">
        <v>2029</v>
      </c>
      <c r="L262" s="160">
        <f t="shared" si="19"/>
        <v>5889.7765514130078</v>
      </c>
      <c r="M262" s="160">
        <f t="shared" si="19"/>
        <v>1120.422670062055</v>
      </c>
      <c r="N262" s="160">
        <f t="shared" si="19"/>
        <v>7010.1992214750626</v>
      </c>
      <c r="O262" s="144"/>
      <c r="P262" s="154">
        <f t="shared" si="20"/>
        <v>9.9447206270023569E-2</v>
      </c>
      <c r="Q262" s="148">
        <f t="shared" si="20"/>
        <v>-1370.8659636331868</v>
      </c>
      <c r="R262" s="148">
        <f t="shared" si="20"/>
        <v>38.967350827281734</v>
      </c>
    </row>
    <row r="263" spans="2:18" s="145" customFormat="1" ht="10.8" x14ac:dyDescent="0.25">
      <c r="B263" s="149">
        <v>2030</v>
      </c>
      <c r="C263" s="168">
        <f>+'Gráficos DP GG'!C258+'Gráficos DP BCCR'!C256+'Gráficos DP SNFP'!C263</f>
        <v>4292.5915184753248</v>
      </c>
      <c r="D263" s="168">
        <f>+'Gráficos DP GG'!D258+'Gráficos DP BCCR'!D256+'Gráficos DP SNFP'!D263</f>
        <v>1104.7652214720549</v>
      </c>
      <c r="E263" s="160">
        <f t="shared" si="15"/>
        <v>5397.3567399473795</v>
      </c>
      <c r="F263" s="144"/>
      <c r="G263" s="154">
        <f t="shared" si="16"/>
        <v>7.6567303163961653E-2</v>
      </c>
      <c r="H263" s="148">
        <f t="shared" si="17"/>
        <v>241.97651789449628</v>
      </c>
      <c r="I263" s="148">
        <f t="shared" si="18"/>
        <v>1651.8098323549648</v>
      </c>
      <c r="J263" s="144"/>
      <c r="K263" s="149">
        <v>2030</v>
      </c>
      <c r="L263" s="160">
        <f t="shared" si="19"/>
        <v>4292.5915184753248</v>
      </c>
      <c r="M263" s="160">
        <f t="shared" si="19"/>
        <v>1104.7652214720549</v>
      </c>
      <c r="N263" s="160">
        <f t="shared" si="19"/>
        <v>5397.3567399473795</v>
      </c>
      <c r="O263" s="144"/>
      <c r="P263" s="154">
        <f t="shared" si="20"/>
        <v>7.6567303163961653E-2</v>
      </c>
      <c r="Q263" s="148">
        <f t="shared" si="20"/>
        <v>241.97651789449628</v>
      </c>
      <c r="R263" s="148">
        <f t="shared" si="20"/>
        <v>1651.8098323549648</v>
      </c>
    </row>
    <row r="264" spans="2:18" s="145" customFormat="1" ht="10.8" x14ac:dyDescent="0.25">
      <c r="B264" s="149">
        <v>2031</v>
      </c>
      <c r="C264" s="168">
        <f>+'Gráficos DP GG'!C259+'Gráficos DP BCCR'!C257+'Gráficos DP SNFP'!C264</f>
        <v>4412.456381427316</v>
      </c>
      <c r="D264" s="168">
        <f>+'Gráficos DP GG'!D259+'Gráficos DP BCCR'!D257+'Gráficos DP SNFP'!D264</f>
        <v>1402.2077409094009</v>
      </c>
      <c r="E264" s="160">
        <f t="shared" si="15"/>
        <v>5814.6641223367169</v>
      </c>
      <c r="F264" s="144"/>
      <c r="G264" s="154">
        <f t="shared" si="16"/>
        <v>8.2487256652208407E-2</v>
      </c>
      <c r="H264" s="148">
        <f t="shared" si="17"/>
        <v>-175.33086449484108</v>
      </c>
      <c r="I264" s="148">
        <f t="shared" si="18"/>
        <v>1234.5024499656274</v>
      </c>
      <c r="J264" s="144"/>
      <c r="K264" s="149">
        <v>2031</v>
      </c>
      <c r="L264" s="160">
        <f t="shared" si="19"/>
        <v>4412.456381427316</v>
      </c>
      <c r="M264" s="160">
        <f t="shared" si="19"/>
        <v>1402.2077409094009</v>
      </c>
      <c r="N264" s="160">
        <f t="shared" si="19"/>
        <v>5814.6641223367169</v>
      </c>
      <c r="O264" s="144"/>
      <c r="P264" s="154">
        <f t="shared" si="20"/>
        <v>8.2487256652208407E-2</v>
      </c>
      <c r="Q264" s="148">
        <f t="shared" si="20"/>
        <v>-175.33086449484108</v>
      </c>
      <c r="R264" s="148">
        <f t="shared" si="20"/>
        <v>1234.5024499656274</v>
      </c>
    </row>
    <row r="265" spans="2:18" s="145" customFormat="1" ht="10.8" x14ac:dyDescent="0.25">
      <c r="B265" s="149">
        <v>2032</v>
      </c>
      <c r="C265" s="168">
        <f>+'Gráficos DP GG'!C260+'Gráficos DP BCCR'!C258+'Gráficos DP SNFP'!C265</f>
        <v>2469.6178642049467</v>
      </c>
      <c r="D265" s="168">
        <f>+'Gráficos DP GG'!D260+'Gráficos DP BCCR'!D258+'Gráficos DP SNFP'!D265</f>
        <v>1123.7530903738775</v>
      </c>
      <c r="E265" s="160">
        <f t="shared" si="15"/>
        <v>3593.3709545788242</v>
      </c>
      <c r="F265" s="144"/>
      <c r="G265" s="154">
        <f t="shared" si="16"/>
        <v>5.0975826967941618E-2</v>
      </c>
      <c r="H265" s="148">
        <f t="shared" si="17"/>
        <v>2045.9623032630516</v>
      </c>
      <c r="I265" s="148">
        <f t="shared" si="18"/>
        <v>3455.7956177235201</v>
      </c>
      <c r="J265" s="144"/>
      <c r="K265" s="149">
        <v>2032</v>
      </c>
      <c r="L265" s="160">
        <f t="shared" si="19"/>
        <v>2469.6178642049467</v>
      </c>
      <c r="M265" s="160">
        <f t="shared" si="19"/>
        <v>1123.7530903738775</v>
      </c>
      <c r="N265" s="160">
        <f t="shared" si="19"/>
        <v>3593.3709545788242</v>
      </c>
      <c r="O265" s="144"/>
      <c r="P265" s="154">
        <f t="shared" si="20"/>
        <v>5.0975826967941618E-2</v>
      </c>
      <c r="Q265" s="148">
        <f t="shared" si="20"/>
        <v>2045.9623032630516</v>
      </c>
      <c r="R265" s="148">
        <f t="shared" si="20"/>
        <v>3455.7956177235201</v>
      </c>
    </row>
    <row r="266" spans="2:18" s="145" customFormat="1" ht="10.8" x14ac:dyDescent="0.25">
      <c r="B266" s="149">
        <v>2033</v>
      </c>
      <c r="C266" s="168">
        <f>+'Gráficos DP GG'!C261+'Gráficos DP BCCR'!C259+'Gráficos DP SNFP'!C266</f>
        <v>2460.8733623792159</v>
      </c>
      <c r="D266" s="168">
        <f>+'Gráficos DP GG'!D261+'Gráficos DP BCCR'!D259+'Gráficos DP SNFP'!D266</f>
        <v>1050.9974985869756</v>
      </c>
      <c r="E266" s="160">
        <f t="shared" si="15"/>
        <v>3511.8708609661917</v>
      </c>
      <c r="F266" s="144"/>
      <c r="G266" s="154">
        <f t="shared" si="16"/>
        <v>4.9819660593141177E-2</v>
      </c>
      <c r="H266" s="148">
        <f t="shared" si="17"/>
        <v>2127.4623968756841</v>
      </c>
      <c r="I266" s="148">
        <f t="shared" si="18"/>
        <v>3537.2957113361526</v>
      </c>
      <c r="J266" s="144"/>
      <c r="K266" s="149">
        <v>2033</v>
      </c>
      <c r="L266" s="160">
        <f t="shared" si="19"/>
        <v>2460.8733623792159</v>
      </c>
      <c r="M266" s="160">
        <f t="shared" si="19"/>
        <v>1050.9974985869756</v>
      </c>
      <c r="N266" s="160">
        <f t="shared" si="19"/>
        <v>3511.8708609661917</v>
      </c>
      <c r="O266" s="144"/>
      <c r="P266" s="154">
        <f t="shared" si="20"/>
        <v>4.9819660593141177E-2</v>
      </c>
      <c r="Q266" s="148">
        <f t="shared" si="20"/>
        <v>2127.4623968756841</v>
      </c>
      <c r="R266" s="148">
        <f t="shared" si="20"/>
        <v>3537.2957113361526</v>
      </c>
    </row>
    <row r="267" spans="2:18" s="145" customFormat="1" ht="10.8" x14ac:dyDescent="0.25">
      <c r="B267" s="149">
        <v>2034</v>
      </c>
      <c r="C267" s="168">
        <f>+'Gráficos DP GG'!C262+'Gráficos DP BCCR'!C260+'Gráficos DP SNFP'!C267</f>
        <v>2277.4412731854786</v>
      </c>
      <c r="D267" s="168">
        <f>+'Gráficos DP GG'!D262+'Gráficos DP BCCR'!D260+'Gráficos DP SNFP'!D267</f>
        <v>978.19010831040305</v>
      </c>
      <c r="E267" s="160">
        <f t="shared" si="15"/>
        <v>3255.6313814958817</v>
      </c>
      <c r="F267" s="144"/>
      <c r="G267" s="154">
        <f t="shared" si="16"/>
        <v>4.6184628325963255E-2</v>
      </c>
      <c r="H267" s="148">
        <f t="shared" si="17"/>
        <v>2383.7018763459942</v>
      </c>
      <c r="I267" s="148">
        <f t="shared" si="18"/>
        <v>3793.5351908064627</v>
      </c>
      <c r="J267" s="144"/>
      <c r="K267" s="149">
        <v>2034</v>
      </c>
      <c r="L267" s="160">
        <f t="shared" si="19"/>
        <v>2277.4412731854786</v>
      </c>
      <c r="M267" s="160">
        <f t="shared" si="19"/>
        <v>978.19010831040305</v>
      </c>
      <c r="N267" s="160">
        <f t="shared" si="19"/>
        <v>3255.6313814958817</v>
      </c>
      <c r="O267" s="144"/>
      <c r="P267" s="154">
        <f t="shared" si="20"/>
        <v>4.6184628325963255E-2</v>
      </c>
      <c r="Q267" s="148">
        <f t="shared" si="20"/>
        <v>2383.7018763459942</v>
      </c>
      <c r="R267" s="148">
        <f t="shared" si="20"/>
        <v>3793.5351908064627</v>
      </c>
    </row>
    <row r="268" spans="2:18" s="145" customFormat="1" ht="10.8" x14ac:dyDescent="0.25">
      <c r="B268" s="149">
        <v>2035</v>
      </c>
      <c r="C268" s="168">
        <f>+'Gráficos DP GG'!C263+'Gráficos DP BCCR'!C261+'Gráficos DP SNFP'!C268</f>
        <v>2408.0218269755428</v>
      </c>
      <c r="D268" s="168">
        <f>+'Gráficos DP GG'!D263+'Gráficos DP BCCR'!D261+'Gráficos DP SNFP'!D268</f>
        <v>425.03726535433577</v>
      </c>
      <c r="E268" s="160">
        <f t="shared" si="15"/>
        <v>2833.0590923298787</v>
      </c>
      <c r="F268" s="144"/>
      <c r="G268" s="154">
        <f t="shared" si="16"/>
        <v>4.0189986479558633E-2</v>
      </c>
      <c r="H268" s="148">
        <f t="shared" si="17"/>
        <v>2806.2741655119971</v>
      </c>
      <c r="I268" s="148">
        <f t="shared" si="18"/>
        <v>4216.1074799724656</v>
      </c>
      <c r="J268" s="144"/>
      <c r="K268" s="149">
        <v>2035</v>
      </c>
      <c r="L268" s="160">
        <f t="shared" si="19"/>
        <v>2408.0218269755428</v>
      </c>
      <c r="M268" s="160">
        <f t="shared" si="19"/>
        <v>425.03726535433577</v>
      </c>
      <c r="N268" s="160">
        <f t="shared" si="19"/>
        <v>2833.0590923298787</v>
      </c>
      <c r="O268" s="144"/>
      <c r="P268" s="154">
        <f t="shared" si="20"/>
        <v>4.0189986479558633E-2</v>
      </c>
      <c r="Q268" s="148">
        <f t="shared" si="20"/>
        <v>2806.2741655119971</v>
      </c>
      <c r="R268" s="148">
        <f t="shared" si="20"/>
        <v>4216.1074799724656</v>
      </c>
    </row>
    <row r="269" spans="2:18" s="145" customFormat="1" ht="10.8" x14ac:dyDescent="0.25">
      <c r="B269" s="149">
        <v>2036</v>
      </c>
      <c r="C269" s="168">
        <f>+'Gráficos DP GG'!C264+'Gráficos DP BCCR'!C262+'Gráficos DP SNFP'!C269</f>
        <v>1746.860062607801</v>
      </c>
      <c r="D269" s="168">
        <f>+'Gráficos DP GG'!D264+'Gráficos DP BCCR'!D262+'Gráficos DP SNFP'!D269</f>
        <v>420.17033984295222</v>
      </c>
      <c r="E269" s="160">
        <f t="shared" si="15"/>
        <v>2167.0304024507532</v>
      </c>
      <c r="F269" s="144"/>
      <c r="G269" s="154">
        <f t="shared" si="16"/>
        <v>3.0741654069652301E-2</v>
      </c>
      <c r="H269" s="148">
        <f t="shared" si="17"/>
        <v>3472.3028553911226</v>
      </c>
      <c r="I269" s="148">
        <f t="shared" si="18"/>
        <v>4882.1361698515911</v>
      </c>
      <c r="J269" s="144"/>
      <c r="K269" s="149">
        <v>2036</v>
      </c>
      <c r="L269" s="160">
        <f t="shared" si="19"/>
        <v>1746.860062607801</v>
      </c>
      <c r="M269" s="160">
        <f t="shared" si="19"/>
        <v>420.17033984295222</v>
      </c>
      <c r="N269" s="160">
        <f t="shared" si="19"/>
        <v>2167.0304024507532</v>
      </c>
      <c r="O269" s="144"/>
      <c r="P269" s="154">
        <f t="shared" si="20"/>
        <v>3.0741654069652301E-2</v>
      </c>
      <c r="Q269" s="148">
        <f t="shared" si="20"/>
        <v>3472.3028553911226</v>
      </c>
      <c r="R269" s="148">
        <f t="shared" si="20"/>
        <v>4882.1361698515911</v>
      </c>
    </row>
    <row r="270" spans="2:18" s="145" customFormat="1" ht="10.8" x14ac:dyDescent="0.25">
      <c r="B270" s="149">
        <v>2037</v>
      </c>
      <c r="C270" s="168">
        <f>+'Gráficos DP GG'!C265+'Gráficos DP BCCR'!C263+'Gráficos DP SNFP'!C270</f>
        <v>289.89245209360377</v>
      </c>
      <c r="D270" s="168">
        <f>+'Gráficos DP GG'!D265+'Gráficos DP BCCR'!D263+'Gráficos DP SNFP'!D270</f>
        <v>406.2545633039735</v>
      </c>
      <c r="E270" s="160">
        <f t="shared" si="15"/>
        <v>696.14701539757721</v>
      </c>
      <c r="F270" s="144"/>
      <c r="G270" s="154">
        <f t="shared" si="16"/>
        <v>9.8755932103077974E-3</v>
      </c>
      <c r="H270" s="148">
        <f t="shared" si="17"/>
        <v>4943.1862424442988</v>
      </c>
      <c r="I270" s="148">
        <f t="shared" si="18"/>
        <v>6353.0195569047673</v>
      </c>
      <c r="J270" s="144"/>
      <c r="K270" s="149">
        <v>2037</v>
      </c>
      <c r="L270" s="160">
        <f t="shared" si="19"/>
        <v>289.89245209360377</v>
      </c>
      <c r="M270" s="160">
        <f t="shared" si="19"/>
        <v>406.2545633039735</v>
      </c>
      <c r="N270" s="160">
        <f t="shared" si="19"/>
        <v>696.14701539757721</v>
      </c>
      <c r="O270" s="144"/>
      <c r="P270" s="154">
        <f t="shared" si="20"/>
        <v>9.8755932103077974E-3</v>
      </c>
      <c r="Q270" s="148">
        <f t="shared" si="20"/>
        <v>4943.1862424442988</v>
      </c>
      <c r="R270" s="148">
        <f t="shared" si="20"/>
        <v>6353.0195569047673</v>
      </c>
    </row>
    <row r="271" spans="2:18" s="145" customFormat="1" ht="10.8" x14ac:dyDescent="0.25">
      <c r="B271" s="149">
        <v>2038</v>
      </c>
      <c r="C271" s="168">
        <f>+'Gráficos DP GG'!C266+'Gráficos DP BCCR'!C264+'Gráficos DP SNFP'!C271</f>
        <v>823.46695400459475</v>
      </c>
      <c r="D271" s="168">
        <f>+'Gráficos DP GG'!D266+'Gráficos DP BCCR'!D264+'Gráficos DP SNFP'!D271</f>
        <v>337.52146824701572</v>
      </c>
      <c r="E271" s="160">
        <f t="shared" si="15"/>
        <v>1160.9884222516105</v>
      </c>
      <c r="F271" s="144"/>
      <c r="G271" s="154">
        <f t="shared" si="16"/>
        <v>1.6469867896346468E-2</v>
      </c>
      <c r="H271" s="148">
        <f t="shared" si="17"/>
        <v>4478.3448355902656</v>
      </c>
      <c r="I271" s="148">
        <f t="shared" si="18"/>
        <v>5888.1781500507341</v>
      </c>
      <c r="J271" s="144"/>
      <c r="K271" s="149">
        <v>2038</v>
      </c>
      <c r="L271" s="160">
        <f t="shared" si="19"/>
        <v>823.46695400459475</v>
      </c>
      <c r="M271" s="160">
        <f t="shared" si="19"/>
        <v>337.52146824701572</v>
      </c>
      <c r="N271" s="160">
        <f t="shared" si="19"/>
        <v>1160.9884222516105</v>
      </c>
      <c r="O271" s="144"/>
      <c r="P271" s="154">
        <f t="shared" si="20"/>
        <v>1.6469867896346468E-2</v>
      </c>
      <c r="Q271" s="148">
        <f t="shared" si="20"/>
        <v>4478.3448355902656</v>
      </c>
      <c r="R271" s="148">
        <f t="shared" si="20"/>
        <v>5888.1781500507341</v>
      </c>
    </row>
    <row r="272" spans="2:18" s="145" customFormat="1" ht="10.8" x14ac:dyDescent="0.25">
      <c r="B272" s="149">
        <v>2039</v>
      </c>
      <c r="C272" s="168">
        <f>+'Gráficos DP GG'!C267+'Gráficos DP BCCR'!C265+'Gráficos DP SNFP'!C272</f>
        <v>296.95302489862064</v>
      </c>
      <c r="D272" s="168">
        <f>+'Gráficos DP GG'!D267+'Gráficos DP BCCR'!D265+'Gráficos DP SNFP'!D272</f>
        <v>306.50873707342879</v>
      </c>
      <c r="E272" s="160">
        <f t="shared" si="15"/>
        <v>603.46176197204943</v>
      </c>
      <c r="F272" s="144"/>
      <c r="G272" s="154">
        <f t="shared" si="16"/>
        <v>8.5607533285307433E-3</v>
      </c>
      <c r="H272" s="148">
        <f t="shared" si="17"/>
        <v>5035.8714958698265</v>
      </c>
      <c r="I272" s="148">
        <f t="shared" si="18"/>
        <v>6445.704810330295</v>
      </c>
      <c r="J272" s="144"/>
      <c r="K272" s="149">
        <v>2039</v>
      </c>
      <c r="L272" s="160">
        <f t="shared" si="19"/>
        <v>296.95302489862064</v>
      </c>
      <c r="M272" s="160">
        <f t="shared" si="19"/>
        <v>306.50873707342879</v>
      </c>
      <c r="N272" s="160">
        <f t="shared" si="19"/>
        <v>603.46176197204943</v>
      </c>
      <c r="O272" s="144"/>
      <c r="P272" s="154">
        <f t="shared" si="20"/>
        <v>8.5607533285307433E-3</v>
      </c>
      <c r="Q272" s="148">
        <f t="shared" si="20"/>
        <v>5035.8714958698265</v>
      </c>
      <c r="R272" s="148">
        <f t="shared" si="20"/>
        <v>6445.704810330295</v>
      </c>
    </row>
    <row r="273" spans="2:18" s="145" customFormat="1" ht="10.8" x14ac:dyDescent="0.25">
      <c r="B273" s="149">
        <v>2040</v>
      </c>
      <c r="C273" s="168">
        <f>+'Gráficos DP GG'!C268+'Gráficos DP BCCR'!C266+'Gráficos DP SNFP'!C273</f>
        <v>1629.8116230029532</v>
      </c>
      <c r="D273" s="168">
        <f>+'Gráficos DP GG'!D268+'Gráficos DP BCCR'!D266+'Gráficos DP SNFP'!D273</f>
        <v>950.52640759596932</v>
      </c>
      <c r="E273" s="160">
        <f t="shared" si="15"/>
        <v>2580.3380305989226</v>
      </c>
      <c r="F273" s="144"/>
      <c r="G273" s="154">
        <f t="shared" si="16"/>
        <v>3.66048667474764E-2</v>
      </c>
      <c r="H273" s="148">
        <f t="shared" si="17"/>
        <v>3058.9952272429532</v>
      </c>
      <c r="I273" s="148">
        <f t="shared" si="18"/>
        <v>4468.8285417034222</v>
      </c>
      <c r="J273" s="144"/>
      <c r="K273" s="149">
        <v>2040</v>
      </c>
      <c r="L273" s="160">
        <f>+C273</f>
        <v>1629.8116230029532</v>
      </c>
      <c r="M273" s="160">
        <f t="shared" si="19"/>
        <v>950.52640759596932</v>
      </c>
      <c r="N273" s="160">
        <f t="shared" si="19"/>
        <v>2580.3380305989226</v>
      </c>
      <c r="O273" s="144"/>
      <c r="P273" s="154">
        <f t="shared" si="20"/>
        <v>3.66048667474764E-2</v>
      </c>
      <c r="Q273" s="148">
        <f t="shared" si="20"/>
        <v>3058.9952272429532</v>
      </c>
      <c r="R273" s="148">
        <f t="shared" si="20"/>
        <v>4468.8285417034222</v>
      </c>
    </row>
    <row r="274" spans="2:18" s="145" customFormat="1" ht="10.8" x14ac:dyDescent="0.25">
      <c r="B274" s="149">
        <v>2041</v>
      </c>
      <c r="C274" s="168">
        <f>+'Gráficos DP GG'!C269+'Gráficos DP BCCR'!C267+'Gráficos DP SNFP'!C274</f>
        <v>294.9699176248177</v>
      </c>
      <c r="D274" s="168">
        <f>+'Gráficos DP GG'!D269+'Gráficos DP BCCR'!D267+'Gráficos DP SNFP'!D274</f>
        <v>196.76882763982712</v>
      </c>
      <c r="E274" s="160">
        <f t="shared" si="15"/>
        <v>491.73874526464482</v>
      </c>
      <c r="F274" s="144"/>
      <c r="G274" s="154">
        <f t="shared" si="16"/>
        <v>6.9758423243506491E-3</v>
      </c>
      <c r="H274" s="148">
        <f t="shared" si="17"/>
        <v>5147.5945125772314</v>
      </c>
      <c r="I274" s="148">
        <f t="shared" si="18"/>
        <v>6557.4278270376999</v>
      </c>
      <c r="J274" s="144"/>
      <c r="K274" s="149" t="s">
        <v>206</v>
      </c>
      <c r="L274" s="160">
        <f>SUM(C274:C277)</f>
        <v>1963.1661106262452</v>
      </c>
      <c r="M274" s="160">
        <f>SUM(D274:D277)</f>
        <v>2550.7669195497151</v>
      </c>
      <c r="N274" s="160">
        <f>SUM(E274:E277)</f>
        <v>4513.9330301759601</v>
      </c>
      <c r="O274" s="144"/>
      <c r="P274" s="154">
        <f>SUM(G274:G278)</f>
        <v>9.2899472723698209E-2</v>
      </c>
      <c r="Q274" s="161">
        <f>SUM(H274:H277)</f>
        <v>18043.400001191545</v>
      </c>
      <c r="R274" s="161">
        <f>SUM(I274:I277)</f>
        <v>23682.733259033419</v>
      </c>
    </row>
    <row r="275" spans="2:18" s="145" customFormat="1" ht="10.8" x14ac:dyDescent="0.25">
      <c r="B275" s="149">
        <v>2042</v>
      </c>
      <c r="C275" s="168">
        <f>+'Gráficos DP GG'!C270+'Gráficos DP BCCR'!C268+'Gráficos DP SNFP'!C275</f>
        <v>28.293558039760129</v>
      </c>
      <c r="D275" s="168">
        <f>+'Gráficos DP GG'!D270+'Gráficos DP BCCR'!D268+'Gráficos DP SNFP'!D275</f>
        <v>137.57635698163162</v>
      </c>
      <c r="E275" s="160">
        <f t="shared" si="15"/>
        <v>165.86991502139176</v>
      </c>
      <c r="F275" s="144"/>
      <c r="G275" s="154">
        <f t="shared" si="16"/>
        <v>2.3530429210330975E-3</v>
      </c>
      <c r="H275" s="148">
        <f t="shared" si="17"/>
        <v>5473.4633428204843</v>
      </c>
      <c r="I275" s="148">
        <f t="shared" si="18"/>
        <v>6883.2966572809528</v>
      </c>
      <c r="J275" s="144"/>
      <c r="K275" s="149" t="s">
        <v>210</v>
      </c>
      <c r="L275" s="160">
        <f>SUM(C278:C287)</f>
        <v>2618.7306711242677</v>
      </c>
      <c r="M275" s="160">
        <f>SUM(D278:D287)</f>
        <v>3065.245771695867</v>
      </c>
      <c r="N275" s="160">
        <f>SUM(E278:E287)</f>
        <v>5683.9764428201343</v>
      </c>
      <c r="O275" s="144"/>
      <c r="P275" s="154">
        <f>SUM(G279:G288)</f>
        <v>5.1789035160892817E-2</v>
      </c>
      <c r="Q275" s="161">
        <f>SUM(H278:H287)</f>
        <v>50709.356135598617</v>
      </c>
      <c r="R275" s="161">
        <f>SUM(I278:I287)</f>
        <v>64807.689280203303</v>
      </c>
    </row>
    <row r="276" spans="2:18" s="145" customFormat="1" ht="10.8" x14ac:dyDescent="0.25">
      <c r="B276" s="149">
        <v>2043</v>
      </c>
      <c r="C276" s="168">
        <f>+'Gráficos DP GG'!C271+'Gráficos DP BCCR'!C269+'Gráficos DP SNFP'!C276</f>
        <v>873.28106718436607</v>
      </c>
      <c r="D276" s="168">
        <f>+'Gráficos DP GG'!D271+'Gráficos DP BCCR'!D269+'Gráficos DP SNFP'!D276</f>
        <v>1133.016428644496</v>
      </c>
      <c r="E276" s="160">
        <f t="shared" si="15"/>
        <v>2006.2974958288621</v>
      </c>
      <c r="F276" s="144"/>
      <c r="G276" s="154">
        <f t="shared" si="16"/>
        <v>2.8461485130909323E-2</v>
      </c>
      <c r="H276" s="148">
        <f t="shared" si="17"/>
        <v>3633.0357620130135</v>
      </c>
      <c r="I276" s="148">
        <f t="shared" si="18"/>
        <v>5042.869076473482</v>
      </c>
      <c r="J276" s="144"/>
      <c r="K276" s="149" t="s">
        <v>211</v>
      </c>
      <c r="L276" s="160">
        <f>SUM(C288:C295)</f>
        <v>0</v>
      </c>
      <c r="M276" s="160">
        <f>SUM(D288:D296)</f>
        <v>3.5611469194654108</v>
      </c>
      <c r="N276" s="160">
        <f>SUM(E288:E296)</f>
        <v>3.5611469194654108</v>
      </c>
      <c r="O276" s="144"/>
      <c r="P276" s="154">
        <f>SUM(G289:G296)</f>
        <v>3.0311216652533548E-5</v>
      </c>
      <c r="Q276" s="161">
        <f>SUM(H288:H296)</f>
        <v>45111.104915815551</v>
      </c>
      <c r="R276" s="161">
        <f>SUM(I288:I296)</f>
        <v>56389.771431499299</v>
      </c>
    </row>
    <row r="277" spans="2:18" s="145" customFormat="1" ht="10.8" x14ac:dyDescent="0.25">
      <c r="B277" s="149">
        <v>2044</v>
      </c>
      <c r="C277" s="168">
        <f>+'Gráficos DP GG'!C272+'Gráficos DP BCCR'!C270+'Gráficos DP SNFP'!C277</f>
        <v>766.62156777730138</v>
      </c>
      <c r="D277" s="168">
        <f>+'Gráficos DP GG'!D272+'Gráficos DP BCCR'!D270+'Gráficos DP SNFP'!D277</f>
        <v>1083.4053062837602</v>
      </c>
      <c r="E277" s="160">
        <f t="shared" si="15"/>
        <v>1850.0268740610616</v>
      </c>
      <c r="F277" s="144"/>
      <c r="G277" s="154">
        <f t="shared" si="16"/>
        <v>2.6244618496180892E-2</v>
      </c>
      <c r="H277" s="148">
        <f t="shared" si="17"/>
        <v>3789.306383780814</v>
      </c>
      <c r="I277" s="148">
        <f t="shared" si="18"/>
        <v>5199.1396982412825</v>
      </c>
      <c r="J277" s="144"/>
      <c r="K277" s="149"/>
      <c r="L277" s="160"/>
      <c r="M277" s="160"/>
      <c r="N277" s="160"/>
      <c r="O277" s="144"/>
      <c r="P277" s="154"/>
      <c r="Q277" s="148"/>
      <c r="R277" s="148"/>
    </row>
    <row r="278" spans="2:18" s="145" customFormat="1" ht="10.8" x14ac:dyDescent="0.25">
      <c r="B278" s="149">
        <v>2045</v>
      </c>
      <c r="C278" s="168">
        <f>+'Gráficos DP GG'!C273+'Gráficos DP BCCR'!C271+'Gráficos DP SNFP'!C278</f>
        <v>696.07823034002854</v>
      </c>
      <c r="D278" s="168">
        <f>+'Gráficos DP GG'!D273+'Gráficos DP BCCR'!D271+'Gráficos DP SNFP'!D278</f>
        <v>1338.6273165680789</v>
      </c>
      <c r="E278" s="160">
        <f t="shared" si="15"/>
        <v>2034.7055469081074</v>
      </c>
      <c r="F278" s="144"/>
      <c r="G278" s="154">
        <f t="shared" si="16"/>
        <v>2.886448385122424E-2</v>
      </c>
      <c r="H278" s="148">
        <f t="shared" si="17"/>
        <v>3604.6277109337684</v>
      </c>
      <c r="I278" s="148">
        <f t="shared" si="18"/>
        <v>5014.4610253942374</v>
      </c>
      <c r="J278" s="144"/>
      <c r="K278" s="149"/>
      <c r="L278" s="160"/>
      <c r="M278" s="160"/>
      <c r="N278" s="160"/>
      <c r="O278" s="144"/>
      <c r="P278" s="154"/>
      <c r="Q278" s="148"/>
      <c r="R278" s="148"/>
    </row>
    <row r="279" spans="2:18" s="145" customFormat="1" ht="10.8" x14ac:dyDescent="0.25">
      <c r="B279" s="149">
        <v>2046</v>
      </c>
      <c r="C279" s="168">
        <f>+'Gráficos DP GG'!C274+'Gráficos DP BCCR'!C272+'Gráficos DP SNFP'!C279</f>
        <v>1050.8465002362141</v>
      </c>
      <c r="D279" s="168">
        <f>+'Gráficos DP GG'!D274+'Gráficos DP BCCR'!D272+'Gráficos DP SNFP'!D279</f>
        <v>35.30790117614589</v>
      </c>
      <c r="E279" s="160">
        <f t="shared" si="15"/>
        <v>1086.1544014123599</v>
      </c>
      <c r="F279" s="144"/>
      <c r="G279" s="154">
        <f t="shared" si="16"/>
        <v>1.540826692449131E-2</v>
      </c>
      <c r="H279" s="148">
        <f t="shared" si="17"/>
        <v>4553.1788564295157</v>
      </c>
      <c r="I279" s="148">
        <f t="shared" si="18"/>
        <v>5963.0121708899842</v>
      </c>
      <c r="J279" s="144"/>
      <c r="K279" s="144"/>
      <c r="L279" s="144"/>
      <c r="M279" s="144"/>
      <c r="N279" s="144"/>
      <c r="O279" s="144"/>
      <c r="P279" s="144"/>
      <c r="Q279" s="144"/>
      <c r="R279" s="144"/>
    </row>
    <row r="280" spans="2:18" s="145" customFormat="1" ht="10.8" x14ac:dyDescent="0.25">
      <c r="B280" s="149">
        <v>2047</v>
      </c>
      <c r="C280" s="168">
        <f>+'Gráficos DP GG'!C275+'Gráficos DP BCCR'!C273+'Gráficos DP SNFP'!C280</f>
        <v>39.294693925816837</v>
      </c>
      <c r="D280" s="168">
        <f>+'Gráficos DP GG'!D275+'Gráficos DP BCCR'!D273+'Gráficos DP SNFP'!D280</f>
        <v>34.687561176145891</v>
      </c>
      <c r="E280" s="160">
        <f t="shared" si="15"/>
        <v>73.982255101962721</v>
      </c>
      <c r="F280" s="144"/>
      <c r="G280" s="154">
        <f t="shared" si="16"/>
        <v>1.0495177599101507E-3</v>
      </c>
      <c r="H280" s="148">
        <f t="shared" si="17"/>
        <v>5565.3510027399134</v>
      </c>
      <c r="I280" s="148">
        <f t="shared" si="18"/>
        <v>6975.1843172003819</v>
      </c>
      <c r="J280" s="144"/>
      <c r="K280" s="149"/>
      <c r="L280" s="168"/>
      <c r="M280" s="162"/>
      <c r="N280" s="160"/>
      <c r="O280" s="144"/>
      <c r="P280" s="154"/>
      <c r="Q280" s="148"/>
      <c r="R280" s="148"/>
    </row>
    <row r="281" spans="2:18" s="145" customFormat="1" ht="10.8" x14ac:dyDescent="0.25">
      <c r="B281" s="149">
        <v>2048</v>
      </c>
      <c r="C281" s="168">
        <f>+'Gráficos DP GG'!C276+'Gráficos DP BCCR'!C274+'Gráficos DP SNFP'!C281</f>
        <v>7.5129747943172136</v>
      </c>
      <c r="D281" s="168">
        <f>+'Gráficos DP GG'!D276+'Gráficos DP BCCR'!D274+'Gráficos DP SNFP'!D281</f>
        <v>34.042407686145886</v>
      </c>
      <c r="E281" s="160">
        <f t="shared" si="15"/>
        <v>41.555382480463102</v>
      </c>
      <c r="F281" s="144"/>
      <c r="G281" s="154">
        <f t="shared" si="16"/>
        <v>5.8950773902468028E-4</v>
      </c>
      <c r="H281" s="148">
        <f t="shared" si="17"/>
        <v>5597.777875361413</v>
      </c>
      <c r="I281" s="148">
        <f t="shared" si="18"/>
        <v>7007.6111898218815</v>
      </c>
      <c r="J281" s="144"/>
      <c r="K281" s="149"/>
      <c r="L281" s="168"/>
      <c r="M281" s="162"/>
      <c r="N281" s="160"/>
      <c r="O281" s="144"/>
      <c r="P281" s="154"/>
      <c r="Q281" s="148"/>
      <c r="R281" s="148"/>
    </row>
    <row r="282" spans="2:18" s="145" customFormat="1" ht="10.8" x14ac:dyDescent="0.25">
      <c r="B282" s="149">
        <v>2049</v>
      </c>
      <c r="C282" s="168">
        <f>+'Gráficos DP GG'!C277+'Gráficos DP BCCR'!C275+'Gráficos DP SNFP'!C282</f>
        <v>587.70370127446324</v>
      </c>
      <c r="D282" s="168">
        <f>+'Gráficos DP GG'!D277+'Gráficos DP BCCR'!D275+'Gráficos DP SNFP'!D282</f>
        <v>33.184013816145885</v>
      </c>
      <c r="E282" s="160">
        <f t="shared" si="15"/>
        <v>620.88771509060916</v>
      </c>
      <c r="F282" s="144"/>
      <c r="G282" s="154">
        <f t="shared" si="16"/>
        <v>8.8079591923704483E-3</v>
      </c>
      <c r="H282" s="148">
        <f t="shared" si="17"/>
        <v>5018.4455427512667</v>
      </c>
      <c r="I282" s="148">
        <f t="shared" si="18"/>
        <v>6428.2788572117352</v>
      </c>
      <c r="J282" s="144"/>
      <c r="K282" s="149"/>
      <c r="L282" s="168"/>
      <c r="M282" s="162"/>
      <c r="N282" s="160"/>
      <c r="O282" s="144"/>
      <c r="P282" s="154"/>
      <c r="Q282" s="148"/>
      <c r="R282" s="148"/>
    </row>
    <row r="283" spans="2:18" s="145" customFormat="1" ht="10.8" x14ac:dyDescent="0.25">
      <c r="B283" s="149">
        <v>2050</v>
      </c>
      <c r="C283" s="168">
        <f>+'Gráficos DP GG'!C278+'Gráficos DP BCCR'!C276+'Gráficos DP SNFP'!C283</f>
        <v>194.75618749368189</v>
      </c>
      <c r="D283" s="168">
        <f>+'Gráficos DP GG'!D278+'Gráficos DP BCCR'!D276+'Gráficos DP SNFP'!D283</f>
        <v>18.29501381614589</v>
      </c>
      <c r="E283" s="160">
        <f t="shared" si="15"/>
        <v>213.05120130982777</v>
      </c>
      <c r="F283" s="144"/>
      <c r="G283" s="154">
        <f t="shared" si="16"/>
        <v>3.0223601488855532E-3</v>
      </c>
      <c r="H283" s="148">
        <f t="shared" si="17"/>
        <v>5426.282056532048</v>
      </c>
      <c r="I283" s="148">
        <f t="shared" si="18"/>
        <v>6836.1153709925165</v>
      </c>
      <c r="J283" s="144"/>
      <c r="K283" s="149"/>
      <c r="L283" s="168"/>
      <c r="M283" s="162"/>
      <c r="N283" s="160"/>
      <c r="O283" s="144"/>
      <c r="P283" s="154"/>
      <c r="Q283" s="148"/>
      <c r="R283" s="148"/>
    </row>
    <row r="284" spans="2:18" s="145" customFormat="1" ht="10.8" x14ac:dyDescent="0.25">
      <c r="B284" s="149">
        <v>2051</v>
      </c>
      <c r="C284" s="168">
        <f>+'Gráficos DP GG'!C279+'Gráficos DP BCCR'!C277+'Gráficos DP SNFP'!C284</f>
        <v>42.280490351326797</v>
      </c>
      <c r="D284" s="168">
        <f>+'Gráficos DP GG'!D279+'Gráficos DP BCCR'!D277+'Gráficos DP SNFP'!D284</f>
        <v>18.235184763427146</v>
      </c>
      <c r="E284" s="160">
        <f t="shared" si="15"/>
        <v>60.515675114753947</v>
      </c>
      <c r="F284" s="144"/>
      <c r="G284" s="154">
        <f t="shared" si="16"/>
        <v>8.5847985707321404E-4</v>
      </c>
      <c r="H284" s="148">
        <f t="shared" si="17"/>
        <v>5578.8175827271216</v>
      </c>
      <c r="I284" s="148">
        <f t="shared" si="18"/>
        <v>6988.6508971875901</v>
      </c>
      <c r="J284" s="144"/>
      <c r="K284" s="149"/>
      <c r="L284" s="168"/>
      <c r="M284" s="162"/>
      <c r="N284" s="160"/>
      <c r="O284" s="144"/>
      <c r="P284" s="154"/>
      <c r="Q284" s="148"/>
      <c r="R284" s="148"/>
    </row>
    <row r="285" spans="2:18" s="145" customFormat="1" ht="10.8" x14ac:dyDescent="0.25">
      <c r="B285" s="149">
        <v>2052</v>
      </c>
      <c r="C285" s="168">
        <f>+'Gráficos DP GG'!C280+'Gráficos DP BCCR'!C278+'Gráficos DP SNFP'!C285</f>
        <v>0.16232670691833834</v>
      </c>
      <c r="D285" s="168">
        <f>+'Gráficos DP GG'!D280+'Gráficos DP BCCR'!D278+'Gráficos DP SNFP'!D285</f>
        <v>518.17535571070835</v>
      </c>
      <c r="E285" s="160">
        <f t="shared" si="15"/>
        <v>518.33768241762664</v>
      </c>
      <c r="F285" s="144"/>
      <c r="G285" s="154">
        <f t="shared" si="16"/>
        <v>7.3531768202823328E-3</v>
      </c>
      <c r="H285" s="148">
        <f t="shared" si="17"/>
        <v>5120.9955754242492</v>
      </c>
      <c r="I285" s="148">
        <f t="shared" si="18"/>
        <v>6530.8288898847177</v>
      </c>
      <c r="J285" s="144"/>
      <c r="K285" s="149"/>
      <c r="L285" s="168"/>
      <c r="M285" s="162"/>
      <c r="N285" s="160"/>
      <c r="O285" s="144"/>
      <c r="P285" s="154"/>
      <c r="Q285" s="148"/>
      <c r="R285" s="148"/>
    </row>
    <row r="286" spans="2:18" s="145" customFormat="1" ht="10.8" x14ac:dyDescent="0.25">
      <c r="B286" s="149">
        <v>2053</v>
      </c>
      <c r="C286" s="168">
        <f>+'Gráficos DP GG'!C281+'Gráficos DP BCCR'!C279+'Gráficos DP SNFP'!C286</f>
        <v>4.9056087426946768E-2</v>
      </c>
      <c r="D286" s="168">
        <f>+'Gráficos DP GG'!D281+'Gráficos DP BCCR'!D279+'Gráficos DP SNFP'!D286</f>
        <v>517.85115886070832</v>
      </c>
      <c r="E286" s="160">
        <f t="shared" si="15"/>
        <v>517.90021494813527</v>
      </c>
      <c r="F286" s="144"/>
      <c r="G286" s="154">
        <f t="shared" si="16"/>
        <v>7.346970874302701E-3</v>
      </c>
      <c r="H286" s="148">
        <f t="shared" si="17"/>
        <v>5121.433042893741</v>
      </c>
      <c r="I286" s="148">
        <f t="shared" si="18"/>
        <v>6531.2663573542086</v>
      </c>
      <c r="J286" s="144"/>
      <c r="K286" s="149"/>
      <c r="L286" s="168"/>
      <c r="M286" s="162"/>
      <c r="N286" s="160"/>
      <c r="O286" s="144"/>
      <c r="P286" s="154"/>
      <c r="Q286" s="148"/>
      <c r="R286" s="148"/>
    </row>
    <row r="287" spans="2:18" s="145" customFormat="1" ht="10.8" x14ac:dyDescent="0.25">
      <c r="B287" s="149">
        <v>2054</v>
      </c>
      <c r="C287" s="168">
        <f>+'Gráficos DP GG'!C282+'Gráficos DP BCCR'!C280+'Gráficos DP SNFP'!C287</f>
        <v>4.6509914073606072E-2</v>
      </c>
      <c r="D287" s="168">
        <f>+'Gráficos DP GG'!D282+'Gráficos DP BCCR'!D280+'Gráficos DP SNFP'!D287</f>
        <v>516.83985812221522</v>
      </c>
      <c r="E287" s="160">
        <f t="shared" si="15"/>
        <v>516.88636803628879</v>
      </c>
      <c r="F287" s="144"/>
      <c r="G287" s="154">
        <f t="shared" si="16"/>
        <v>7.3325883667899674E-3</v>
      </c>
      <c r="H287" s="148">
        <f t="shared" si="17"/>
        <v>5122.4468898055875</v>
      </c>
      <c r="I287" s="148">
        <f t="shared" si="18"/>
        <v>6532.2802042660551</v>
      </c>
      <c r="J287" s="144"/>
      <c r="K287" s="149"/>
      <c r="L287" s="168"/>
      <c r="M287" s="162"/>
      <c r="N287" s="160"/>
      <c r="O287" s="144"/>
      <c r="P287" s="154"/>
      <c r="Q287" s="148"/>
      <c r="R287" s="148"/>
    </row>
    <row r="288" spans="2:18" s="145" customFormat="1" ht="10.8" x14ac:dyDescent="0.25">
      <c r="B288" s="149">
        <v>2055</v>
      </c>
      <c r="C288" s="168">
        <f>+'Gráficos DP GG'!C283+'Gráficos DP BCCR'!C281+'Gráficos DP SNFP'!C288</f>
        <v>0</v>
      </c>
      <c r="D288" s="168">
        <f>+'Gráficos DP GG'!D283+'Gráficos DP BCCR'!D281+'Gráficos DP SNFP'!D288</f>
        <v>1.4244587675368741</v>
      </c>
      <c r="E288" s="160">
        <f t="shared" si="15"/>
        <v>1.4244587675368741</v>
      </c>
      <c r="F288" s="144"/>
      <c r="G288" s="154">
        <f t="shared" si="16"/>
        <v>2.0207477762461617E-5</v>
      </c>
      <c r="H288" s="148">
        <f t="shared" si="17"/>
        <v>5637.9087990743392</v>
      </c>
      <c r="I288" s="148">
        <f t="shared" si="18"/>
        <v>7047.7421135348077</v>
      </c>
      <c r="J288" s="144"/>
      <c r="K288" s="149"/>
      <c r="L288" s="168"/>
      <c r="M288" s="162"/>
      <c r="N288" s="160"/>
      <c r="O288" s="144"/>
      <c r="P288" s="154"/>
      <c r="Q288" s="148"/>
      <c r="R288" s="148"/>
    </row>
    <row r="289" spans="2:16" s="145" customFormat="1" ht="10.8" x14ac:dyDescent="0.25">
      <c r="B289" s="149">
        <v>2056</v>
      </c>
      <c r="C289" s="168">
        <f>+'Gráficos DP GG'!C284+'Gráficos DP BCCR'!C282+'Gráficos DP SNFP'!C289</f>
        <v>0</v>
      </c>
      <c r="D289" s="168">
        <f>+'Gráficos DP GG'!D284+'Gráficos DP BCCR'!D282+'Gráficos DP SNFP'!D289</f>
        <v>1.4244587675368741</v>
      </c>
      <c r="E289" s="160">
        <f t="shared" si="15"/>
        <v>1.4244587675368741</v>
      </c>
      <c r="F289" s="144"/>
      <c r="G289" s="154">
        <f t="shared" si="16"/>
        <v>2.0207477762461617E-5</v>
      </c>
      <c r="H289" s="148">
        <f t="shared" si="17"/>
        <v>5637.9087990743392</v>
      </c>
      <c r="I289" s="148">
        <f t="shared" si="18"/>
        <v>7047.7421135348077</v>
      </c>
      <c r="J289" s="144"/>
      <c r="K289" s="149"/>
      <c r="L289" s="168"/>
      <c r="M289" s="162"/>
      <c r="N289" s="160"/>
      <c r="O289" s="144"/>
      <c r="P289" s="154"/>
    </row>
    <row r="290" spans="2:16" s="145" customFormat="1" ht="10.8" x14ac:dyDescent="0.25">
      <c r="B290" s="149">
        <v>2057</v>
      </c>
      <c r="C290" s="160">
        <f>+'Gráficos DP SNFP'!C290</f>
        <v>0</v>
      </c>
      <c r="D290" s="168">
        <f>+'Gráficos DP GG'!D285+'Gráficos DP SNFP'!D290</f>
        <v>0.71222938439166261</v>
      </c>
      <c r="E290" s="160">
        <f t="shared" si="15"/>
        <v>0.71222938439166261</v>
      </c>
      <c r="F290" s="144"/>
      <c r="G290" s="154">
        <f t="shared" ref="G290:G295" si="21">+E290/$E$298</f>
        <v>1.0103738890071933E-5</v>
      </c>
      <c r="H290" s="148">
        <f t="shared" ref="H290:H295" si="22">+$H$257-E290</f>
        <v>5638.6210284574845</v>
      </c>
      <c r="I290" s="148">
        <f t="shared" ref="I290:I295" si="23">+$I$257-E290</f>
        <v>7048.454342917953</v>
      </c>
      <c r="J290" s="144"/>
      <c r="K290" s="149"/>
      <c r="L290" s="162"/>
      <c r="M290" s="148"/>
      <c r="N290" s="148"/>
      <c r="O290" s="144"/>
      <c r="P290" s="154"/>
    </row>
    <row r="291" spans="2:16" s="145" customFormat="1" ht="10.8" x14ac:dyDescent="0.25">
      <c r="B291" s="149">
        <v>2058</v>
      </c>
      <c r="C291" s="160">
        <f>+'Gráficos DP SNFP'!C291</f>
        <v>0</v>
      </c>
      <c r="D291" s="168">
        <f>+'Gráficos DP GG'!D286+'Gráficos DP SNFP'!D291</f>
        <v>0</v>
      </c>
      <c r="E291" s="160">
        <f t="shared" si="15"/>
        <v>0</v>
      </c>
      <c r="F291" s="144"/>
      <c r="G291" s="154">
        <f t="shared" si="21"/>
        <v>0</v>
      </c>
      <c r="H291" s="148">
        <f t="shared" si="22"/>
        <v>5639.3332578418758</v>
      </c>
      <c r="I291" s="148">
        <f t="shared" si="23"/>
        <v>7049.1665723023443</v>
      </c>
      <c r="J291" s="144"/>
      <c r="K291" s="149"/>
      <c r="L291" s="162"/>
      <c r="M291" s="148"/>
      <c r="N291" s="148"/>
      <c r="O291" s="144"/>
      <c r="P291" s="154"/>
    </row>
    <row r="292" spans="2:16" s="145" customFormat="1" ht="10.8" x14ac:dyDescent="0.25">
      <c r="B292" s="149">
        <v>2059</v>
      </c>
      <c r="C292" s="160">
        <f>+'Gráficos DP SNFP'!C292</f>
        <v>0</v>
      </c>
      <c r="D292" s="168">
        <f>+'Gráficos DP GG'!D287+'Gráficos DP SNFP'!D292</f>
        <v>0</v>
      </c>
      <c r="E292" s="160">
        <f t="shared" si="15"/>
        <v>0</v>
      </c>
      <c r="F292" s="144"/>
      <c r="G292" s="154">
        <f t="shared" si="21"/>
        <v>0</v>
      </c>
      <c r="H292" s="148">
        <f t="shared" si="22"/>
        <v>5639.3332578418758</v>
      </c>
      <c r="I292" s="148">
        <f t="shared" si="23"/>
        <v>7049.1665723023443</v>
      </c>
      <c r="J292" s="144"/>
      <c r="K292" s="149"/>
      <c r="L292" s="162"/>
      <c r="M292" s="148"/>
      <c r="N292" s="148"/>
      <c r="O292" s="144"/>
      <c r="P292" s="154"/>
    </row>
    <row r="293" spans="2:16" s="145" customFormat="1" ht="10.8" x14ac:dyDescent="0.25">
      <c r="B293" s="149">
        <v>2060</v>
      </c>
      <c r="C293" s="160">
        <f>+'Gráficos DP SNFP'!C293</f>
        <v>0</v>
      </c>
      <c r="D293" s="160">
        <f>+'Gráficos DP SNFP'!D293</f>
        <v>0</v>
      </c>
      <c r="E293" s="160">
        <f t="shared" si="15"/>
        <v>0</v>
      </c>
      <c r="F293" s="144"/>
      <c r="G293" s="154">
        <f t="shared" si="21"/>
        <v>0</v>
      </c>
      <c r="H293" s="148">
        <f t="shared" si="22"/>
        <v>5639.3332578418758</v>
      </c>
      <c r="I293" s="148">
        <f t="shared" si="23"/>
        <v>7049.1665723023443</v>
      </c>
      <c r="J293" s="144"/>
      <c r="K293" s="149"/>
      <c r="L293" s="162"/>
      <c r="M293" s="148"/>
      <c r="N293" s="148"/>
      <c r="O293" s="144"/>
      <c r="P293" s="154"/>
    </row>
    <row r="294" spans="2:16" s="145" customFormat="1" ht="10.8" x14ac:dyDescent="0.25">
      <c r="B294" s="149">
        <v>2061</v>
      </c>
      <c r="C294" s="160">
        <f>+'Gráficos DP SNFP'!C294</f>
        <v>0</v>
      </c>
      <c r="D294" s="160">
        <f>+'Gráficos DP SNFP'!D294</f>
        <v>0</v>
      </c>
      <c r="E294" s="160">
        <f t="shared" si="15"/>
        <v>0</v>
      </c>
      <c r="F294" s="144"/>
      <c r="G294" s="154">
        <f t="shared" si="21"/>
        <v>0</v>
      </c>
      <c r="H294" s="148">
        <f t="shared" si="22"/>
        <v>5639.3332578418758</v>
      </c>
      <c r="I294" s="148">
        <f t="shared" si="23"/>
        <v>7049.1665723023443</v>
      </c>
      <c r="J294" s="144"/>
      <c r="K294" s="149"/>
      <c r="L294" s="162"/>
      <c r="M294" s="148"/>
      <c r="N294" s="148"/>
      <c r="O294" s="144"/>
      <c r="P294" s="154"/>
    </row>
    <row r="295" spans="2:16" s="145" customFormat="1" ht="10.8" x14ac:dyDescent="0.25">
      <c r="B295" s="149">
        <v>2062</v>
      </c>
      <c r="C295" s="160">
        <f>+'Gráficos DP SNFP'!C295</f>
        <v>0</v>
      </c>
      <c r="D295" s="160">
        <f>+'Gráficos DP SNFP'!D295</f>
        <v>0</v>
      </c>
      <c r="E295" s="160">
        <f t="shared" si="15"/>
        <v>0</v>
      </c>
      <c r="F295" s="144"/>
      <c r="G295" s="154">
        <f t="shared" si="21"/>
        <v>0</v>
      </c>
      <c r="H295" s="148">
        <f t="shared" si="22"/>
        <v>5639.3332578418758</v>
      </c>
      <c r="I295" s="148">
        <f t="shared" si="23"/>
        <v>7049.1665723023443</v>
      </c>
      <c r="J295" s="144"/>
      <c r="K295" s="149"/>
      <c r="L295" s="162"/>
      <c r="M295" s="148"/>
      <c r="N295" s="148"/>
      <c r="O295" s="144"/>
      <c r="P295" s="154"/>
    </row>
    <row r="296" spans="2:16" s="145" customFormat="1" ht="10.8" x14ac:dyDescent="0.25">
      <c r="B296" s="149"/>
      <c r="C296" s="160"/>
      <c r="D296" s="160"/>
      <c r="E296" s="160"/>
      <c r="F296" s="144"/>
      <c r="G296" s="154"/>
      <c r="H296" s="148"/>
      <c r="I296" s="148"/>
      <c r="J296" s="144"/>
      <c r="K296" s="149"/>
      <c r="L296" s="162"/>
      <c r="M296" s="148"/>
      <c r="N296" s="148"/>
      <c r="O296" s="144"/>
      <c r="P296" s="154"/>
    </row>
    <row r="297" spans="2:16" s="145" customFormat="1" ht="10.8" x14ac:dyDescent="0.25"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</row>
    <row r="298" spans="2:16" s="145" customFormat="1" ht="10.8" x14ac:dyDescent="0.25">
      <c r="B298" s="144"/>
      <c r="C298" s="169">
        <f>SUM(C258:C296)</f>
        <v>52919.289688802317</v>
      </c>
      <c r="D298" s="169">
        <f>SUM(D258:D296)</f>
        <v>17572.376034221103</v>
      </c>
      <c r="E298" s="169">
        <f>SUM(E258:E296)</f>
        <v>70491.665723023441</v>
      </c>
      <c r="F298" s="144"/>
      <c r="G298" s="154">
        <f>SUM(G258:G296)</f>
        <v>0.99999999999999989</v>
      </c>
      <c r="H298" s="144"/>
      <c r="I298" s="144"/>
      <c r="J298" s="144"/>
      <c r="K298" s="144"/>
      <c r="L298" s="169">
        <f>SUM(L258:L289)</f>
        <v>52919.289688802339</v>
      </c>
      <c r="M298" s="169">
        <f>SUM(M258:M289)</f>
        <v>17572.376034221099</v>
      </c>
      <c r="N298" s="169">
        <f>SUM(N258:N289)</f>
        <v>70491.665723023441</v>
      </c>
      <c r="O298" s="144"/>
      <c r="P298" s="154">
        <f>SUM(P258:P289)</f>
        <v>1</v>
      </c>
    </row>
    <row r="299" spans="2:16" s="145" customFormat="1" ht="10.8" x14ac:dyDescent="0.25">
      <c r="B299" s="144"/>
      <c r="C299" s="162">
        <f>+C298-'DPT dólares '!AR49</f>
        <v>0</v>
      </c>
      <c r="D299" s="162">
        <f>+D298-'DPT dólares '!AR55</f>
        <v>-4.3655745685100555E-11</v>
      </c>
      <c r="E299" s="162">
        <f>+E298-'DPT dólares '!AR6</f>
        <v>0</v>
      </c>
      <c r="F299" s="144"/>
      <c r="G299" s="144"/>
      <c r="H299" s="144"/>
      <c r="I299" s="144"/>
      <c r="J299" s="144"/>
      <c r="K299" s="144"/>
      <c r="L299" s="167">
        <f>+L298-C298</f>
        <v>0</v>
      </c>
      <c r="M299" s="162">
        <f>+M298-D298</f>
        <v>0</v>
      </c>
      <c r="N299" s="160">
        <f>+N298-E298</f>
        <v>0</v>
      </c>
      <c r="O299" s="144"/>
      <c r="P299" s="144"/>
    </row>
    <row r="300" spans="2:16" s="145" customFormat="1" ht="10.8" x14ac:dyDescent="0.25">
      <c r="B300" s="170" t="s">
        <v>127</v>
      </c>
      <c r="C300" s="148"/>
      <c r="D300" s="144"/>
      <c r="E300" s="160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</row>
  </sheetData>
  <mergeCells count="58">
    <mergeCell ref="C8:G8"/>
    <mergeCell ref="I8:M8"/>
    <mergeCell ref="B2:N2"/>
    <mergeCell ref="C6:G6"/>
    <mergeCell ref="I6:M6"/>
    <mergeCell ref="C7:G7"/>
    <mergeCell ref="I7:M7"/>
    <mergeCell ref="C9:G9"/>
    <mergeCell ref="I9:M9"/>
    <mergeCell ref="C24:G24"/>
    <mergeCell ref="I24:M24"/>
    <mergeCell ref="C25:G25"/>
    <mergeCell ref="I25:M25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B256:E256"/>
    <mergeCell ref="K256:N256"/>
    <mergeCell ref="B253:I253"/>
    <mergeCell ref="L253:R253"/>
    <mergeCell ref="B254:E254"/>
    <mergeCell ref="K254:N254"/>
    <mergeCell ref="B255:E255"/>
    <mergeCell ref="K255:N255"/>
  </mergeCells>
  <hyperlinks>
    <hyperlink ref="O2" location="INDICE!A53" display="Regresar al Indice" xr:uid="{00000000-0004-0000-0F00-000000000000}"/>
    <hyperlink ref="O91" location="INDICE!A53" display="Regresar al Indice" xr:uid="{00000000-0004-0000-0F00-000001000000}"/>
    <hyperlink ref="O153" location="INDICE!A53" display="Regresar al Indice" xr:uid="{00000000-0004-0000-0F00-000002000000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3"/>
  </sheetPr>
  <dimension ref="B1:AN172"/>
  <sheetViews>
    <sheetView showGridLines="0" tabSelected="1" topLeftCell="A13" workbookViewId="0">
      <selection activeCell="B24" sqref="B24:F24"/>
    </sheetView>
  </sheetViews>
  <sheetFormatPr baseColWidth="10" defaultColWidth="11.44140625" defaultRowHeight="12" x14ac:dyDescent="0.25"/>
  <cols>
    <col min="1" max="1" width="3.33203125" style="1" customWidth="1"/>
    <col min="2" max="2" width="11.5546875" style="1" bestFit="1" customWidth="1"/>
    <col min="3" max="3" width="19.6640625" style="1" customWidth="1"/>
    <col min="4" max="4" width="20.77734375" style="1" customWidth="1"/>
    <col min="5" max="5" width="18.109375" style="1" bestFit="1" customWidth="1"/>
    <col min="6" max="6" width="18.21875" style="1" bestFit="1" customWidth="1"/>
    <col min="7" max="7" width="19.33203125" style="1" bestFit="1" customWidth="1"/>
    <col min="8" max="8" width="19.109375" style="1" bestFit="1" customWidth="1"/>
    <col min="9" max="9" width="19.5546875" style="1" bestFit="1" customWidth="1"/>
    <col min="10" max="10" width="16.33203125" style="1" bestFit="1" customWidth="1"/>
    <col min="11" max="11" width="17.6640625" style="1" bestFit="1" customWidth="1"/>
    <col min="12" max="12" width="13.44140625" style="1" customWidth="1"/>
    <col min="13" max="13" width="15.33203125" style="1" bestFit="1" customWidth="1"/>
    <col min="14" max="17" width="11.44140625" style="1" customWidth="1"/>
    <col min="18" max="18" width="13.44140625" style="1" customWidth="1"/>
    <col min="19" max="19" width="10.109375" style="1" customWidth="1"/>
    <col min="20" max="20" width="10" style="2" customWidth="1"/>
    <col min="21" max="21" width="15.33203125" style="3" bestFit="1" customWidth="1"/>
    <col min="22" max="22" width="14.21875" style="3" bestFit="1" customWidth="1"/>
    <col min="23" max="23" width="18" style="3" bestFit="1" customWidth="1"/>
    <col min="24" max="24" width="15.33203125" style="3" bestFit="1" customWidth="1"/>
    <col min="25" max="25" width="17.21875" style="3" bestFit="1" customWidth="1"/>
    <col min="26" max="26" width="14.5546875" style="3" bestFit="1" customWidth="1"/>
    <col min="27" max="27" width="14.109375" style="3" bestFit="1" customWidth="1"/>
    <col min="28" max="28" width="14.33203125" style="3" bestFit="1" customWidth="1"/>
    <col min="29" max="29" width="13.44140625" style="3" bestFit="1" customWidth="1"/>
    <col min="30" max="30" width="16.5546875" style="3" bestFit="1" customWidth="1"/>
    <col min="31" max="31" width="18.44140625" style="3" customWidth="1"/>
    <col min="32" max="32" width="15.6640625" style="3" customWidth="1"/>
    <col min="33" max="33" width="13" style="3" customWidth="1"/>
    <col min="34" max="35" width="14.88671875" style="3" customWidth="1"/>
    <col min="36" max="36" width="20.109375" style="3" customWidth="1"/>
    <col min="37" max="37" width="14" style="3" bestFit="1" customWidth="1"/>
    <col min="38" max="38" width="13.44140625" style="1" bestFit="1" customWidth="1"/>
    <col min="39" max="39" width="12.44140625" style="1" bestFit="1" customWidth="1"/>
    <col min="40" max="16384" width="11.44140625" style="1"/>
  </cols>
  <sheetData>
    <row r="1" spans="2:19" ht="12.6" customHeight="1" x14ac:dyDescent="0.25"/>
    <row r="2" spans="2:19" s="304" customFormat="1" ht="22.5" customHeight="1" x14ac:dyDescent="0.4">
      <c r="B2" s="371" t="s">
        <v>175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S2" s="274" t="s">
        <v>186</v>
      </c>
    </row>
    <row r="3" spans="2:19" ht="15.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9" ht="15.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</row>
    <row r="6" spans="2:19" s="171" customFormat="1" ht="14.4" x14ac:dyDescent="0.35">
      <c r="B6" s="369" t="s">
        <v>173</v>
      </c>
      <c r="C6" s="369"/>
      <c r="D6" s="369"/>
      <c r="E6" s="369"/>
      <c r="F6" s="369"/>
      <c r="H6" s="369" t="str">
        <f>+B6</f>
        <v>Deuda Pública No Financiera y BCCR</v>
      </c>
      <c r="I6" s="369"/>
      <c r="J6" s="369"/>
      <c r="K6" s="369"/>
      <c r="L6" s="369"/>
      <c r="N6" s="369" t="str">
        <f>+H6</f>
        <v>Deuda Pública No Financiera y BCCR</v>
      </c>
      <c r="O6" s="369"/>
      <c r="P6" s="369"/>
      <c r="Q6" s="369"/>
      <c r="R6" s="369"/>
    </row>
    <row r="7" spans="2:19" s="171" customFormat="1" ht="12.75" customHeight="1" x14ac:dyDescent="0.35">
      <c r="B7" s="369" t="s">
        <v>117</v>
      </c>
      <c r="C7" s="369"/>
      <c r="D7" s="369"/>
      <c r="E7" s="369"/>
      <c r="F7" s="369"/>
      <c r="H7" s="369" t="str">
        <f>+B7</f>
        <v>Perfil de Vencimientos</v>
      </c>
      <c r="I7" s="369"/>
      <c r="J7" s="369"/>
      <c r="K7" s="369"/>
      <c r="L7" s="369"/>
      <c r="N7" s="369" t="str">
        <f>+H7</f>
        <v>Perfil de Vencimientos</v>
      </c>
      <c r="O7" s="369"/>
      <c r="P7" s="369"/>
      <c r="Q7" s="369"/>
      <c r="R7" s="369"/>
    </row>
    <row r="8" spans="2:19" s="171" customFormat="1" ht="14.4" x14ac:dyDescent="0.35">
      <c r="B8" s="368">
        <v>2025</v>
      </c>
      <c r="C8" s="368"/>
      <c r="D8" s="368"/>
      <c r="E8" s="368"/>
      <c r="F8" s="368"/>
      <c r="H8" s="368">
        <f>+B8</f>
        <v>2025</v>
      </c>
      <c r="I8" s="368"/>
      <c r="J8" s="368"/>
      <c r="K8" s="368"/>
      <c r="L8" s="368"/>
      <c r="N8" s="368">
        <f>+H8</f>
        <v>2025</v>
      </c>
      <c r="O8" s="368"/>
      <c r="P8" s="368"/>
      <c r="Q8" s="368"/>
      <c r="R8" s="368"/>
    </row>
    <row r="9" spans="2:19" s="171" customFormat="1" ht="14.4" x14ac:dyDescent="0.35">
      <c r="B9" s="367" t="s">
        <v>220</v>
      </c>
      <c r="C9" s="368"/>
      <c r="D9" s="368"/>
      <c r="E9" s="368"/>
      <c r="F9" s="368"/>
      <c r="H9" s="367" t="str">
        <f>+B9</f>
        <v>Al 30 de Junio del 2025</v>
      </c>
      <c r="I9" s="368"/>
      <c r="J9" s="368"/>
      <c r="K9" s="368"/>
      <c r="L9" s="368"/>
      <c r="N9" s="367" t="str">
        <f>+B9</f>
        <v>Al 30 de Junio del 2025</v>
      </c>
      <c r="O9" s="368"/>
      <c r="P9" s="368"/>
      <c r="Q9" s="368"/>
      <c r="R9" s="368"/>
    </row>
    <row r="10" spans="2:19" s="171" customFormat="1" ht="14.4" x14ac:dyDescent="0.35">
      <c r="B10" s="368" t="s">
        <v>131</v>
      </c>
      <c r="C10" s="368"/>
      <c r="D10" s="368"/>
      <c r="E10" s="368"/>
      <c r="F10" s="368"/>
      <c r="H10" s="370" t="s">
        <v>132</v>
      </c>
      <c r="I10" s="370"/>
      <c r="J10" s="370"/>
      <c r="K10" s="370"/>
      <c r="L10" s="370"/>
      <c r="N10" s="367" t="s">
        <v>133</v>
      </c>
      <c r="O10" s="368"/>
      <c r="P10" s="368"/>
      <c r="Q10" s="368"/>
      <c r="R10" s="368"/>
    </row>
    <row r="11" spans="2:19" s="171" customFormat="1" ht="12.6" x14ac:dyDescent="0.3"/>
    <row r="12" spans="2:19" s="7" customFormat="1" ht="11.4" x14ac:dyDescent="0.2"/>
    <row r="13" spans="2:19" s="7" customFormat="1" ht="11.4" x14ac:dyDescent="0.2"/>
    <row r="14" spans="2:19" s="7" customFormat="1" ht="11.4" x14ac:dyDescent="0.2"/>
    <row r="15" spans="2:19" s="7" customFormat="1" ht="11.4" x14ac:dyDescent="0.2"/>
    <row r="16" spans="2:19" s="7" customFormat="1" ht="11.4" x14ac:dyDescent="0.2"/>
    <row r="17" spans="2:18" s="7" customFormat="1" ht="11.4" x14ac:dyDescent="0.2"/>
    <row r="18" spans="2:18" s="7" customFormat="1" ht="11.4" x14ac:dyDescent="0.2"/>
    <row r="19" spans="2:18" s="7" customFormat="1" ht="11.4" x14ac:dyDescent="0.2"/>
    <row r="20" spans="2:18" s="7" customFormat="1" ht="11.4" x14ac:dyDescent="0.2"/>
    <row r="21" spans="2:18" s="7" customFormat="1" x14ac:dyDescent="0.25">
      <c r="B21" s="10"/>
    </row>
    <row r="22" spans="2:18" s="7" customFormat="1" ht="11.4" x14ac:dyDescent="0.2"/>
    <row r="23" spans="2:18" s="7" customFormat="1" ht="11.4" x14ac:dyDescent="0.2"/>
    <row r="24" spans="2:18" s="171" customFormat="1" ht="14.4" x14ac:dyDescent="0.35">
      <c r="B24" s="369" t="str">
        <f>+B6</f>
        <v>Deuda Pública No Financiera y BCCR</v>
      </c>
      <c r="C24" s="369"/>
      <c r="D24" s="369"/>
      <c r="E24" s="369"/>
      <c r="F24" s="369"/>
      <c r="H24" s="369" t="str">
        <f>+B24</f>
        <v>Deuda Pública No Financiera y BCCR</v>
      </c>
      <c r="I24" s="369"/>
      <c r="J24" s="369"/>
      <c r="K24" s="369"/>
      <c r="L24" s="369"/>
      <c r="N24" s="369" t="str">
        <f>+H24</f>
        <v>Deuda Pública No Financiera y BCCR</v>
      </c>
      <c r="O24" s="369"/>
      <c r="P24" s="369"/>
      <c r="Q24" s="369"/>
      <c r="R24" s="369"/>
    </row>
    <row r="25" spans="2:18" s="171" customFormat="1" ht="14.4" x14ac:dyDescent="0.35">
      <c r="B25" s="369" t="str">
        <f>+B7</f>
        <v>Perfil de Vencimientos</v>
      </c>
      <c r="C25" s="369"/>
      <c r="D25" s="369"/>
      <c r="E25" s="369"/>
      <c r="F25" s="369"/>
      <c r="G25" s="173"/>
      <c r="H25" s="369" t="str">
        <f>+B25</f>
        <v>Perfil de Vencimientos</v>
      </c>
      <c r="I25" s="369"/>
      <c r="J25" s="369"/>
      <c r="K25" s="369"/>
      <c r="L25" s="369"/>
      <c r="M25" s="173"/>
      <c r="N25" s="369" t="str">
        <f>+H25</f>
        <v>Perfil de Vencimientos</v>
      </c>
      <c r="O25" s="369"/>
      <c r="P25" s="369"/>
      <c r="Q25" s="369"/>
      <c r="R25" s="369"/>
    </row>
    <row r="26" spans="2:18" s="171" customFormat="1" ht="14.4" x14ac:dyDescent="0.35">
      <c r="B26" s="368">
        <v>2026</v>
      </c>
      <c r="C26" s="368"/>
      <c r="D26" s="368"/>
      <c r="E26" s="368"/>
      <c r="F26" s="368"/>
      <c r="H26" s="368">
        <f>+B26</f>
        <v>2026</v>
      </c>
      <c r="I26" s="368"/>
      <c r="J26" s="368"/>
      <c r="K26" s="368"/>
      <c r="L26" s="368"/>
      <c r="N26" s="368">
        <f>+H26</f>
        <v>2026</v>
      </c>
      <c r="O26" s="368"/>
      <c r="P26" s="368"/>
      <c r="Q26" s="368"/>
      <c r="R26" s="368"/>
    </row>
    <row r="27" spans="2:18" s="171" customFormat="1" ht="14.4" x14ac:dyDescent="0.35">
      <c r="B27" s="367" t="str">
        <f>+B9</f>
        <v>Al 30 de Junio del 2025</v>
      </c>
      <c r="C27" s="368"/>
      <c r="D27" s="368"/>
      <c r="E27" s="368"/>
      <c r="F27" s="368"/>
      <c r="H27" s="367" t="str">
        <f>+B27</f>
        <v>Al 30 de Junio del 2025</v>
      </c>
      <c r="I27" s="368"/>
      <c r="J27" s="368"/>
      <c r="K27" s="368"/>
      <c r="L27" s="368"/>
      <c r="N27" s="367" t="str">
        <f>+B27</f>
        <v>Al 30 de Junio del 2025</v>
      </c>
      <c r="O27" s="368"/>
      <c r="P27" s="368"/>
      <c r="Q27" s="368"/>
      <c r="R27" s="368"/>
    </row>
    <row r="28" spans="2:18" s="171" customFormat="1" ht="14.4" x14ac:dyDescent="0.35">
      <c r="B28" s="360" t="s">
        <v>131</v>
      </c>
      <c r="C28" s="360"/>
      <c r="D28" s="360"/>
      <c r="E28" s="360"/>
      <c r="F28" s="360"/>
      <c r="G28" s="173"/>
      <c r="H28" s="360" t="s">
        <v>132</v>
      </c>
      <c r="I28" s="360"/>
      <c r="J28" s="360"/>
      <c r="K28" s="360"/>
      <c r="L28" s="360"/>
      <c r="M28" s="173"/>
      <c r="N28" s="367" t="str">
        <f>+N10</f>
        <v>como porcentaje del Total de la Deuda</v>
      </c>
      <c r="O28" s="368"/>
      <c r="P28" s="368"/>
      <c r="Q28" s="368"/>
      <c r="R28" s="368"/>
    </row>
    <row r="29" spans="2:18" s="7" customFormat="1" ht="11.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8" s="7" customFormat="1" ht="11.4" x14ac:dyDescent="0.2"/>
    <row r="31" spans="2:18" s="7" customFormat="1" ht="11.4" x14ac:dyDescent="0.2"/>
    <row r="32" spans="2:18" s="7" customFormat="1" ht="11.4" x14ac:dyDescent="0.2"/>
    <row r="33" spans="2:18" s="7" customFormat="1" ht="11.4" x14ac:dyDescent="0.2"/>
    <row r="34" spans="2:18" s="7" customFormat="1" ht="11.4" x14ac:dyDescent="0.2">
      <c r="H34" s="7" t="s">
        <v>134</v>
      </c>
    </row>
    <row r="35" spans="2:18" s="7" customFormat="1" ht="11.4" x14ac:dyDescent="0.2"/>
    <row r="36" spans="2:18" s="7" customFormat="1" ht="11.4" x14ac:dyDescent="0.2"/>
    <row r="37" spans="2:18" s="7" customFormat="1" ht="11.4" x14ac:dyDescent="0.2"/>
    <row r="38" spans="2:18" s="7" customFormat="1" ht="11.4" x14ac:dyDescent="0.2"/>
    <row r="39" spans="2:18" s="7" customFormat="1" ht="11.4" x14ac:dyDescent="0.2"/>
    <row r="40" spans="2:18" s="7" customFormat="1" ht="11.4" x14ac:dyDescent="0.2"/>
    <row r="41" spans="2:18" s="7" customFormat="1" ht="11.4" x14ac:dyDescent="0.2"/>
    <row r="42" spans="2:18" s="7" customFormat="1" ht="11.4" x14ac:dyDescent="0.2"/>
    <row r="43" spans="2:18" s="7" customFormat="1" ht="11.4" x14ac:dyDescent="0.2"/>
    <row r="44" spans="2:18" s="7" customFormat="1" ht="11.4" x14ac:dyDescent="0.2"/>
    <row r="45" spans="2:18" s="171" customFormat="1" ht="14.4" x14ac:dyDescent="0.35">
      <c r="B45" s="369" t="str">
        <f>+B24</f>
        <v>Deuda Pública No Financiera y BCCR</v>
      </c>
      <c r="C45" s="369"/>
      <c r="D45" s="369"/>
      <c r="E45" s="369"/>
      <c r="F45" s="369"/>
      <c r="H45" s="369" t="str">
        <f>+B45</f>
        <v>Deuda Pública No Financiera y BCCR</v>
      </c>
      <c r="I45" s="369"/>
      <c r="J45" s="369"/>
      <c r="K45" s="369"/>
      <c r="L45" s="369"/>
      <c r="N45" s="369" t="str">
        <f>+H45</f>
        <v>Deuda Pública No Financiera y BCCR</v>
      </c>
      <c r="O45" s="369"/>
      <c r="P45" s="369"/>
      <c r="Q45" s="369"/>
      <c r="R45" s="369"/>
    </row>
    <row r="46" spans="2:18" s="171" customFormat="1" ht="14.4" x14ac:dyDescent="0.35">
      <c r="B46" s="369" t="str">
        <f>+B25</f>
        <v>Perfil de Vencimientos</v>
      </c>
      <c r="C46" s="369"/>
      <c r="D46" s="369"/>
      <c r="E46" s="369"/>
      <c r="F46" s="369"/>
      <c r="G46" s="173"/>
      <c r="H46" s="369" t="str">
        <f>+B46</f>
        <v>Perfil de Vencimientos</v>
      </c>
      <c r="I46" s="369"/>
      <c r="J46" s="369"/>
      <c r="K46" s="369"/>
      <c r="L46" s="369"/>
      <c r="M46" s="173"/>
      <c r="N46" s="369" t="str">
        <f>+H46</f>
        <v>Perfil de Vencimientos</v>
      </c>
      <c r="O46" s="369"/>
      <c r="P46" s="369"/>
      <c r="Q46" s="369"/>
      <c r="R46" s="369"/>
    </row>
    <row r="47" spans="2:18" s="171" customFormat="1" ht="14.4" x14ac:dyDescent="0.35">
      <c r="B47" s="360" t="s">
        <v>213</v>
      </c>
      <c r="C47" s="360"/>
      <c r="D47" s="360"/>
      <c r="E47" s="360"/>
      <c r="F47" s="360"/>
      <c r="G47" s="173"/>
      <c r="H47" s="360" t="str">
        <f>+B47</f>
        <v>2027</v>
      </c>
      <c r="I47" s="360"/>
      <c r="J47" s="360"/>
      <c r="K47" s="360"/>
      <c r="L47" s="360"/>
      <c r="N47" s="360" t="str">
        <f>+H47</f>
        <v>2027</v>
      </c>
      <c r="O47" s="358"/>
      <c r="P47" s="358"/>
      <c r="Q47" s="358"/>
      <c r="R47" s="358"/>
    </row>
    <row r="48" spans="2:18" s="171" customFormat="1" ht="14.4" x14ac:dyDescent="0.35">
      <c r="B48" s="367" t="str">
        <f>+B27</f>
        <v>Al 30 de Junio del 2025</v>
      </c>
      <c r="C48" s="368"/>
      <c r="D48" s="368"/>
      <c r="E48" s="368"/>
      <c r="F48" s="368"/>
      <c r="H48" s="367" t="str">
        <f>+B48</f>
        <v>Al 30 de Junio del 2025</v>
      </c>
      <c r="I48" s="368"/>
      <c r="J48" s="368"/>
      <c r="K48" s="368"/>
      <c r="L48" s="368"/>
      <c r="N48" s="367" t="str">
        <f>+B48</f>
        <v>Al 30 de Junio del 2025</v>
      </c>
      <c r="O48" s="368"/>
      <c r="P48" s="368"/>
      <c r="Q48" s="368"/>
      <c r="R48" s="368"/>
    </row>
    <row r="49" spans="2:18" s="171" customFormat="1" ht="14.4" x14ac:dyDescent="0.35">
      <c r="B49" s="360" t="s">
        <v>131</v>
      </c>
      <c r="C49" s="360"/>
      <c r="D49" s="360"/>
      <c r="E49" s="360"/>
      <c r="F49" s="360"/>
      <c r="G49" s="173"/>
      <c r="H49" s="370" t="s">
        <v>132</v>
      </c>
      <c r="I49" s="370"/>
      <c r="J49" s="370"/>
      <c r="K49" s="370"/>
      <c r="L49" s="370"/>
      <c r="M49" s="173"/>
      <c r="N49" s="367" t="str">
        <f>+N28</f>
        <v>como porcentaje del Total de la Deuda</v>
      </c>
      <c r="O49" s="368"/>
      <c r="P49" s="368"/>
      <c r="Q49" s="368"/>
      <c r="R49" s="368"/>
    </row>
    <row r="50" spans="2:18" s="7" customFormat="1" ht="11.4" x14ac:dyDescent="0.2"/>
    <row r="51" spans="2:18" s="7" customFormat="1" ht="11.4" x14ac:dyDescent="0.2"/>
    <row r="52" spans="2:18" s="7" customFormat="1" ht="11.4" x14ac:dyDescent="0.2"/>
    <row r="53" spans="2:18" s="7" customFormat="1" ht="11.4" x14ac:dyDescent="0.2"/>
    <row r="54" spans="2:18" s="7" customFormat="1" ht="11.4" x14ac:dyDescent="0.2"/>
    <row r="55" spans="2:18" s="7" customFormat="1" ht="11.4" x14ac:dyDescent="0.2"/>
    <row r="56" spans="2:18" s="7" customFormat="1" ht="11.4" x14ac:dyDescent="0.2"/>
    <row r="57" spans="2:18" s="7" customFormat="1" ht="11.4" x14ac:dyDescent="0.2"/>
    <row r="58" spans="2:18" s="7" customFormat="1" x14ac:dyDescent="0.25">
      <c r="B58" s="10"/>
    </row>
    <row r="59" spans="2:18" s="7" customFormat="1" ht="11.4" x14ac:dyDescent="0.2"/>
    <row r="60" spans="2:18" s="7" customFormat="1" ht="11.4" x14ac:dyDescent="0.2"/>
    <row r="61" spans="2:18" s="7" customFormat="1" ht="11.4" x14ac:dyDescent="0.2"/>
    <row r="62" spans="2:18" s="7" customFormat="1" ht="11.4" x14ac:dyDescent="0.2"/>
    <row r="63" spans="2:18" s="7" customFormat="1" ht="11.4" x14ac:dyDescent="0.2"/>
    <row r="64" spans="2:18" s="7" customFormat="1" ht="11.4" x14ac:dyDescent="0.2"/>
    <row r="65" spans="2:18" s="7" customFormat="1" ht="11.4" x14ac:dyDescent="0.2"/>
    <row r="66" spans="2:18" s="7" customFormat="1" ht="11.4" x14ac:dyDescent="0.2"/>
    <row r="67" spans="2:18" s="7" customFormat="1" ht="17.399999999999999" x14ac:dyDescent="0.2">
      <c r="B67" s="371" t="str">
        <f>+B2</f>
        <v>Gráficos del Perfil de Vencimientos de la Deuda Pública No Financiera y BCCR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4" t="s">
        <v>43</v>
      </c>
    </row>
    <row r="68" spans="2:18" s="7" customFormat="1" ht="15.6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s="7" customFormat="1" ht="11.4" x14ac:dyDescent="0.2"/>
    <row r="70" spans="2:18" s="171" customFormat="1" ht="14.4" x14ac:dyDescent="0.35">
      <c r="B70" s="369" t="str">
        <f>+B45</f>
        <v>Deuda Pública No Financiera y BCCR</v>
      </c>
      <c r="C70" s="369"/>
      <c r="D70" s="369"/>
      <c r="E70" s="369"/>
      <c r="F70" s="369"/>
      <c r="H70" s="369" t="str">
        <f>+B70</f>
        <v>Deuda Pública No Financiera y BCCR</v>
      </c>
      <c r="I70" s="369"/>
      <c r="J70" s="369"/>
      <c r="K70" s="369"/>
      <c r="L70" s="369"/>
      <c r="N70" s="369" t="str">
        <f>+H70</f>
        <v>Deuda Pública No Financiera y BCCR</v>
      </c>
      <c r="O70" s="369"/>
      <c r="P70" s="369"/>
      <c r="Q70" s="369"/>
      <c r="R70" s="369"/>
    </row>
    <row r="71" spans="2:18" s="171" customFormat="1" ht="14.4" x14ac:dyDescent="0.35">
      <c r="B71" s="369" t="str">
        <f>+B46</f>
        <v>Perfil de Vencimientos</v>
      </c>
      <c r="C71" s="369"/>
      <c r="D71" s="369"/>
      <c r="E71" s="369"/>
      <c r="F71" s="369"/>
      <c r="G71" s="173"/>
      <c r="H71" s="369" t="str">
        <f>+B71</f>
        <v>Perfil de Vencimientos</v>
      </c>
      <c r="I71" s="369"/>
      <c r="J71" s="369"/>
      <c r="K71" s="369"/>
      <c r="L71" s="369"/>
      <c r="M71" s="173"/>
      <c r="N71" s="369" t="str">
        <f>+H71</f>
        <v>Perfil de Vencimientos</v>
      </c>
      <c r="O71" s="369"/>
      <c r="P71" s="369"/>
      <c r="Q71" s="369"/>
      <c r="R71" s="369"/>
    </row>
    <row r="72" spans="2:18" s="171" customFormat="1" ht="14.4" x14ac:dyDescent="0.35">
      <c r="B72" s="360" t="s">
        <v>214</v>
      </c>
      <c r="C72" s="360"/>
      <c r="D72" s="360"/>
      <c r="E72" s="360"/>
      <c r="F72" s="360"/>
      <c r="G72" s="173"/>
      <c r="H72" s="360" t="str">
        <f>+B72</f>
        <v>2028</v>
      </c>
      <c r="I72" s="360"/>
      <c r="J72" s="360"/>
      <c r="K72" s="360"/>
      <c r="L72" s="360"/>
      <c r="N72" s="360" t="str">
        <f>+B72</f>
        <v>2028</v>
      </c>
      <c r="O72" s="360"/>
      <c r="P72" s="360"/>
      <c r="Q72" s="360"/>
      <c r="R72" s="360"/>
    </row>
    <row r="73" spans="2:18" s="171" customFormat="1" ht="14.4" x14ac:dyDescent="0.35">
      <c r="B73" s="367" t="str">
        <f>+B48</f>
        <v>Al 30 de Junio del 2025</v>
      </c>
      <c r="C73" s="368"/>
      <c r="D73" s="368"/>
      <c r="E73" s="368"/>
      <c r="F73" s="368"/>
      <c r="H73" s="367" t="str">
        <f>+B73</f>
        <v>Al 30 de Junio del 2025</v>
      </c>
      <c r="I73" s="368"/>
      <c r="J73" s="368"/>
      <c r="K73" s="368"/>
      <c r="L73" s="368"/>
      <c r="N73" s="367" t="str">
        <f>+B73</f>
        <v>Al 30 de Junio del 2025</v>
      </c>
      <c r="O73" s="368"/>
      <c r="P73" s="368"/>
      <c r="Q73" s="368"/>
      <c r="R73" s="368"/>
    </row>
    <row r="74" spans="2:18" s="171" customFormat="1" ht="14.4" x14ac:dyDescent="0.35">
      <c r="B74" s="360" t="s">
        <v>131</v>
      </c>
      <c r="C74" s="360"/>
      <c r="D74" s="360"/>
      <c r="E74" s="360"/>
      <c r="F74" s="360"/>
      <c r="G74" s="173"/>
      <c r="H74" s="370" t="s">
        <v>132</v>
      </c>
      <c r="I74" s="370"/>
      <c r="J74" s="370"/>
      <c r="K74" s="370"/>
      <c r="L74" s="370"/>
      <c r="M74" s="173"/>
      <c r="N74" s="367" t="str">
        <f>+N49</f>
        <v>como porcentaje del Total de la Deuda</v>
      </c>
      <c r="O74" s="368"/>
      <c r="P74" s="368"/>
      <c r="Q74" s="368"/>
      <c r="R74" s="368"/>
    </row>
    <row r="75" spans="2:18" s="7" customFormat="1" ht="11.4" x14ac:dyDescent="0.2"/>
    <row r="76" spans="2:18" s="7" customFormat="1" ht="11.4" x14ac:dyDescent="0.2"/>
    <row r="77" spans="2:18" s="7" customFormat="1" ht="11.4" x14ac:dyDescent="0.2"/>
    <row r="78" spans="2:18" s="7" customFormat="1" ht="11.4" x14ac:dyDescent="0.2"/>
    <row r="79" spans="2:18" s="7" customFormat="1" ht="11.4" x14ac:dyDescent="0.2"/>
    <row r="80" spans="2:18" s="7" customFormat="1" ht="11.4" x14ac:dyDescent="0.2"/>
    <row r="81" spans="2:18" s="7" customFormat="1" ht="11.4" x14ac:dyDescent="0.2"/>
    <row r="82" spans="2:18" s="7" customFormat="1" ht="11.4" x14ac:dyDescent="0.2"/>
    <row r="83" spans="2:18" s="7" customFormat="1" ht="11.4" x14ac:dyDescent="0.2"/>
    <row r="84" spans="2:18" s="7" customFormat="1" ht="11.4" x14ac:dyDescent="0.2"/>
    <row r="85" spans="2:18" s="7" customFormat="1" ht="11.4" x14ac:dyDescent="0.2"/>
    <row r="86" spans="2:18" s="7" customFormat="1" ht="11.4" x14ac:dyDescent="0.2"/>
    <row r="87" spans="2:18" s="7" customFormat="1" ht="11.4" x14ac:dyDescent="0.2"/>
    <row r="88" spans="2:18" s="7" customFormat="1" ht="11.4" x14ac:dyDescent="0.2"/>
    <row r="89" spans="2:18" s="171" customFormat="1" ht="14.4" x14ac:dyDescent="0.35">
      <c r="B89" s="369" t="str">
        <f>+B70</f>
        <v>Deuda Pública No Financiera y BCCR</v>
      </c>
      <c r="C89" s="369"/>
      <c r="D89" s="369"/>
      <c r="E89" s="369"/>
      <c r="F89" s="369"/>
      <c r="H89" s="369" t="str">
        <f>+B89</f>
        <v>Deuda Pública No Financiera y BCCR</v>
      </c>
      <c r="I89" s="369"/>
      <c r="J89" s="369"/>
      <c r="K89" s="369"/>
      <c r="L89" s="369"/>
      <c r="N89" s="369" t="str">
        <f>+H89</f>
        <v>Deuda Pública No Financiera y BCCR</v>
      </c>
      <c r="O89" s="369"/>
      <c r="P89" s="369"/>
      <c r="Q89" s="369"/>
      <c r="R89" s="369"/>
    </row>
    <row r="90" spans="2:18" s="171" customFormat="1" ht="14.4" x14ac:dyDescent="0.35">
      <c r="B90" s="369" t="str">
        <f>+B71</f>
        <v>Perfil de Vencimientos</v>
      </c>
      <c r="C90" s="369"/>
      <c r="D90" s="369"/>
      <c r="E90" s="369"/>
      <c r="F90" s="369"/>
      <c r="G90" s="173"/>
      <c r="H90" s="369" t="str">
        <f>+B90</f>
        <v>Perfil de Vencimientos</v>
      </c>
      <c r="I90" s="369"/>
      <c r="J90" s="369"/>
      <c r="K90" s="369"/>
      <c r="L90" s="369"/>
      <c r="M90" s="173"/>
      <c r="N90" s="369" t="str">
        <f>+H90</f>
        <v>Perfil de Vencimientos</v>
      </c>
      <c r="O90" s="369"/>
      <c r="P90" s="369"/>
      <c r="Q90" s="369"/>
      <c r="R90" s="369"/>
    </row>
    <row r="91" spans="2:18" s="171" customFormat="1" ht="14.4" x14ac:dyDescent="0.35">
      <c r="B91" s="360" t="s">
        <v>215</v>
      </c>
      <c r="C91" s="360"/>
      <c r="D91" s="360"/>
      <c r="E91" s="360"/>
      <c r="F91" s="360"/>
      <c r="G91" s="173"/>
      <c r="H91" s="360" t="str">
        <f>+B91</f>
        <v>2029</v>
      </c>
      <c r="I91" s="360"/>
      <c r="J91" s="360"/>
      <c r="K91" s="360"/>
      <c r="L91" s="360"/>
      <c r="N91" s="360" t="str">
        <f>+B91</f>
        <v>2029</v>
      </c>
      <c r="O91" s="360"/>
      <c r="P91" s="360"/>
      <c r="Q91" s="360"/>
      <c r="R91" s="360"/>
    </row>
    <row r="92" spans="2:18" s="171" customFormat="1" ht="14.4" x14ac:dyDescent="0.35">
      <c r="B92" s="367" t="str">
        <f>+B73</f>
        <v>Al 30 de Junio del 2025</v>
      </c>
      <c r="C92" s="368"/>
      <c r="D92" s="368"/>
      <c r="E92" s="368"/>
      <c r="F92" s="368"/>
      <c r="H92" s="367" t="str">
        <f>+B92</f>
        <v>Al 30 de Junio del 2025</v>
      </c>
      <c r="I92" s="368"/>
      <c r="J92" s="368"/>
      <c r="K92" s="368"/>
      <c r="L92" s="368"/>
      <c r="N92" s="367" t="str">
        <f>+B92</f>
        <v>Al 30 de Junio del 2025</v>
      </c>
      <c r="O92" s="368"/>
      <c r="P92" s="368"/>
      <c r="Q92" s="368"/>
      <c r="R92" s="368"/>
    </row>
    <row r="93" spans="2:18" s="171" customFormat="1" ht="14.4" x14ac:dyDescent="0.35">
      <c r="B93" s="360" t="s">
        <v>131</v>
      </c>
      <c r="C93" s="360"/>
      <c r="D93" s="360"/>
      <c r="E93" s="360"/>
      <c r="F93" s="360"/>
      <c r="G93" s="173"/>
      <c r="H93" s="360" t="s">
        <v>132</v>
      </c>
      <c r="I93" s="360"/>
      <c r="J93" s="360"/>
      <c r="K93" s="360"/>
      <c r="L93" s="360"/>
      <c r="M93" s="173"/>
      <c r="N93" s="367" t="str">
        <f>+N74</f>
        <v>como porcentaje del Total de la Deuda</v>
      </c>
      <c r="O93" s="368"/>
      <c r="P93" s="368"/>
      <c r="Q93" s="368"/>
      <c r="R93" s="368"/>
    </row>
    <row r="94" spans="2:18" s="171" customFormat="1" ht="12.6" x14ac:dyDescent="0.3"/>
    <row r="95" spans="2:18" s="171" customFormat="1" ht="12.6" x14ac:dyDescent="0.3"/>
    <row r="96" spans="2:18" s="7" customFormat="1" ht="11.4" x14ac:dyDescent="0.2"/>
    <row r="97" spans="2:36" s="7" customFormat="1" x14ac:dyDescent="0.25">
      <c r="T97" s="8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2:36" s="7" customFormat="1" x14ac:dyDescent="0.25">
      <c r="T98" s="8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2:36" s="7" customFormat="1" x14ac:dyDescent="0.25">
      <c r="T99" s="8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2:36" s="7" customFormat="1" x14ac:dyDescent="0.25">
      <c r="T100" s="8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2:36" s="7" customFormat="1" x14ac:dyDescent="0.25">
      <c r="T101" s="8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2:36" s="7" customFormat="1" x14ac:dyDescent="0.25">
      <c r="T102" s="8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2:36" s="7" customFormat="1" x14ac:dyDescent="0.25">
      <c r="B103" s="10"/>
      <c r="T103" s="8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2:36" s="7" customFormat="1" x14ac:dyDescent="0.25">
      <c r="T104" s="8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2:36" s="7" customFormat="1" x14ac:dyDescent="0.25">
      <c r="T105" s="8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2:36" s="7" customFormat="1" x14ac:dyDescent="0.25">
      <c r="T106" s="8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2:36" s="7" customFormat="1" x14ac:dyDescent="0.25">
      <c r="J107" s="10"/>
      <c r="K107" s="12"/>
      <c r="L107" s="12"/>
      <c r="M107" s="12"/>
      <c r="N107" s="12"/>
      <c r="O107" s="12"/>
      <c r="P107" s="12"/>
      <c r="Q107" s="12"/>
      <c r="R107" s="12"/>
      <c r="S107" s="12"/>
      <c r="T107" s="8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2:36" s="7" customFormat="1" x14ac:dyDescent="0.25">
      <c r="J108" s="10"/>
      <c r="K108" s="12"/>
      <c r="L108" s="12"/>
      <c r="M108" s="12"/>
      <c r="N108" s="12"/>
      <c r="O108" s="12"/>
      <c r="P108" s="12"/>
      <c r="Q108" s="12"/>
      <c r="R108" s="12"/>
      <c r="S108" s="12"/>
      <c r="T108" s="8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2:36" s="171" customFormat="1" ht="15" x14ac:dyDescent="0.35">
      <c r="B109" s="366" t="str">
        <f>+N89</f>
        <v>Deuda Pública No Financiera y BCCR</v>
      </c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</row>
    <row r="110" spans="2:36" s="171" customFormat="1" ht="15" x14ac:dyDescent="0.35">
      <c r="B110" s="366" t="str">
        <f>+N90</f>
        <v>Perfil de Vencimientos</v>
      </c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</row>
    <row r="111" spans="2:36" s="171" customFormat="1" ht="15" x14ac:dyDescent="0.35">
      <c r="B111" s="366" t="str">
        <f>+B9</f>
        <v>Al 30 de Junio del 2025</v>
      </c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</row>
    <row r="112" spans="2:36" s="171" customFormat="1" ht="15" x14ac:dyDescent="0.35">
      <c r="B112" s="366" t="s">
        <v>135</v>
      </c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</row>
    <row r="113" spans="2:40" s="171" customFormat="1" ht="15" x14ac:dyDescent="0.35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</row>
    <row r="114" spans="2:40" s="171" customFormat="1" ht="12.6" x14ac:dyDescent="0.3">
      <c r="B114" s="175" t="s">
        <v>136</v>
      </c>
      <c r="C114" s="176">
        <v>2025</v>
      </c>
      <c r="D114" s="176">
        <v>2026</v>
      </c>
      <c r="E114" s="176">
        <v>2027</v>
      </c>
      <c r="F114" s="176">
        <v>2028</v>
      </c>
      <c r="G114" s="176">
        <v>2029</v>
      </c>
      <c r="H114" s="176">
        <v>2030</v>
      </c>
      <c r="I114" s="176">
        <v>2031</v>
      </c>
      <c r="J114" s="176">
        <v>2032</v>
      </c>
      <c r="K114" s="176">
        <v>2033</v>
      </c>
      <c r="L114" s="176">
        <v>2034</v>
      </c>
      <c r="M114" s="176">
        <v>2035</v>
      </c>
      <c r="N114" s="176">
        <v>2036</v>
      </c>
      <c r="O114" s="176">
        <v>2037</v>
      </c>
      <c r="P114" s="176">
        <v>2038</v>
      </c>
      <c r="Q114" s="176">
        <v>2039</v>
      </c>
      <c r="R114" s="176">
        <v>2040</v>
      </c>
      <c r="S114" s="176">
        <v>2041</v>
      </c>
      <c r="T114" s="176">
        <v>2042</v>
      </c>
      <c r="U114" s="176">
        <v>2043</v>
      </c>
      <c r="V114" s="176">
        <v>2044</v>
      </c>
      <c r="W114" s="176">
        <v>2045</v>
      </c>
      <c r="X114" s="176">
        <v>2046</v>
      </c>
      <c r="Y114" s="176">
        <v>2047</v>
      </c>
      <c r="Z114" s="176">
        <v>2048</v>
      </c>
      <c r="AA114" s="176">
        <v>2049</v>
      </c>
      <c r="AB114" s="176">
        <v>2050</v>
      </c>
      <c r="AC114" s="176">
        <v>2051</v>
      </c>
      <c r="AD114" s="176">
        <v>2052</v>
      </c>
      <c r="AE114" s="176">
        <v>2053</v>
      </c>
      <c r="AF114" s="176">
        <v>2054</v>
      </c>
      <c r="AG114" s="176">
        <v>2055</v>
      </c>
      <c r="AH114" s="176">
        <v>2056</v>
      </c>
      <c r="AI114" s="176">
        <v>2057</v>
      </c>
      <c r="AJ114" s="176" t="s">
        <v>120</v>
      </c>
    </row>
    <row r="115" spans="2:40" s="171" customFormat="1" ht="12.6" x14ac:dyDescent="0.3">
      <c r="B115" s="171" t="s">
        <v>137</v>
      </c>
      <c r="C115" s="177">
        <f>+'P. Vencim DP GG'!C115+'P. Vencim DP BCCR'!C115+'P. Vencim DP SNFP'!C115</f>
        <v>0</v>
      </c>
      <c r="D115" s="177">
        <f>+'P. Vencim DP GG'!D115+'P. Vencim DP BCCR'!D115+'P. Vencim DP SNFP'!D115</f>
        <v>384962.93034455652</v>
      </c>
      <c r="E115" s="177">
        <f>+'P. Vencim DP GG'!E115+'P. Vencim DP BCCR'!E115+'P. Vencim DP SNFP'!E115</f>
        <v>34425.803742600328</v>
      </c>
      <c r="F115" s="177">
        <f>+'P. Vencim DP GG'!F115+'P. Vencim DP BCCR'!F115+'P. Vencim DP SNFP'!F115</f>
        <v>475061.10576505255</v>
      </c>
      <c r="G115" s="177">
        <f>+'P. Vencim DP GG'!G115+'P. Vencim DP BCCR'!G115+'P. Vencim DP SNFP'!G115</f>
        <v>219886.6367261759</v>
      </c>
      <c r="H115" s="177">
        <f>+'P. Vencim DP GG'!H115+'P. Vencim DP BCCR'!H115+'P. Vencim DP SNFP'!H115</f>
        <v>43488.455557910434</v>
      </c>
      <c r="I115" s="177">
        <f>+'P. Vencim DP GG'!I115+'P. Vencim DP BCCR'!I115+'P. Vencim DP SNFP'!I115</f>
        <v>43155.666184402522</v>
      </c>
      <c r="J115" s="177">
        <f>+'P. Vencim DP GG'!J115+'P. Vencim DP BCCR'!J115+'P. Vencim DP SNFP'!J115</f>
        <v>29749.702717424065</v>
      </c>
      <c r="K115" s="177">
        <f>+'P. Vencim DP GG'!K115+'P. Vencim DP BCCR'!K115+'P. Vencim DP SNFP'!K115</f>
        <v>28930.775423666862</v>
      </c>
      <c r="L115" s="177">
        <f>+'P. Vencim DP GG'!L115+'P. Vencim DP BCCR'!L115+'P. Vencim DP SNFP'!L115</f>
        <v>43558.54370260096</v>
      </c>
      <c r="M115" s="177">
        <f>+'P. Vencim DP GG'!M115+'P. Vencim DP BCCR'!M115+'P. Vencim DP SNFP'!M115</f>
        <v>15897.220663193919</v>
      </c>
      <c r="N115" s="177">
        <f>+'P. Vencim DP GG'!N115+'P. Vencim DP BCCR'!N115+'P. Vencim DP SNFP'!N115</f>
        <v>15699.16320854806</v>
      </c>
      <c r="O115" s="177">
        <f>+'P. Vencim DP GG'!O115+'P. Vencim DP BCCR'!O115+'P. Vencim DP SNFP'!O115</f>
        <v>15690.425251738059</v>
      </c>
      <c r="P115" s="177">
        <f>+'P. Vencim DP GG'!P115+'P. Vencim DP BCCR'!P115+'P. Vencim DP SNFP'!P115</f>
        <v>15450.24184973806</v>
      </c>
      <c r="Q115" s="177">
        <f>+'P. Vencim DP GG'!Q115+'P. Vencim DP BCCR'!Q115+'P. Vencim DP SNFP'!Q115</f>
        <v>15378.81086684806</v>
      </c>
      <c r="R115" s="177">
        <f>+'P. Vencim DP GG'!R115+'P. Vencim DP BCCR'!R115+'P. Vencim DP SNFP'!R115</f>
        <v>826124.75477298815</v>
      </c>
      <c r="S115" s="177">
        <f>+'P. Vencim DP GG'!S115+'P. Vencim DP BCCR'!S115+'P. Vencim DP SNFP'!S115</f>
        <v>15367.875011218059</v>
      </c>
      <c r="T115" s="177">
        <f>+'P. Vencim DP GG'!T115+'P. Vencim DP BCCR'!T115+'P. Vencim DP SNFP'!T115</f>
        <v>15367.875011218059</v>
      </c>
      <c r="U115" s="177">
        <f>+'P. Vencim DP GG'!U115+'P. Vencim DP BCCR'!U115+'P. Vencim DP SNFP'!U115</f>
        <v>15361.110301055522</v>
      </c>
      <c r="V115" s="177">
        <f>+'P. Vencim DP GG'!V115+'P. Vencim DP BCCR'!V115+'P. Vencim DP SNFP'!V115</f>
        <v>14905.08895167972</v>
      </c>
      <c r="W115" s="177">
        <f>+'P. Vencim DP GG'!W115+'P. Vencim DP BCCR'!W115+'P. Vencim DP SNFP'!W115</f>
        <v>325.33986843999998</v>
      </c>
      <c r="X115" s="177">
        <f>+'P. Vencim DP GG'!X115+'P. Vencim DP BCCR'!X115+'P. Vencim DP SNFP'!X115</f>
        <v>289.57268144</v>
      </c>
      <c r="Y115" s="177">
        <f>+'P. Vencim DP GG'!Y115+'P. Vencim DP BCCR'!Y115+'P. Vencim DP SNFP'!Y115</f>
        <v>284.34620533999998</v>
      </c>
      <c r="Z115" s="177">
        <f>+'P. Vencim DP GG'!Z115+'P. Vencim DP BCCR'!Z115+'P. Vencim DP SNFP'!Z115</f>
        <v>267.02834583999999</v>
      </c>
      <c r="AA115" s="177">
        <f>+'P. Vencim DP GG'!AA115+'P. Vencim DP BCCR'!AA115+'P. Vencim DP SNFP'!AA115</f>
        <v>256.96420615</v>
      </c>
      <c r="AB115" s="177">
        <f>+'P. Vencim DP GG'!AB115+'P. Vencim DP BCCR'!AB115+'P. Vencim DP SNFP'!AB115</f>
        <v>12.117336140000001</v>
      </c>
      <c r="AC115" s="177">
        <f>+'P. Vencim DP GG'!AC115+'P. Vencim DP BCCR'!AC115+'P. Vencim DP SNFP'!AC115</f>
        <v>11.1770826</v>
      </c>
      <c r="AD115" s="177">
        <f>+'P. Vencim DP GG'!AD115+'P. Vencim DP BCCR'!AD115+'P. Vencim DP SNFP'!AD115</f>
        <v>8.0149990100000004</v>
      </c>
      <c r="AE115" s="177">
        <f>+'P. Vencim DP GG'!AE115+'P. Vencim DP BCCR'!AE115+'P. Vencim DP SNFP'!AE115</f>
        <v>1.6406319700000001</v>
      </c>
      <c r="AF115" s="177">
        <f>+'P. Vencim DP GG'!AF115+'P. Vencim DP BCCR'!AF115+'P. Vencim DP SNFP'!AF115</f>
        <v>1.6406319700000001</v>
      </c>
      <c r="AG115" s="177">
        <f>+'P. Vencim DP GG'!AG115+'P. Vencim DP BCCR'!AG115+'P. Vencim DP SNFP'!AG115</f>
        <v>0</v>
      </c>
      <c r="AH115" s="177">
        <f>+'P. Vencim DP GG'!AH115+'P. Vencim DP BCCR'!AH115+'P. Vencim DP SNFP'!AH115</f>
        <v>0</v>
      </c>
      <c r="AI115" s="177">
        <f>+'P. Vencim DP GG'!AI115+'P. Vencim DP BCCR'!AI115+'P. Vencim DP SNFP'!AI115</f>
        <v>0</v>
      </c>
      <c r="AJ115" s="177">
        <f>SUM(C115:AI115)</f>
        <v>2269920.0280415169</v>
      </c>
    </row>
    <row r="116" spans="2:40" s="171" customFormat="1" ht="12.6" x14ac:dyDescent="0.3">
      <c r="B116" s="171" t="s">
        <v>138</v>
      </c>
      <c r="C116" s="177">
        <f>+'P. Vencim DP GG'!C116+'P. Vencim DP BCCR'!C116+'P. Vencim DP SNFP'!C116</f>
        <v>0</v>
      </c>
      <c r="D116" s="177">
        <f>+'P. Vencim DP GG'!D116+'P. Vencim DP BCCR'!D116+'P. Vencim DP SNFP'!D116</f>
        <v>448429.97042693238</v>
      </c>
      <c r="E116" s="177">
        <f>+'P. Vencim DP GG'!E116+'P. Vencim DP BCCR'!E116+'P. Vencim DP SNFP'!E116</f>
        <v>458138.16683979461</v>
      </c>
      <c r="F116" s="177">
        <f>+'P. Vencim DP GG'!F116+'P. Vencim DP BCCR'!F116+'P. Vencim DP SNFP'!F116</f>
        <v>309653.23475212994</v>
      </c>
      <c r="G116" s="177">
        <f>+'P. Vencim DP GG'!G116+'P. Vencim DP BCCR'!G116+'P. Vencim DP SNFP'!G116</f>
        <v>971130.46064701886</v>
      </c>
      <c r="H116" s="177">
        <f>+'P. Vencim DP GG'!H116+'P. Vencim DP BCCR'!H116+'P. Vencim DP SNFP'!H116</f>
        <v>998814.02859302459</v>
      </c>
      <c r="I116" s="177">
        <f>+'P. Vencim DP GG'!I116+'P. Vencim DP BCCR'!I116+'P. Vencim DP SNFP'!I116</f>
        <v>225474.92186846823</v>
      </c>
      <c r="J116" s="177">
        <f>+'P. Vencim DP GG'!J116+'P. Vencim DP BCCR'!J116+'P. Vencim DP SNFP'!J116</f>
        <v>14848.273579298344</v>
      </c>
      <c r="K116" s="177">
        <f>+'P. Vencim DP GG'!K116+'P. Vencim DP BCCR'!K116+'P. Vencim DP SNFP'!K116</f>
        <v>13975.816589348924</v>
      </c>
      <c r="L116" s="177">
        <f>+'P. Vencim DP GG'!L116+'P. Vencim DP BCCR'!L116+'P. Vencim DP SNFP'!L116</f>
        <v>514127.27472281241</v>
      </c>
      <c r="M116" s="177">
        <f>+'P. Vencim DP GG'!M116+'P. Vencim DP BCCR'!M116+'P. Vencim DP SNFP'!M116</f>
        <v>11622.857130217424</v>
      </c>
      <c r="N116" s="177">
        <f>+'P. Vencim DP GG'!N116+'P. Vencim DP BCCR'!N116+'P. Vencim DP SNFP'!N116</f>
        <v>286340.10898148367</v>
      </c>
      <c r="O116" s="177">
        <f>+'P. Vencim DP GG'!O116+'P. Vencim DP BCCR'!O116+'P. Vencim DP SNFP'!O116</f>
        <v>11543.069106696625</v>
      </c>
      <c r="P116" s="177">
        <f>+'P. Vencim DP GG'!P116+'P. Vencim DP BCCR'!P116+'P. Vencim DP SNFP'!P116</f>
        <v>11686.862716975023</v>
      </c>
      <c r="Q116" s="177">
        <f>+'P. Vencim DP GG'!Q116+'P. Vencim DP BCCR'!Q116+'P. Vencim DP SNFP'!Q116</f>
        <v>11295.500203697664</v>
      </c>
      <c r="R116" s="177">
        <f>+'P. Vencim DP GG'!R116+'P. Vencim DP BCCR'!R116+'P. Vencim DP SNFP'!R116</f>
        <v>11259.752696910504</v>
      </c>
      <c r="S116" s="177">
        <f>+'P. Vencim DP GG'!S116+'P. Vencim DP BCCR'!S116+'P. Vencim DP SNFP'!S116</f>
        <v>10976.528300296623</v>
      </c>
      <c r="T116" s="177">
        <f>+'P. Vencim DP GG'!T116+'P. Vencim DP BCCR'!T116+'P. Vencim DP SNFP'!T116</f>
        <v>6435.5171735866234</v>
      </c>
      <c r="U116" s="177">
        <f>+'P. Vencim DP GG'!U116+'P. Vencim DP BCCR'!U116+'P. Vencim DP SNFP'!U116</f>
        <v>6422.0952386666231</v>
      </c>
      <c r="V116" s="177">
        <f>+'P. Vencim DP GG'!V116+'P. Vencim DP BCCR'!V116+'P. Vencim DP SNFP'!V116</f>
        <v>4326.0624419336</v>
      </c>
      <c r="W116" s="177">
        <f>+'P. Vencim DP GG'!W116+'P. Vencim DP BCCR'!W116+'P. Vencim DP SNFP'!W116</f>
        <v>4310.4853430455996</v>
      </c>
      <c r="X116" s="177">
        <f>+'P. Vencim DP GG'!X116+'P. Vencim DP BCCR'!X116+'P. Vencim DP SNFP'!X116</f>
        <v>4214.2421293400002</v>
      </c>
      <c r="Y116" s="177">
        <f>+'P. Vencim DP GG'!Y116+'P. Vencim DP BCCR'!Y116+'P. Vencim DP SNFP'!Y116</f>
        <v>4209.0156532399997</v>
      </c>
      <c r="Z116" s="177">
        <f>+'P. Vencim DP GG'!Z116+'P. Vencim DP BCCR'!Z116+'P. Vencim DP SNFP'!Z116</f>
        <v>4146.3307842300001</v>
      </c>
      <c r="AA116" s="177">
        <f>+'P. Vencim DP GG'!AA116+'P. Vencim DP BCCR'!AA116+'P. Vencim DP SNFP'!AA116</f>
        <v>4138.9162838000002</v>
      </c>
      <c r="AB116" s="177">
        <f>+'P. Vencim DP GG'!AB116+'P. Vencim DP BCCR'!AB116+'P. Vencim DP SNFP'!AB116</f>
        <v>13.40692202</v>
      </c>
      <c r="AC116" s="177">
        <f>+'P. Vencim DP GG'!AC116+'P. Vencim DP BCCR'!AC116+'P. Vencim DP SNFP'!AC116</f>
        <v>12.466668480000001</v>
      </c>
      <c r="AD116" s="177">
        <f>+'P. Vencim DP GG'!AD116+'P. Vencim DP BCCR'!AD116+'P. Vencim DP SNFP'!AD116</f>
        <v>9.304584890000001</v>
      </c>
      <c r="AE116" s="177">
        <f>+'P. Vencim DP GG'!AE116+'P. Vencim DP BCCR'!AE116+'P. Vencim DP SNFP'!AE116</f>
        <v>2.9302178499999996</v>
      </c>
      <c r="AF116" s="177">
        <f>+'P. Vencim DP GG'!AF116+'P. Vencim DP BCCR'!AF116+'P. Vencim DP SNFP'!AF116</f>
        <v>2.9302178499999996</v>
      </c>
      <c r="AG116" s="177">
        <f>+'P. Vencim DP GG'!AG116+'P. Vencim DP BCCR'!AG116+'P. Vencim DP SNFP'!AG116</f>
        <v>0</v>
      </c>
      <c r="AH116" s="177">
        <f>+'P. Vencim DP GG'!AH116+'P. Vencim DP BCCR'!AH116+'P. Vencim DP SNFP'!AH116</f>
        <v>0</v>
      </c>
      <c r="AI116" s="177">
        <f>+'P. Vencim DP GG'!AI116+'P. Vencim DP BCCR'!AI116+'P. Vencim DP SNFP'!AI116</f>
        <v>0</v>
      </c>
      <c r="AJ116" s="177">
        <f t="shared" ref="AJ116:AJ126" si="0">SUM(C116:AI116)</f>
        <v>4347560.5308140377</v>
      </c>
    </row>
    <row r="117" spans="2:40" s="171" customFormat="1" ht="12.6" x14ac:dyDescent="0.3">
      <c r="B117" s="171" t="s">
        <v>139</v>
      </c>
      <c r="C117" s="177">
        <f>+'P. Vencim DP GG'!C117+'P. Vencim DP BCCR'!C117+'P. Vencim DP SNFP'!C117</f>
        <v>0</v>
      </c>
      <c r="D117" s="177">
        <f>+'P. Vencim DP GG'!D117+'P. Vencim DP BCCR'!D117+'P. Vencim DP SNFP'!D117</f>
        <v>206896.66739917311</v>
      </c>
      <c r="E117" s="177">
        <f>+'P. Vencim DP GG'!E117+'P. Vencim DP BCCR'!E117+'P. Vencim DP SNFP'!E117</f>
        <v>412205.94110142492</v>
      </c>
      <c r="F117" s="177">
        <f>+'P. Vencim DP GG'!F117+'P. Vencim DP BCCR'!F117+'P. Vencim DP SNFP'!F117</f>
        <v>574465.50161604537</v>
      </c>
      <c r="G117" s="177">
        <f>+'P. Vencim DP GG'!G117+'P. Vencim DP BCCR'!G117+'P. Vencim DP SNFP'!G117</f>
        <v>53681.313936998959</v>
      </c>
      <c r="H117" s="177">
        <f>+'P. Vencim DP GG'!H117+'P. Vencim DP BCCR'!H117+'P. Vencim DP SNFP'!H117</f>
        <v>53543.108767167658</v>
      </c>
      <c r="I117" s="177">
        <f>+'P. Vencim DP GG'!I117+'P. Vencim DP BCCR'!I117+'P. Vencim DP SNFP'!I117</f>
        <v>479853.60258278082</v>
      </c>
      <c r="J117" s="177">
        <f>+'P. Vencim DP GG'!J117+'P. Vencim DP BCCR'!J117+'P. Vencim DP SNFP'!J117</f>
        <v>436194.1514606608</v>
      </c>
      <c r="K117" s="177">
        <f>+'P. Vencim DP GG'!K117+'P. Vencim DP BCCR'!K117+'P. Vencim DP SNFP'!K117</f>
        <v>37180.896686498309</v>
      </c>
      <c r="L117" s="177">
        <f>+'P. Vencim DP GG'!L117+'P. Vencim DP BCCR'!L117+'P. Vencim DP SNFP'!L117</f>
        <v>66054.330809295629</v>
      </c>
      <c r="M117" s="177">
        <f>+'P. Vencim DP GG'!M117+'P. Vencim DP BCCR'!M117+'P. Vencim DP SNFP'!M117</f>
        <v>264710.21515829267</v>
      </c>
      <c r="N117" s="177">
        <f>+'P. Vencim DP GG'!N117+'P. Vencim DP BCCR'!N117+'P. Vencim DP SNFP'!N117</f>
        <v>28932.964333147826</v>
      </c>
      <c r="O117" s="177">
        <f>+'P. Vencim DP GG'!O117+'P. Vencim DP BCCR'!O117+'P. Vencim DP SNFP'!O117</f>
        <v>152012.29654172351</v>
      </c>
      <c r="P117" s="177">
        <f>+'P. Vencim DP GG'!P117+'P. Vencim DP BCCR'!P117+'P. Vencim DP SNFP'!P117</f>
        <v>24309.292633681842</v>
      </c>
      <c r="Q117" s="177">
        <f>+'P. Vencim DP GG'!Q117+'P. Vencim DP BCCR'!Q117+'P. Vencim DP SNFP'!Q117</f>
        <v>15214.009346479386</v>
      </c>
      <c r="R117" s="177">
        <f>+'P. Vencim DP GG'!R117+'P. Vencim DP BCCR'!R117+'P. Vencim DP SNFP'!R117</f>
        <v>4351.4522334923849</v>
      </c>
      <c r="S117" s="177">
        <f>+'P. Vencim DP GG'!S117+'P. Vencim DP BCCR'!S117+'P. Vencim DP SNFP'!S117</f>
        <v>138234.10588570437</v>
      </c>
      <c r="T117" s="177">
        <f>+'P. Vencim DP GG'!T117+'P. Vencim DP BCCR'!T117+'P. Vencim DP SNFP'!T117</f>
        <v>3399.6177086943849</v>
      </c>
      <c r="U117" s="177">
        <f>+'P. Vencim DP GG'!U117+'P. Vencim DP BCCR'!U117+'P. Vencim DP SNFP'!U117</f>
        <v>3391.1075386343846</v>
      </c>
      <c r="V117" s="177">
        <f>+'P. Vencim DP GG'!V117+'P. Vencim DP BCCR'!V117+'P. Vencim DP SNFP'!V117</f>
        <v>3207.8598139543847</v>
      </c>
      <c r="W117" s="177">
        <f>+'P. Vencim DP GG'!W117+'P. Vencim DP BCCR'!W117+'P. Vencim DP SNFP'!W117</f>
        <v>661616.79148607503</v>
      </c>
      <c r="X117" s="177">
        <f>+'P. Vencim DP GG'!X117+'P. Vencim DP BCCR'!X117+'P. Vencim DP SNFP'!X117</f>
        <v>1607.8171920741227</v>
      </c>
      <c r="Y117" s="177">
        <f>+'P. Vencim DP GG'!Y117+'P. Vencim DP BCCR'!Y117+'P. Vencim DP SNFP'!Y117</f>
        <v>1602.5907159741225</v>
      </c>
      <c r="Z117" s="177">
        <f>+'P. Vencim DP GG'!Z117+'P. Vencim DP BCCR'!Z117+'P. Vencim DP SNFP'!Z117</f>
        <v>1585.2728564741226</v>
      </c>
      <c r="AA117" s="177">
        <f>+'P. Vencim DP GG'!AA117+'P. Vencim DP BCCR'!AA117+'P. Vencim DP SNFP'!AA117</f>
        <v>1374.2649090021953</v>
      </c>
      <c r="AB117" s="177">
        <f>+'P. Vencim DP GG'!AB117+'P. Vencim DP BCCR'!AB117+'P. Vencim DP SNFP'!AB117</f>
        <v>1125.2788520221952</v>
      </c>
      <c r="AC117" s="177">
        <f>+'P. Vencim DP GG'!AC117+'P. Vencim DP BCCR'!AC117+'P. Vencim DP SNFP'!AC117</f>
        <v>1123.3943320121953</v>
      </c>
      <c r="AD117" s="177">
        <f>+'P. Vencim DP GG'!AD117+'P. Vencim DP BCCR'!AD117+'P. Vencim DP SNFP'!AD117</f>
        <v>1122.1167684321954</v>
      </c>
      <c r="AE117" s="177">
        <f>+'P. Vencim DP GG'!AE117+'P. Vencim DP BCCR'!AE117+'P. Vencim DP SNFP'!AE117</f>
        <v>1115.7424013921952</v>
      </c>
      <c r="AF117" s="177">
        <f>+'P. Vencim DP GG'!AF117+'P. Vencim DP BCCR'!AF117+'P. Vencim DP SNFP'!AF117</f>
        <v>1115.7424013921952</v>
      </c>
      <c r="AG117" s="177">
        <f>+'P. Vencim DP GG'!AG117+'P. Vencim DP BCCR'!AG117+'P. Vencim DP SNFP'!AG117</f>
        <v>360.72993829103802</v>
      </c>
      <c r="AH117" s="177">
        <f>+'P. Vencim DP GG'!AH117+'P. Vencim DP BCCR'!AH117+'P. Vencim DP SNFP'!AH117</f>
        <v>360.72993829103802</v>
      </c>
      <c r="AI117" s="177">
        <f>+'P. Vencim DP GG'!AI117+'P. Vencim DP BCCR'!AI117+'P. Vencim DP SNFP'!AI117</f>
        <v>360.7299386066893</v>
      </c>
      <c r="AJ117" s="177">
        <f t="shared" si="0"/>
        <v>3632309.6372838896</v>
      </c>
    </row>
    <row r="118" spans="2:40" s="171" customFormat="1" ht="12.6" x14ac:dyDescent="0.3">
      <c r="B118" s="171" t="s">
        <v>140</v>
      </c>
      <c r="C118" s="177">
        <f>+'P. Vencim DP GG'!C118+'P. Vencim DP BCCR'!C118+'P. Vencim DP SNFP'!C118</f>
        <v>0</v>
      </c>
      <c r="D118" s="177">
        <f>+'P. Vencim DP GG'!D118+'P. Vencim DP BCCR'!D118+'P. Vencim DP SNFP'!D118</f>
        <v>459327.28607464937</v>
      </c>
      <c r="E118" s="177">
        <f>+'P. Vencim DP GG'!E118+'P. Vencim DP BCCR'!E118+'P. Vencim DP SNFP'!E118</f>
        <v>364152.17709600163</v>
      </c>
      <c r="F118" s="177">
        <f>+'P. Vencim DP GG'!F118+'P. Vencim DP BCCR'!F118+'P. Vencim DP SNFP'!F118</f>
        <v>61428.276488742864</v>
      </c>
      <c r="G118" s="177">
        <f>+'P. Vencim DP GG'!G118+'P. Vencim DP BCCR'!G118+'P. Vencim DP SNFP'!G118</f>
        <v>580097.43720055313</v>
      </c>
      <c r="H118" s="177">
        <f>+'P. Vencim DP GG'!H118+'P. Vencim DP BCCR'!H118+'P. Vencim DP SNFP'!H118</f>
        <v>35078.614798106268</v>
      </c>
      <c r="I118" s="177">
        <f>+'P. Vencim DP GG'!I118+'P. Vencim DP BCCR'!I118+'P. Vencim DP SNFP'!I118</f>
        <v>111962.35357539501</v>
      </c>
      <c r="J118" s="177">
        <f>+'P. Vencim DP GG'!J118+'P. Vencim DP BCCR'!J118+'P. Vencim DP SNFP'!J118</f>
        <v>345958.35284076375</v>
      </c>
      <c r="K118" s="177">
        <f>+'P. Vencim DP GG'!K118+'P. Vencim DP BCCR'!K118+'P. Vencim DP SNFP'!K118</f>
        <v>285693.01485280646</v>
      </c>
      <c r="L118" s="177">
        <f>+'P. Vencim DP GG'!L118+'P. Vencim DP BCCR'!L118+'P. Vencim DP SNFP'!L118</f>
        <v>402528.5227501099</v>
      </c>
      <c r="M118" s="177">
        <f>+'P. Vencim DP GG'!M118+'P. Vencim DP BCCR'!M118+'P. Vencim DP SNFP'!M118</f>
        <v>52807.800096456122</v>
      </c>
      <c r="N118" s="177">
        <f>+'P. Vencim DP GG'!N118+'P. Vencim DP BCCR'!N118+'P. Vencim DP SNFP'!N118</f>
        <v>26057.996923887142</v>
      </c>
      <c r="O118" s="177">
        <f>+'P. Vencim DP GG'!O118+'P. Vencim DP BCCR'!O118+'P. Vencim DP SNFP'!O118</f>
        <v>24431.463339115006</v>
      </c>
      <c r="P118" s="177">
        <f>+'P. Vencim DP GG'!P118+'P. Vencim DP BCCR'!P118+'P. Vencim DP SNFP'!P118</f>
        <v>12181.33967549205</v>
      </c>
      <c r="Q118" s="177">
        <f>+'P. Vencim DP GG'!Q118+'P. Vencim DP BCCR'!Q118+'P. Vencim DP SNFP'!Q118</f>
        <v>152153.16366632583</v>
      </c>
      <c r="R118" s="177">
        <f>+'P. Vencim DP GG'!R118+'P. Vencim DP BCCR'!R118+'P. Vencim DP SNFP'!R118</f>
        <v>11120.68582282605</v>
      </c>
      <c r="S118" s="177">
        <f>+'P. Vencim DP GG'!S118+'P. Vencim DP BCCR'!S118+'P. Vencim DP SNFP'!S118</f>
        <v>5960.4582518381894</v>
      </c>
      <c r="T118" s="177">
        <f>+'P. Vencim DP GG'!T118+'P. Vencim DP BCCR'!T118+'P. Vencim DP SNFP'!T118</f>
        <v>5806.462985163389</v>
      </c>
      <c r="U118" s="177">
        <f>+'P. Vencim DP GG'!U118+'P. Vencim DP BCCR'!U118+'P. Vencim DP SNFP'!U118</f>
        <v>257019.70672391501</v>
      </c>
      <c r="V118" s="177">
        <f>+'P. Vencim DP GG'!V118+'P. Vencim DP BCCR'!V118+'P. Vencim DP SNFP'!V118</f>
        <v>886258.68241789495</v>
      </c>
      <c r="W118" s="177">
        <f>+'P. Vencim DP GG'!W118+'P. Vencim DP BCCR'!W118+'P. Vencim DP SNFP'!W118</f>
        <v>3599.0781725149891</v>
      </c>
      <c r="X118" s="177">
        <f>+'P. Vencim DP GG'!X118+'P. Vencim DP BCCR'!X118+'P. Vencim DP SNFP'!X118</f>
        <v>2312.4641271249893</v>
      </c>
      <c r="Y118" s="177">
        <f>+'P. Vencim DP GG'!Y118+'P. Vencim DP BCCR'!Y118+'P. Vencim DP SNFP'!Y118</f>
        <v>16241.305819288989</v>
      </c>
      <c r="Z118" s="177">
        <f>+'P. Vencim DP GG'!Z118+'P. Vencim DP BCCR'!Z118+'P. Vencim DP SNFP'!Z118</f>
        <v>297.33056446098919</v>
      </c>
      <c r="AA118" s="177">
        <f>+'P. Vencim DP GG'!AA118+'P. Vencim DP BCCR'!AA118+'P. Vencim DP SNFP'!AA118</f>
        <v>287.2664247709892</v>
      </c>
      <c r="AB118" s="177">
        <f>+'P. Vencim DP GG'!AB118+'P. Vencim DP BCCR'!AB118+'P. Vencim DP SNFP'!AB118</f>
        <v>98540.429301220982</v>
      </c>
      <c r="AC118" s="177">
        <f>+'P. Vencim DP GG'!AC118+'P. Vencim DP BCCR'!AC118+'P. Vencim DP SNFP'!AC118</f>
        <v>21341.044781210989</v>
      </c>
      <c r="AD118" s="177">
        <f>+'P. Vencim DP GG'!AD118+'P. Vencim DP BCCR'!AD118+'P. Vencim DP SNFP'!AD118</f>
        <v>8.0149990100000004</v>
      </c>
      <c r="AE118" s="177">
        <f>+'P. Vencim DP GG'!AE118+'P. Vencim DP BCCR'!AE118+'P. Vencim DP SNFP'!AE118</f>
        <v>1.6406319700000001</v>
      </c>
      <c r="AF118" s="177">
        <f>+'P. Vencim DP GG'!AF118+'P. Vencim DP BCCR'!AF118+'P. Vencim DP SNFP'!AF118</f>
        <v>1.6406319700000001</v>
      </c>
      <c r="AG118" s="177">
        <f>+'P. Vencim DP GG'!AG118+'P. Vencim DP BCCR'!AG118+'P. Vencim DP SNFP'!AG118</f>
        <v>0</v>
      </c>
      <c r="AH118" s="177">
        <f>+'P. Vencim DP GG'!AH118+'P. Vencim DP BCCR'!AH118+'P. Vencim DP SNFP'!AH118</f>
        <v>0</v>
      </c>
      <c r="AI118" s="177">
        <f>+'P. Vencim DP GG'!AI118+'P. Vencim DP BCCR'!AI118+'P. Vencim DP SNFP'!AI118</f>
        <v>0</v>
      </c>
      <c r="AJ118" s="177">
        <f t="shared" si="0"/>
        <v>4222654.0110335844</v>
      </c>
    </row>
    <row r="119" spans="2:40" s="171" customFormat="1" ht="12.6" x14ac:dyDescent="0.3">
      <c r="B119" s="171" t="s">
        <v>141</v>
      </c>
      <c r="C119" s="177">
        <f>+'P. Vencim DP GG'!C119+'P. Vencim DP BCCR'!C119+'P. Vencim DP SNFP'!C119</f>
        <v>0</v>
      </c>
      <c r="D119" s="177">
        <f>+'P. Vencim DP GG'!D119+'P. Vencim DP BCCR'!D119+'P. Vencim DP SNFP'!D119</f>
        <v>335149.60256933956</v>
      </c>
      <c r="E119" s="177">
        <f>+'P. Vencim DP GG'!E119+'P. Vencim DP BCCR'!E119+'P. Vencim DP SNFP'!E119</f>
        <v>220090.33319231102</v>
      </c>
      <c r="F119" s="177">
        <f>+'P. Vencim DP GG'!F119+'P. Vencim DP BCCR'!F119+'P. Vencim DP SNFP'!F119</f>
        <v>122546.06715008078</v>
      </c>
      <c r="G119" s="177">
        <f>+'P. Vencim DP GG'!G119+'P. Vencim DP BCCR'!G119+'P. Vencim DP SNFP'!G119</f>
        <v>189359.18417359187</v>
      </c>
      <c r="H119" s="177">
        <f>+'P. Vencim DP GG'!H119+'P. Vencim DP BCCR'!H119+'P. Vencim DP SNFP'!H119</f>
        <v>114670.06046653142</v>
      </c>
      <c r="I119" s="177">
        <f>+'P. Vencim DP GG'!I119+'P. Vencim DP BCCR'!I119+'P. Vencim DP SNFP'!I119</f>
        <v>260110.94134039205</v>
      </c>
      <c r="J119" s="177">
        <f>+'P. Vencim DP GG'!J119+'P. Vencim DP BCCR'!J119+'P. Vencim DP SNFP'!J119</f>
        <v>152298.61178640742</v>
      </c>
      <c r="K119" s="177">
        <f>+'P. Vencim DP GG'!K119+'P. Vencim DP BCCR'!K119+'P. Vencim DP SNFP'!K119</f>
        <v>178919.63549065826</v>
      </c>
      <c r="L119" s="177">
        <f>+'P. Vencim DP GG'!L119+'P. Vencim DP BCCR'!L119+'P. Vencim DP SNFP'!L119</f>
        <v>367825.37065477041</v>
      </c>
      <c r="M119" s="177">
        <f>+'P. Vencim DP GG'!M119+'P. Vencim DP BCCR'!M119+'P. Vencim DP SNFP'!M119</f>
        <v>14757.781245734624</v>
      </c>
      <c r="N119" s="177">
        <f>+'P. Vencim DP GG'!N119+'P. Vencim DP BCCR'!N119+'P. Vencim DP SNFP'!N119</f>
        <v>14718.908362029546</v>
      </c>
      <c r="O119" s="177">
        <f>+'P. Vencim DP GG'!O119+'P. Vencim DP BCCR'!O119+'P. Vencim DP SNFP'!O119</f>
        <v>16912.043998469446</v>
      </c>
      <c r="P119" s="177">
        <f>+'P. Vencim DP GG'!P119+'P. Vencim DP BCCR'!P119+'P. Vencim DP SNFP'!P119</f>
        <v>14411.522517412324</v>
      </c>
      <c r="Q119" s="177">
        <f>+'P. Vencim DP GG'!Q119+'P. Vencim DP BCCR'!Q119+'P. Vencim DP SNFP'!Q119</f>
        <v>14414.002907718124</v>
      </c>
      <c r="R119" s="177">
        <f>+'P. Vencim DP GG'!R119+'P. Vencim DP BCCR'!R119+'P. Vencim DP SNFP'!R119</f>
        <v>7694.2935733558652</v>
      </c>
      <c r="S119" s="177">
        <f>+'P. Vencim DP GG'!S119+'P. Vencim DP BCCR'!S119+'P. Vencim DP SNFP'!S119</f>
        <v>6262.3443193912262</v>
      </c>
      <c r="T119" s="177">
        <f>+'P. Vencim DP GG'!T119+'P. Vencim DP BCCR'!T119+'P. Vencim DP SNFP'!T119</f>
        <v>3260.0922094827997</v>
      </c>
      <c r="U119" s="177">
        <f>+'P. Vencim DP GG'!U119+'P. Vencim DP BCCR'!U119+'P. Vencim DP SNFP'!U119</f>
        <v>256493.43496567279</v>
      </c>
      <c r="V119" s="177">
        <f>+'P. Vencim DP GG'!V119+'P. Vencim DP BCCR'!V119+'P. Vencim DP SNFP'!V119</f>
        <v>3079.7028032328003</v>
      </c>
      <c r="W119" s="177">
        <f>+'P. Vencim DP GG'!W119+'P. Vencim DP BCCR'!W119+'P. Vencim DP SNFP'!W119</f>
        <v>3064.1257549928</v>
      </c>
      <c r="X119" s="177">
        <f>+'P. Vencim DP GG'!X119+'P. Vencim DP BCCR'!X119+'P. Vencim DP SNFP'!X119</f>
        <v>3058.8992788927999</v>
      </c>
      <c r="Y119" s="177">
        <f>+'P. Vencim DP GG'!Y119+'P. Vencim DP BCCR'!Y119+'P. Vencim DP SNFP'!Y119</f>
        <v>3058.8992788927999</v>
      </c>
      <c r="Z119" s="177">
        <f>+'P. Vencim DP GG'!Z119+'P. Vencim DP BCCR'!Z119+'P. Vencim DP SNFP'!Z119</f>
        <v>2996.2144098828003</v>
      </c>
      <c r="AA119" s="177">
        <f>+'P. Vencim DP GG'!AA119+'P. Vencim DP BCCR'!AA119+'P. Vencim DP SNFP'!AA119</f>
        <v>2988.7999094528</v>
      </c>
      <c r="AB119" s="177">
        <f>+'P. Vencim DP GG'!AB119+'P. Vencim DP BCCR'!AB119+'P. Vencim DP SNFP'!AB119</f>
        <v>2744.5194941328</v>
      </c>
      <c r="AC119" s="177">
        <f>+'P. Vencim DP GG'!AC119+'P. Vencim DP BCCR'!AC119+'P. Vencim DP SNFP'!AC119</f>
        <v>2742.6349741228</v>
      </c>
      <c r="AD119" s="177">
        <f>+'P. Vencim DP GG'!AD119+'P. Vencim DP BCCR'!AD119+'P. Vencim DP SNFP'!AD119</f>
        <v>2741.3574105428002</v>
      </c>
      <c r="AE119" s="177">
        <f>+'P. Vencim DP GG'!AE119+'P. Vencim DP BCCR'!AE119+'P. Vencim DP SNFP'!AE119</f>
        <v>2734.9830485676002</v>
      </c>
      <c r="AF119" s="177">
        <f>+'P. Vencim DP GG'!AF119+'P. Vencim DP BCCR'!AF119+'P. Vencim DP SNFP'!AF119</f>
        <v>2570.7838178500006</v>
      </c>
      <c r="AG119" s="177">
        <f>+'P. Vencim DP GG'!AG119+'P. Vencim DP BCCR'!AG119+'P. Vencim DP SNFP'!AG119</f>
        <v>0</v>
      </c>
      <c r="AH119" s="177">
        <f>+'P. Vencim DP GG'!AH119+'P. Vencim DP BCCR'!AH119+'P. Vencim DP SNFP'!AH119</f>
        <v>0</v>
      </c>
      <c r="AI119" s="177">
        <f>+'P. Vencim DP GG'!AI119+'P. Vencim DP BCCR'!AI119+'P. Vencim DP SNFP'!AI119</f>
        <v>0</v>
      </c>
      <c r="AJ119" s="177">
        <f t="shared" si="0"/>
        <v>2321675.1511039119</v>
      </c>
    </row>
    <row r="120" spans="2:40" s="171" customFormat="1" ht="12.6" x14ac:dyDescent="0.3">
      <c r="B120" s="171" t="s">
        <v>142</v>
      </c>
      <c r="C120" s="177">
        <f>+'P. Vencim DP GG'!C120+'P. Vencim DP BCCR'!C120+'P. Vencim DP SNFP'!C120</f>
        <v>0</v>
      </c>
      <c r="D120" s="177">
        <f>+'P. Vencim DP GG'!D120+'P. Vencim DP BCCR'!D120+'P. Vencim DP SNFP'!D120</f>
        <v>214167.73163387904</v>
      </c>
      <c r="E120" s="177">
        <f>+'P. Vencim DP GG'!E120+'P. Vencim DP BCCR'!E120+'P. Vencim DP SNFP'!E120</f>
        <v>83250.035400693479</v>
      </c>
      <c r="F120" s="177">
        <f>+'P. Vencim DP GG'!F120+'P. Vencim DP BCCR'!F120+'P. Vencim DP SNFP'!F120</f>
        <v>311443.5205163323</v>
      </c>
      <c r="G120" s="177">
        <f>+'P. Vencim DP GG'!G120+'P. Vencim DP BCCR'!G120+'P. Vencim DP SNFP'!G120</f>
        <v>516086.44247945043</v>
      </c>
      <c r="H120" s="177">
        <f>+'P. Vencim DP GG'!H120+'P. Vencim DP BCCR'!H120+'P. Vencim DP SNFP'!H120</f>
        <v>533030.56868428213</v>
      </c>
      <c r="I120" s="177">
        <f>+'P. Vencim DP GG'!I120+'P. Vencim DP BCCR'!I120+'P. Vencim DP SNFP'!I120</f>
        <v>512558.8454604607</v>
      </c>
      <c r="J120" s="177">
        <f>+'P. Vencim DP GG'!J120+'P. Vencim DP BCCR'!J120+'P. Vencim DP SNFP'!J120</f>
        <v>63484.401068049687</v>
      </c>
      <c r="K120" s="177">
        <f>+'P. Vencim DP GG'!K120+'P. Vencim DP BCCR'!K120+'P. Vencim DP SNFP'!K120</f>
        <v>396342.37609093735</v>
      </c>
      <c r="L120" s="177">
        <f>+'P. Vencim DP GG'!L120+'P. Vencim DP BCCR'!L120+'P. Vencim DP SNFP'!L120</f>
        <v>95252.572249326782</v>
      </c>
      <c r="M120" s="177">
        <f>+'P. Vencim DP GG'!M120+'P. Vencim DP BCCR'!M120+'P. Vencim DP SNFP'!M120</f>
        <v>366657.69997114089</v>
      </c>
      <c r="N120" s="177">
        <f>+'P. Vencim DP GG'!N120+'P. Vencim DP BCCR'!N120+'P. Vencim DP SNFP'!N120</f>
        <v>427267.81342078146</v>
      </c>
      <c r="O120" s="177">
        <f>+'P. Vencim DP GG'!O120+'P. Vencim DP BCCR'!O120+'P. Vencim DP SNFP'!O120</f>
        <v>20984.878987083044</v>
      </c>
      <c r="P120" s="177">
        <f>+'P. Vencim DP GG'!P120+'P. Vencim DP BCCR'!P120+'P. Vencim DP SNFP'!P120</f>
        <v>20072.562664059449</v>
      </c>
      <c r="Q120" s="177">
        <f>+'P. Vencim DP GG'!Q120+'P. Vencim DP BCCR'!Q120+'P. Vencim DP SNFP'!Q120</f>
        <v>19714.120084779948</v>
      </c>
      <c r="R120" s="177">
        <f>+'P. Vencim DP GG'!R120+'P. Vencim DP BCCR'!R120+'P. Vencim DP SNFP'!R120</f>
        <v>19779.845579570829</v>
      </c>
      <c r="S120" s="177">
        <f>+'P. Vencim DP GG'!S120+'P. Vencim DP BCCR'!S120+'P. Vencim DP SNFP'!S120</f>
        <v>19216.896352237793</v>
      </c>
      <c r="T120" s="177">
        <f>+'P. Vencim DP GG'!T120+'P. Vencim DP BCCR'!T120+'P. Vencim DP SNFP'!T120</f>
        <v>8210.7680517661884</v>
      </c>
      <c r="U120" s="177">
        <f>+'P. Vencim DP GG'!U120+'P. Vencim DP BCCR'!U120+'P. Vencim DP SNFP'!U120</f>
        <v>8212.9804292361878</v>
      </c>
      <c r="V120" s="177">
        <f>+'P. Vencim DP GG'!V120+'P. Vencim DP BCCR'!V120+'P. Vencim DP SNFP'!V120</f>
        <v>8025.7748481361878</v>
      </c>
      <c r="W120" s="177">
        <f>+'P. Vencim DP GG'!W120+'P. Vencim DP BCCR'!W120+'P. Vencim DP SNFP'!W120</f>
        <v>1584.0375733491273</v>
      </c>
      <c r="X120" s="177">
        <f>+'P. Vencim DP GG'!X120+'P. Vencim DP BCCR'!X120+'P. Vencim DP SNFP'!X120</f>
        <v>90813.311097249127</v>
      </c>
      <c r="Y120" s="177">
        <f>+'P. Vencim DP GG'!Y120+'P. Vencim DP BCCR'!Y120+'P. Vencim DP SNFP'!Y120</f>
        <v>1340.9488601391276</v>
      </c>
      <c r="Z120" s="177">
        <f>+'P. Vencim DP GG'!Z120+'P. Vencim DP BCCR'!Z120+'P. Vencim DP SNFP'!Z120</f>
        <v>1333.4443679391275</v>
      </c>
      <c r="AA120" s="177">
        <f>+'P. Vencim DP GG'!AA120+'P. Vencim DP BCCR'!AA120+'P. Vencim DP SNFP'!AA120</f>
        <v>1011.0809297148</v>
      </c>
      <c r="AB120" s="177">
        <f>+'P. Vencim DP GG'!AB120+'P. Vencim DP BCCR'!AB120+'P. Vencim DP SNFP'!AB120</f>
        <v>767.74956770479992</v>
      </c>
      <c r="AC120" s="177">
        <f>+'P. Vencim DP GG'!AC120+'P. Vencim DP BCCR'!AC120+'P. Vencim DP SNFP'!AC120</f>
        <v>765.86504769479996</v>
      </c>
      <c r="AD120" s="177">
        <f>+'P. Vencim DP GG'!AD120+'P. Vencim DP BCCR'!AD120+'P. Vencim DP SNFP'!AD120</f>
        <v>764.58748411479996</v>
      </c>
      <c r="AE120" s="177">
        <f>+'P. Vencim DP GG'!AE120+'P. Vencim DP BCCR'!AE120+'P. Vencim DP SNFP'!AE120</f>
        <v>758.21311707479992</v>
      </c>
      <c r="AF120" s="177">
        <f>+'P. Vencim DP GG'!AF120+'P. Vencim DP BCCR'!AF120+'P. Vencim DP SNFP'!AF120</f>
        <v>759.50270295479993</v>
      </c>
      <c r="AG120" s="177">
        <f>+'P. Vencim DP GG'!AG120+'P. Vencim DP BCCR'!AG120+'P. Vencim DP SNFP'!AG120</f>
        <v>0</v>
      </c>
      <c r="AH120" s="177">
        <f>+'P. Vencim DP GG'!AH120+'P. Vencim DP BCCR'!AH120+'P. Vencim DP SNFP'!AH120</f>
        <v>0</v>
      </c>
      <c r="AI120" s="177">
        <f>+'P. Vencim DP GG'!AI120+'P. Vencim DP BCCR'!AI120+'P. Vencim DP SNFP'!AI120</f>
        <v>0</v>
      </c>
      <c r="AJ120" s="177">
        <f t="shared" si="0"/>
        <v>3743658.5747201382</v>
      </c>
    </row>
    <row r="121" spans="2:40" s="171" customFormat="1" ht="12.6" x14ac:dyDescent="0.3">
      <c r="B121" s="171" t="s">
        <v>143</v>
      </c>
      <c r="C121" s="177">
        <f>+'P. Vencim DP GG'!C121+'P. Vencim DP BCCR'!C121+'P. Vencim DP SNFP'!C121</f>
        <v>411708.63989887264</v>
      </c>
      <c r="D121" s="177">
        <f>+'P. Vencim DP GG'!D121+'P. Vencim DP BCCR'!D121+'P. Vencim DP SNFP'!D121</f>
        <v>196065.66539085458</v>
      </c>
      <c r="E121" s="177">
        <f>+'P. Vencim DP GG'!E121+'P. Vencim DP BCCR'!E121+'P. Vencim DP SNFP'!E121</f>
        <v>138669.63289364756</v>
      </c>
      <c r="F121" s="177">
        <f>+'P. Vencim DP GG'!F121+'P. Vencim DP BCCR'!F121+'P. Vencim DP SNFP'!F121</f>
        <v>44079.576350906216</v>
      </c>
      <c r="G121" s="177">
        <f>+'P. Vencim DP GG'!G121+'P. Vencim DP BCCR'!G121+'P. Vencim DP SNFP'!G121</f>
        <v>63764.345516547568</v>
      </c>
      <c r="H121" s="177">
        <f>+'P. Vencim DP GG'!H121+'P. Vencim DP BCCR'!H121+'P. Vencim DP SNFP'!H121</f>
        <v>97869.550025841017</v>
      </c>
      <c r="I121" s="177">
        <f>+'P. Vencim DP GG'!I121+'P. Vencim DP BCCR'!I121+'P. Vencim DP SNFP'!I121</f>
        <v>353112.28559180169</v>
      </c>
      <c r="J121" s="177">
        <f>+'P. Vencim DP GG'!J121+'P. Vencim DP BCCR'!J121+'P. Vencim DP SNFP'!J121</f>
        <v>136827.07549097037</v>
      </c>
      <c r="K121" s="177">
        <f>+'P. Vencim DP GG'!K121+'P. Vencim DP BCCR'!K121+'P. Vencim DP SNFP'!K121</f>
        <v>340726.43437095481</v>
      </c>
      <c r="L121" s="177">
        <f>+'P. Vencim DP GG'!L121+'P. Vencim DP BCCR'!L121+'P. Vencim DP SNFP'!L121</f>
        <v>15797.94733435068</v>
      </c>
      <c r="M121" s="177">
        <f>+'P. Vencim DP GG'!M121+'P. Vencim DP BCCR'!M121+'P. Vencim DP SNFP'!M121</f>
        <v>26700.548418508064</v>
      </c>
      <c r="N121" s="177">
        <f>+'P. Vencim DP GG'!N121+'P. Vencim DP BCCR'!N121+'P. Vencim DP SNFP'!N121</f>
        <v>41876.991260726871</v>
      </c>
      <c r="O121" s="177">
        <f>+'P. Vencim DP GG'!O121+'P. Vencim DP BCCR'!O121+'P. Vencim DP SNFP'!O121</f>
        <v>15701.58972655618</v>
      </c>
      <c r="P121" s="177">
        <f>+'P. Vencim DP GG'!P121+'P. Vencim DP BCCR'!P121+'P. Vencim DP SNFP'!P121</f>
        <v>15441.947272438059</v>
      </c>
      <c r="Q121" s="177">
        <f>+'P. Vencim DP GG'!Q121+'P. Vencim DP BCCR'!Q121+'P. Vencim DP SNFP'!Q121</f>
        <v>15371.300311758059</v>
      </c>
      <c r="R121" s="177">
        <f>+'P. Vencim DP GG'!R121+'P. Vencim DP BCCR'!R121+'P. Vencim DP SNFP'!R121</f>
        <v>15367.875011218059</v>
      </c>
      <c r="S121" s="177">
        <f>+'P. Vencim DP GG'!S121+'P. Vencim DP BCCR'!S121+'P. Vencim DP SNFP'!S121</f>
        <v>15367.875011218059</v>
      </c>
      <c r="T121" s="177">
        <f>+'P. Vencim DP GG'!T121+'P. Vencim DP BCCR'!T121+'P. Vencim DP SNFP'!T121</f>
        <v>15361.110320108059</v>
      </c>
      <c r="U121" s="177">
        <f>+'P. Vencim DP GG'!U121+'P. Vencim DP BCCR'!U121+'P. Vencim DP SNFP'!U121</f>
        <v>443623.78044883296</v>
      </c>
      <c r="V121" s="177">
        <f>+'P. Vencim DP GG'!V121+'P. Vencim DP BCCR'!V121+'P. Vencim DP SNFP'!V121</f>
        <v>325.33986918999994</v>
      </c>
      <c r="W121" s="177">
        <f>+'P. Vencim DP GG'!W121+'P. Vencim DP BCCR'!W121+'P. Vencim DP SNFP'!W121</f>
        <v>341682.79209161998</v>
      </c>
      <c r="X121" s="177">
        <f>+'P. Vencim DP GG'!X121+'P. Vencim DP BCCR'!X121+'P. Vencim DP SNFP'!X121</f>
        <v>368146.90083274001</v>
      </c>
      <c r="Y121" s="177">
        <f>+'P. Vencim DP GG'!Y121+'P. Vencim DP BCCR'!Y121+'P. Vencim DP SNFP'!Y121</f>
        <v>271.29601666999997</v>
      </c>
      <c r="Z121" s="177">
        <f>+'P. Vencim DP GG'!Z121+'P. Vencim DP BCCR'!Z121+'P. Vencim DP SNFP'!Z121</f>
        <v>270.35713271999998</v>
      </c>
      <c r="AA121" s="177">
        <f>+'P. Vencim DP GG'!AA121+'P. Vencim DP BCCR'!AA121+'P. Vencim DP SNFP'!AA121</f>
        <v>295568.56180978008</v>
      </c>
      <c r="AB121" s="177">
        <f>+'P. Vencim DP GG'!AB121+'P. Vencim DP BCCR'!AB121+'P. Vencim DP SNFP'!AB121</f>
        <v>11.1770826</v>
      </c>
      <c r="AC121" s="177">
        <f>+'P. Vencim DP GG'!AC121+'P. Vencim DP BCCR'!AC121+'P. Vencim DP SNFP'!AC121</f>
        <v>8.0149990100000004</v>
      </c>
      <c r="AD121" s="177">
        <f>+'P. Vencim DP GG'!AD121+'P. Vencim DP BCCR'!AD121+'P. Vencim DP SNFP'!AD121</f>
        <v>8.0149990100000004</v>
      </c>
      <c r="AE121" s="177">
        <f>+'P. Vencim DP GG'!AE121+'P. Vencim DP BCCR'!AE121+'P. Vencim DP SNFP'!AE121</f>
        <v>1.6406319700000001</v>
      </c>
      <c r="AF121" s="177">
        <f>+'P. Vencim DP GG'!AF121+'P. Vencim DP BCCR'!AF121+'P. Vencim DP SNFP'!AF121</f>
        <v>1.6406319700000001</v>
      </c>
      <c r="AG121" s="177">
        <f>+'P. Vencim DP GG'!AG121+'P. Vencim DP BCCR'!AG121+'P. Vencim DP SNFP'!AG121</f>
        <v>0</v>
      </c>
      <c r="AH121" s="177">
        <f>+'P. Vencim DP GG'!AH121+'P. Vencim DP BCCR'!AH121+'P. Vencim DP SNFP'!AH121</f>
        <v>0</v>
      </c>
      <c r="AI121" s="177">
        <f>+'P. Vencim DP GG'!AI121+'P. Vencim DP BCCR'!AI121+'P. Vencim DP SNFP'!AI121</f>
        <v>0</v>
      </c>
      <c r="AJ121" s="177">
        <f t="shared" si="0"/>
        <v>3409729.9067433914</v>
      </c>
    </row>
    <row r="122" spans="2:40" s="171" customFormat="1" ht="12.6" x14ac:dyDescent="0.3">
      <c r="B122" s="171" t="s">
        <v>144</v>
      </c>
      <c r="C122" s="177">
        <f>+'P. Vencim DP GG'!C122+'P. Vencim DP BCCR'!C122+'P. Vencim DP SNFP'!C122</f>
        <v>171851.41173833146</v>
      </c>
      <c r="D122" s="177">
        <f>+'P. Vencim DP GG'!D122+'P. Vencim DP BCCR'!D122+'P. Vencim DP SNFP'!D122</f>
        <v>267687.23417220137</v>
      </c>
      <c r="E122" s="177">
        <f>+'P. Vencim DP GG'!E122+'P. Vencim DP BCCR'!E122+'P. Vencim DP SNFP'!E122</f>
        <v>290318.5307265562</v>
      </c>
      <c r="F122" s="177">
        <f>+'P. Vencim DP GG'!F122+'P. Vencim DP BCCR'!F122+'P. Vencim DP SNFP'!F122</f>
        <v>681790.43212818983</v>
      </c>
      <c r="G122" s="177">
        <f>+'P. Vencim DP GG'!G122+'P. Vencim DP BCCR'!G122+'P. Vencim DP SNFP'!G122</f>
        <v>17613.768312901921</v>
      </c>
      <c r="H122" s="177">
        <f>+'P. Vencim DP GG'!H122+'P. Vencim DP BCCR'!H122+'P. Vencim DP SNFP'!H122</f>
        <v>132046.37668092956</v>
      </c>
      <c r="I122" s="177">
        <f>+'P. Vencim DP GG'!I122+'P. Vencim DP BCCR'!I122+'P. Vencim DP SNFP'!I122</f>
        <v>370774.5073948928</v>
      </c>
      <c r="J122" s="177">
        <f>+'P. Vencim DP GG'!J122+'P. Vencim DP BCCR'!J122+'P. Vencim DP SNFP'!J122</f>
        <v>479381.69835241424</v>
      </c>
      <c r="K122" s="177">
        <f>+'P. Vencim DP GG'!K122+'P. Vencim DP BCCR'!K122+'P. Vencim DP SNFP'!K122</f>
        <v>13433.891664509483</v>
      </c>
      <c r="L122" s="177">
        <f>+'P. Vencim DP GG'!L122+'P. Vencim DP BCCR'!L122+'P. Vencim DP SNFP'!L122</f>
        <v>11729.502770588564</v>
      </c>
      <c r="M122" s="177">
        <f>+'P. Vencim DP GG'!M122+'P. Vencim DP BCCR'!M122+'P. Vencim DP SNFP'!M122</f>
        <v>589391.23056586913</v>
      </c>
      <c r="N122" s="177">
        <f>+'P. Vencim DP GG'!N122+'P. Vencim DP BCCR'!N122+'P. Vencim DP SNFP'!N122</f>
        <v>11587.756293649045</v>
      </c>
      <c r="O122" s="177">
        <f>+'P. Vencim DP GG'!O122+'P. Vencim DP BCCR'!O122+'P. Vencim DP SNFP'!O122</f>
        <v>11589.464136560724</v>
      </c>
      <c r="P122" s="177">
        <f>+'P. Vencim DP GG'!P122+'P. Vencim DP BCCR'!P122+'P. Vencim DP SNFP'!P122</f>
        <v>11236.866699716624</v>
      </c>
      <c r="Q122" s="177">
        <f>+'P. Vencim DP GG'!Q122+'P. Vencim DP BCCR'!Q122+'P. Vencim DP SNFP'!Q122</f>
        <v>11270.649253110483</v>
      </c>
      <c r="R122" s="177">
        <f>+'P. Vencim DP GG'!R122+'P. Vencim DP BCCR'!R122+'P. Vencim DP SNFP'!R122</f>
        <v>11219.638700296624</v>
      </c>
      <c r="S122" s="177">
        <f>+'P. Vencim DP GG'!S122+'P. Vencim DP BCCR'!S122+'P. Vencim DP SNFP'!S122</f>
        <v>6463.7915002966229</v>
      </c>
      <c r="T122" s="177">
        <f>+'P. Vencim DP GG'!T122+'P. Vencim DP BCCR'!T122+'P. Vencim DP SNFP'!T122</f>
        <v>6427.190475716623</v>
      </c>
      <c r="U122" s="177">
        <f>+'P. Vencim DP GG'!U122+'P. Vencim DP BCCR'!U122+'P. Vencim DP SNFP'!U122</f>
        <v>6418.1373143303445</v>
      </c>
      <c r="V122" s="177">
        <f>+'P. Vencim DP GG'!V122+'P. Vencim DP BCCR'!V122+'P. Vencim DP SNFP'!V122</f>
        <v>4317.5829109236001</v>
      </c>
      <c r="W122" s="177">
        <f>+'P. Vencim DP GG'!W122+'P. Vencim DP BCCR'!W122+'P. Vencim DP SNFP'!W122</f>
        <v>4214.2421293400002</v>
      </c>
      <c r="X122" s="177">
        <f>+'P. Vencim DP GG'!X122+'P. Vencim DP BCCR'!X122+'P. Vencim DP SNFP'!X122</f>
        <v>4209.0156532399997</v>
      </c>
      <c r="Y122" s="177">
        <f>+'P. Vencim DP GG'!Y122+'P. Vencim DP BCCR'!Y122+'P. Vencim DP SNFP'!Y122</f>
        <v>4195.9654645700002</v>
      </c>
      <c r="Z122" s="177">
        <f>+'P. Vencim DP GG'!Z122+'P. Vencim DP BCCR'!Z122+'P. Vencim DP SNFP'!Z122</f>
        <v>4147.0099318499997</v>
      </c>
      <c r="AA122" s="177">
        <f>+'P. Vencim DP GG'!AA122+'P. Vencim DP BCCR'!AA122+'P. Vencim DP SNFP'!AA122</f>
        <v>3909.9039088300001</v>
      </c>
      <c r="AB122" s="177">
        <f>+'P. Vencim DP GG'!AB122+'P. Vencim DP BCCR'!AB122+'P. Vencim DP SNFP'!AB122</f>
        <v>12.466668480000001</v>
      </c>
      <c r="AC122" s="177">
        <f>+'P. Vencim DP GG'!AC122+'P. Vencim DP BCCR'!AC122+'P. Vencim DP SNFP'!AC122</f>
        <v>9.304584890000001</v>
      </c>
      <c r="AD122" s="177">
        <f>+'P. Vencim DP GG'!AD122+'P. Vencim DP BCCR'!AD122+'P. Vencim DP SNFP'!AD122</f>
        <v>15.67895193</v>
      </c>
      <c r="AE122" s="177">
        <f>+'P. Vencim DP GG'!AE122+'P. Vencim DP BCCR'!AE122+'P. Vencim DP SNFP'!AE122</f>
        <v>2.9302178499999996</v>
      </c>
      <c r="AF122" s="177">
        <f>+'P. Vencim DP GG'!AF122+'P. Vencim DP BCCR'!AF122+'P. Vencim DP SNFP'!AF122</f>
        <v>1.6406319700000001</v>
      </c>
      <c r="AG122" s="177">
        <f>+'P. Vencim DP GG'!AG122+'P. Vencim DP BCCR'!AG122+'P. Vencim DP SNFP'!AG122</f>
        <v>0</v>
      </c>
      <c r="AH122" s="177">
        <f>+'P. Vencim DP GG'!AH122+'P. Vencim DP BCCR'!AH122+'P. Vencim DP SNFP'!AH122</f>
        <v>0</v>
      </c>
      <c r="AI122" s="177">
        <f>+'P. Vencim DP GG'!AI122+'P. Vencim DP BCCR'!AI122+'P. Vencim DP SNFP'!AI122</f>
        <v>0</v>
      </c>
      <c r="AJ122" s="177">
        <f t="shared" si="0"/>
        <v>3127267.8199349358</v>
      </c>
    </row>
    <row r="123" spans="2:40" s="171" customFormat="1" ht="12.6" x14ac:dyDescent="0.3">
      <c r="B123" s="171" t="s">
        <v>145</v>
      </c>
      <c r="C123" s="177">
        <f>+'P. Vencim DP GG'!C123+'P. Vencim DP BCCR'!C123+'P. Vencim DP SNFP'!C123</f>
        <v>356432.02461313253</v>
      </c>
      <c r="D123" s="177">
        <f>+'P. Vencim DP GG'!D123+'P. Vencim DP BCCR'!D123+'P. Vencim DP SNFP'!D123</f>
        <v>301931.28525482869</v>
      </c>
      <c r="E123" s="177">
        <f>+'P. Vencim DP GG'!E123+'P. Vencim DP BCCR'!E123+'P. Vencim DP SNFP'!E123</f>
        <v>153266.96053541949</v>
      </c>
      <c r="F123" s="177">
        <f>+'P. Vencim DP GG'!F123+'P. Vencim DP BCCR'!F123+'P. Vencim DP SNFP'!F123</f>
        <v>446874.31991142419</v>
      </c>
      <c r="G123" s="177">
        <f>+'P. Vencim DP GG'!G123+'P. Vencim DP BCCR'!G123+'P. Vencim DP SNFP'!G123</f>
        <v>510616.81619964581</v>
      </c>
      <c r="H123" s="177">
        <f>+'P. Vencim DP GG'!H123+'P. Vencim DP BCCR'!H123+'P. Vencim DP SNFP'!H123</f>
        <v>493244.08258749614</v>
      </c>
      <c r="I123" s="177">
        <f>+'P. Vencim DP GG'!I123+'P. Vencim DP BCCR'!I123+'P. Vencim DP SNFP'!I123</f>
        <v>200505.32964071393</v>
      </c>
      <c r="J123" s="177">
        <f>+'P. Vencim DP GG'!J123+'P. Vencim DP BCCR'!J123+'P. Vencim DP SNFP'!J123</f>
        <v>38451.764512470632</v>
      </c>
      <c r="K123" s="177">
        <f>+'P. Vencim DP GG'!K123+'P. Vencim DP BCCR'!K123+'P. Vencim DP SNFP'!K123</f>
        <v>136967.09947914502</v>
      </c>
      <c r="L123" s="177">
        <f>+'P. Vencim DP GG'!L123+'P. Vencim DP BCCR'!L123+'P. Vencim DP SNFP'!L123</f>
        <v>32968.291885999592</v>
      </c>
      <c r="M123" s="177">
        <f>+'P. Vencim DP GG'!M123+'P. Vencim DP BCCR'!M123+'P. Vencim DP SNFP'!M123</f>
        <v>28814.307512509586</v>
      </c>
      <c r="N123" s="177">
        <f>+'P. Vencim DP GG'!N123+'P. Vencim DP BCCR'!N123+'P. Vencim DP SNFP'!N123</f>
        <v>27077.897153672209</v>
      </c>
      <c r="O123" s="177">
        <f>+'P. Vencim DP GG'!O123+'P. Vencim DP BCCR'!O123+'P. Vencim DP SNFP'!O123</f>
        <v>25620.902012730501</v>
      </c>
      <c r="P123" s="177">
        <f>+'P. Vencim DP GG'!P123+'P. Vencim DP BCCR'!P123+'P. Vencim DP SNFP'!P123</f>
        <v>15565.716784582884</v>
      </c>
      <c r="Q123" s="177">
        <f>+'P. Vencim DP GG'!Q123+'P. Vencim DP BCCR'!Q123+'P. Vencim DP SNFP'!Q123</f>
        <v>4383.8437563942452</v>
      </c>
      <c r="R123" s="177">
        <f>+'P. Vencim DP GG'!R123+'P. Vencim DP BCCR'!R123+'P. Vencim DP SNFP'!R123</f>
        <v>5436.4951407107856</v>
      </c>
      <c r="S123" s="177">
        <f>+'P. Vencim DP GG'!S123+'P. Vencim DP BCCR'!S123+'P. Vencim DP SNFP'!S123</f>
        <v>3445.4802124143848</v>
      </c>
      <c r="T123" s="177">
        <f>+'P. Vencim DP GG'!T123+'P. Vencim DP BCCR'!T123+'P. Vencim DP SNFP'!T123</f>
        <v>3392.8530175843848</v>
      </c>
      <c r="U123" s="177">
        <f>+'P. Vencim DP GG'!U123+'P. Vencim DP BCCR'!U123+'P. Vencim DP SNFP'!U123</f>
        <v>3385.9224033143846</v>
      </c>
      <c r="V123" s="177">
        <f>+'P. Vencim DP GG'!V123+'P. Vencim DP BCCR'!V123+'P. Vencim DP SNFP'!V123</f>
        <v>3199.3802829443848</v>
      </c>
      <c r="W123" s="177">
        <f>+'P. Vencim DP GG'!W123+'P. Vencim DP BCCR'!W123+'P. Vencim DP SNFP'!W123</f>
        <v>1607.8171920741227</v>
      </c>
      <c r="X123" s="177">
        <f>+'P. Vencim DP GG'!X123+'P. Vencim DP BCCR'!X123+'P. Vencim DP SNFP'!X123</f>
        <v>3279.9328198741223</v>
      </c>
      <c r="Y123" s="177">
        <f>+'P. Vencim DP GG'!Y123+'P. Vencim DP BCCR'!Y123+'P. Vencim DP SNFP'!Y123</f>
        <v>1589.5405273041226</v>
      </c>
      <c r="Z123" s="177">
        <f>+'P. Vencim DP GG'!Z123+'P. Vencim DP BCCR'!Z123+'P. Vencim DP SNFP'!Z123</f>
        <v>1585.2728564741226</v>
      </c>
      <c r="AA123" s="177">
        <f>+'P. Vencim DP GG'!AA123+'P. Vencim DP BCCR'!AA123+'P. Vencim DP SNFP'!AA123</f>
        <v>1368.6102140321952</v>
      </c>
      <c r="AB123" s="177">
        <f>+'P. Vencim DP GG'!AB123+'P. Vencim DP BCCR'!AB123+'P. Vencim DP SNFP'!AB123</f>
        <v>1125.2788520221952</v>
      </c>
      <c r="AC123" s="177">
        <f>+'P. Vencim DP GG'!AC123+'P. Vencim DP BCCR'!AC123+'P. Vencim DP SNFP'!AC123</f>
        <v>1122.1167684321954</v>
      </c>
      <c r="AD123" s="177">
        <f>+'P. Vencim DP GG'!AD123+'P. Vencim DP BCCR'!AD123+'P. Vencim DP SNFP'!AD123</f>
        <v>1115.7424013921952</v>
      </c>
      <c r="AE123" s="177">
        <f>+'P. Vencim DP GG'!AE123+'P. Vencim DP BCCR'!AE123+'P. Vencim DP SNFP'!AE123</f>
        <v>1115.7424013921952</v>
      </c>
      <c r="AF123" s="177">
        <f>+'P. Vencim DP GG'!AF123+'P. Vencim DP BCCR'!AF123+'P. Vencim DP SNFP'!AF123</f>
        <v>1083.6729191825698</v>
      </c>
      <c r="AG123" s="177">
        <f>+'P. Vencim DP GG'!AG123+'P. Vencim DP BCCR'!AG123+'P. Vencim DP SNFP'!AG123</f>
        <v>360.72993829103802</v>
      </c>
      <c r="AH123" s="177">
        <f>+'P. Vencim DP GG'!AH123+'P. Vencim DP BCCR'!AH123+'P. Vencim DP SNFP'!AH123</f>
        <v>360.72993829103802</v>
      </c>
      <c r="AI123" s="177">
        <f>+'P. Vencim DP GG'!AI123+'P. Vencim DP BCCR'!AI123+'P. Vencim DP SNFP'!AI123</f>
        <v>0</v>
      </c>
      <c r="AJ123" s="177">
        <f t="shared" si="0"/>
        <v>2807295.9597258964</v>
      </c>
    </row>
    <row r="124" spans="2:40" s="171" customFormat="1" ht="12.6" x14ac:dyDescent="0.3">
      <c r="B124" s="171" t="s">
        <v>146</v>
      </c>
      <c r="C124" s="177">
        <f>+'P. Vencim DP GG'!C124+'P. Vencim DP BCCR'!C124+'P. Vencim DP SNFP'!C124</f>
        <v>456665.20164034952</v>
      </c>
      <c r="D124" s="177">
        <f>+'P. Vencim DP GG'!D124+'P. Vencim DP BCCR'!D124+'P. Vencim DP SNFP'!D124</f>
        <v>262785.62889531825</v>
      </c>
      <c r="E124" s="177">
        <f>+'P. Vencim DP GG'!E124+'P. Vencim DP BCCR'!E124+'P. Vencim DP SNFP'!E124</f>
        <v>90782.739194422305</v>
      </c>
      <c r="F124" s="177">
        <f>+'P. Vencim DP GG'!F124+'P. Vencim DP BCCR'!F124+'P. Vencim DP SNFP'!F124</f>
        <v>390094.38592158147</v>
      </c>
      <c r="G124" s="177">
        <f>+'P. Vencim DP GG'!G124+'P. Vencim DP BCCR'!G124+'P. Vencim DP SNFP'!G124</f>
        <v>259506.17464000121</v>
      </c>
      <c r="H124" s="177">
        <f>+'P. Vencim DP GG'!H124+'P. Vencim DP BCCR'!H124+'P. Vencim DP SNFP'!H124</f>
        <v>34878.936882757458</v>
      </c>
      <c r="I124" s="177">
        <f>+'P. Vencim DP GG'!I124+'P. Vencim DP BCCR'!I124+'P. Vencim DP SNFP'!I124</f>
        <v>297498.77823624678</v>
      </c>
      <c r="J124" s="177">
        <f>+'P. Vencim DP GG'!J124+'P. Vencim DP BCCR'!J124+'P. Vencim DP SNFP'!J124</f>
        <v>33688.013959812444</v>
      </c>
      <c r="K124" s="177">
        <f>+'P. Vencim DP GG'!K124+'P. Vencim DP BCCR'!K124+'P. Vencim DP SNFP'!K124</f>
        <v>163190.07280448184</v>
      </c>
      <c r="L124" s="177">
        <f>+'P. Vencim DP GG'!L124+'P. Vencim DP BCCR'!L124+'P. Vencim DP SNFP'!L124</f>
        <v>60537.163504083124</v>
      </c>
      <c r="M124" s="177">
        <f>+'P. Vencim DP GG'!M124+'P. Vencim DP BCCR'!M124+'P. Vencim DP SNFP'!M124</f>
        <v>25205.271927471204</v>
      </c>
      <c r="N124" s="177">
        <f>+'P. Vencim DP GG'!N124+'P. Vencim DP BCCR'!N124+'P. Vencim DP SNFP'!N124</f>
        <v>24465.829939985324</v>
      </c>
      <c r="O124" s="177">
        <f>+'P. Vencim DP GG'!O124+'P. Vencim DP BCCR'!O124+'P. Vencim DP SNFP'!O124</f>
        <v>22209.837875356185</v>
      </c>
      <c r="P124" s="177">
        <f>+'P. Vencim DP GG'!P124+'P. Vencim DP BCCR'!P124+'P. Vencim DP SNFP'!P124</f>
        <v>412068.82215572771</v>
      </c>
      <c r="Q124" s="177">
        <f>+'P. Vencim DP GG'!Q124+'P. Vencim DP BCCR'!Q124+'P. Vencim DP SNFP'!Q124</f>
        <v>11284.55117061819</v>
      </c>
      <c r="R124" s="177">
        <f>+'P. Vencim DP GG'!R124+'P. Vencim DP BCCR'!R124+'P. Vencim DP SNFP'!R124</f>
        <v>366526.06512441434</v>
      </c>
      <c r="S124" s="177">
        <f>+'P. Vencim DP GG'!S124+'P. Vencim DP BCCR'!S124+'P. Vencim DP SNFP'!S124</f>
        <v>5776.437136211789</v>
      </c>
      <c r="T124" s="177">
        <f>+'P. Vencim DP GG'!T124+'P. Vencim DP BCCR'!T124+'P. Vencim DP SNFP'!T124</f>
        <v>3781.452202864989</v>
      </c>
      <c r="U124" s="177">
        <f>+'P. Vencim DP GG'!U124+'P. Vencim DP BCCR'!U124+'P. Vencim DP SNFP'!U124</f>
        <v>3612.7034529349889</v>
      </c>
      <c r="V124" s="177">
        <f>+'P. Vencim DP GG'!V124+'P. Vencim DP BCCR'!V124+'P. Vencim DP SNFP'!V124</f>
        <v>3601.4528868849889</v>
      </c>
      <c r="W124" s="177">
        <f>+'P. Vencim DP GG'!W124+'P. Vencim DP BCCR'!W124+'P. Vencim DP SNFP'!W124</f>
        <v>3599.0781725149891</v>
      </c>
      <c r="X124" s="177">
        <f>+'P. Vencim DP GG'!X124+'P. Vencim DP BCCR'!X124+'P. Vencim DP SNFP'!X124</f>
        <v>635.12202322498922</v>
      </c>
      <c r="Y124" s="177">
        <f>+'P. Vencim DP GG'!Y124+'P. Vencim DP BCCR'!Y124+'P. Vencim DP SNFP'!Y124</f>
        <v>301.59823529098918</v>
      </c>
      <c r="Z124" s="177">
        <f>+'P. Vencim DP GG'!Z124+'P. Vencim DP BCCR'!Z124+'P. Vencim DP SNFP'!Z124</f>
        <v>294.0017775809892</v>
      </c>
      <c r="AA124" s="177">
        <f>+'P. Vencim DP GG'!AA124+'P. Vencim DP BCCR'!AA124+'P. Vencim DP SNFP'!AA124</f>
        <v>48.84873907098924</v>
      </c>
      <c r="AB124" s="177">
        <f>+'P. Vencim DP GG'!AB124+'P. Vencim DP BCCR'!AB124+'P. Vencim DP SNFP'!AB124</f>
        <v>41.479301220989235</v>
      </c>
      <c r="AC124" s="177">
        <f>+'P. Vencim DP GG'!AC124+'P. Vencim DP BCCR'!AC124+'P. Vencim DP SNFP'!AC124</f>
        <v>8.0149990100000004</v>
      </c>
      <c r="AD124" s="177">
        <f>+'P. Vencim DP GG'!AD124+'P. Vencim DP BCCR'!AD124+'P. Vencim DP SNFP'!AD124</f>
        <v>1.6406319700000001</v>
      </c>
      <c r="AE124" s="177">
        <f>+'P. Vencim DP GG'!AE124+'P. Vencim DP BCCR'!AE124+'P. Vencim DP SNFP'!AE124</f>
        <v>1.6406319700000001</v>
      </c>
      <c r="AF124" s="177">
        <f>+'P. Vencim DP GG'!AF124+'P. Vencim DP BCCR'!AF124+'P. Vencim DP SNFP'!AF124</f>
        <v>1.6406319700000001</v>
      </c>
      <c r="AG124" s="177">
        <f>+'P. Vencim DP GG'!AG124+'P. Vencim DP BCCR'!AG124+'P. Vencim DP SNFP'!AG124</f>
        <v>0</v>
      </c>
      <c r="AH124" s="177">
        <f>+'P. Vencim DP GG'!AH124+'P. Vencim DP BCCR'!AH124+'P. Vencim DP SNFP'!AH124</f>
        <v>0</v>
      </c>
      <c r="AI124" s="177">
        <f>+'P. Vencim DP GG'!AI124+'P. Vencim DP BCCR'!AI124+'P. Vencim DP SNFP'!AI124</f>
        <v>0</v>
      </c>
      <c r="AJ124" s="177">
        <f t="shared" si="0"/>
        <v>2933092.5846953476</v>
      </c>
    </row>
    <row r="125" spans="2:40" s="171" customFormat="1" ht="12.6" x14ac:dyDescent="0.3">
      <c r="B125" s="171" t="s">
        <v>147</v>
      </c>
      <c r="C125" s="177">
        <f>+'P. Vencim DP GG'!C125+'P. Vencim DP BCCR'!C125+'P. Vencim DP SNFP'!C125</f>
        <v>274151.49750037078</v>
      </c>
      <c r="D125" s="177">
        <f>+'P. Vencim DP GG'!D125+'P. Vencim DP BCCR'!D125+'P. Vencim DP SNFP'!D125</f>
        <v>49331.615508207862</v>
      </c>
      <c r="E125" s="177">
        <f>+'P. Vencim DP GG'!E125+'P. Vencim DP BCCR'!E125+'P. Vencim DP SNFP'!E125</f>
        <v>243283.72568598346</v>
      </c>
      <c r="F125" s="177">
        <f>+'P. Vencim DP GG'!F125+'P. Vencim DP BCCR'!F125+'P. Vencim DP SNFP'!F125</f>
        <v>62738.205839212635</v>
      </c>
      <c r="G125" s="177">
        <f>+'P. Vencim DP GG'!G125+'P. Vencim DP BCCR'!G125+'P. Vencim DP SNFP'!G125</f>
        <v>130714.07207265223</v>
      </c>
      <c r="H125" s="177">
        <f>+'P. Vencim DP GG'!H125+'P. Vencim DP BCCR'!H125+'P. Vencim DP SNFP'!H125</f>
        <v>162972.26398325703</v>
      </c>
      <c r="I125" s="177">
        <f>+'P. Vencim DP GG'!I125+'P. Vencim DP BCCR'!I125+'P. Vencim DP SNFP'!I125</f>
        <v>57333.127856893225</v>
      </c>
      <c r="J125" s="177">
        <f>+'P. Vencim DP GG'!J125+'P. Vencim DP BCCR'!J125+'P. Vencim DP SNFP'!J125</f>
        <v>56996.844912000161</v>
      </c>
      <c r="K125" s="177">
        <f>+'P. Vencim DP GG'!K125+'P. Vencim DP BCCR'!K125+'P. Vencim DP SNFP'!K125</f>
        <v>152844.73403468169</v>
      </c>
      <c r="L125" s="177">
        <f>+'P. Vencim DP GG'!L125+'P. Vencim DP BCCR'!L125+'P. Vencim DP SNFP'!L125</f>
        <v>14717.444898364585</v>
      </c>
      <c r="M125" s="177">
        <f>+'P. Vencim DP GG'!M125+'P. Vencim DP BCCR'!M125+'P. Vencim DP SNFP'!M125</f>
        <v>14676.236133812325</v>
      </c>
      <c r="N125" s="177">
        <f>+'P. Vencim DP GG'!N125+'P. Vencim DP BCCR'!N125+'P. Vencim DP SNFP'!N125</f>
        <v>171323.80434306196</v>
      </c>
      <c r="O125" s="177">
        <f>+'P. Vencim DP GG'!O125+'P. Vencim DP BCCR'!O125+'P. Vencim DP SNFP'!O125</f>
        <v>14690.182442251084</v>
      </c>
      <c r="P125" s="177">
        <f>+'P. Vencim DP GG'!P125+'P. Vencim DP BCCR'!P125+'P. Vencim DP SNFP'!P125</f>
        <v>14356.546311372325</v>
      </c>
      <c r="Q125" s="177">
        <f>+'P. Vencim DP GG'!Q125+'P. Vencim DP BCCR'!Q125+'P. Vencim DP SNFP'!Q125</f>
        <v>14340.157485694728</v>
      </c>
      <c r="R125" s="177">
        <f>+'P. Vencim DP GG'!R125+'P. Vencim DP BCCR'!R125+'P. Vencim DP SNFP'!R125</f>
        <v>7694.2936114609447</v>
      </c>
      <c r="S125" s="177">
        <f>+'P. Vencim DP GG'!S125+'P. Vencim DP BCCR'!S125+'P. Vencim DP SNFP'!S125</f>
        <v>6249.771815441226</v>
      </c>
      <c r="T125" s="177">
        <f>+'P. Vencim DP GG'!T125+'P. Vencim DP BCCR'!T125+'P. Vencim DP SNFP'!T125</f>
        <v>3258.5302027227999</v>
      </c>
      <c r="U125" s="177">
        <f>+'P. Vencim DP GG'!U125+'P. Vencim DP BCCR'!U125+'P. Vencim DP SNFP'!U125</f>
        <v>3085.2448733127999</v>
      </c>
      <c r="V125" s="177">
        <f>+'P. Vencim DP GG'!V125+'P. Vencim DP BCCR'!V125+'P. Vencim DP SNFP'!V125</f>
        <v>3066.5004693628002</v>
      </c>
      <c r="W125" s="177">
        <f>+'P. Vencim DP GG'!W125+'P. Vencim DP BCCR'!W125+'P. Vencim DP SNFP'!W125</f>
        <v>3064.1257549928</v>
      </c>
      <c r="X125" s="177">
        <f>+'P. Vencim DP GG'!X125+'P. Vencim DP BCCR'!X125+'P. Vencim DP SNFP'!X125</f>
        <v>69911.726878892805</v>
      </c>
      <c r="Y125" s="177">
        <f>+'P. Vencim DP GG'!Y125+'P. Vencim DP BCCR'!Y125+'P. Vencim DP SNFP'!Y125</f>
        <v>3041.5814193927999</v>
      </c>
      <c r="Z125" s="177">
        <f>+'P. Vencim DP GG'!Z125+'P. Vencim DP BCCR'!Z125+'P. Vencim DP SNFP'!Z125</f>
        <v>2995.5352622628002</v>
      </c>
      <c r="AA125" s="177">
        <f>+'P. Vencim DP GG'!AA125+'P. Vencim DP BCCR'!AA125+'P. Vencim DP SNFP'!AA125</f>
        <v>2745.6765820927999</v>
      </c>
      <c r="AB125" s="177">
        <f>+'P. Vencim DP GG'!AB125+'P. Vencim DP BCCR'!AB125+'P. Vencim DP SNFP'!AB125</f>
        <v>2744.5194941328</v>
      </c>
      <c r="AC125" s="177">
        <f>+'P. Vencim DP GG'!AC125+'P. Vencim DP BCCR'!AC125+'P. Vencim DP SNFP'!AC125</f>
        <v>2741.3574105428002</v>
      </c>
      <c r="AD125" s="177">
        <f>+'P. Vencim DP GG'!AD125+'P. Vencim DP BCCR'!AD125+'P. Vencim DP SNFP'!AD125</f>
        <v>255974.98304350281</v>
      </c>
      <c r="AE125" s="177">
        <f>+'P. Vencim DP GG'!AE125+'P. Vencim DP BCCR'!AE125+'P. Vencim DP SNFP'!AE125</f>
        <v>255810.78381785</v>
      </c>
      <c r="AF125" s="177">
        <f>+'P. Vencim DP GG'!AF125+'P. Vencim DP BCCR'!AF125+'P. Vencim DP SNFP'!AF125</f>
        <v>256250.13183197001</v>
      </c>
      <c r="AG125" s="177">
        <f>+'P. Vencim DP GG'!AG125+'P. Vencim DP BCCR'!AG125+'P. Vencim DP SNFP'!AG125</f>
        <v>0</v>
      </c>
      <c r="AH125" s="177">
        <f>+'P. Vencim DP GG'!AH125+'P. Vencim DP BCCR'!AH125+'P. Vencim DP SNFP'!AH125</f>
        <v>0</v>
      </c>
      <c r="AI125" s="177">
        <f>+'P. Vencim DP GG'!AI125+'P. Vencim DP BCCR'!AI125+'P. Vencim DP SNFP'!AI125</f>
        <v>0</v>
      </c>
      <c r="AJ125" s="177">
        <f t="shared" si="0"/>
        <v>2313105.2214757493</v>
      </c>
    </row>
    <row r="126" spans="2:40" s="171" customFormat="1" ht="12.6" x14ac:dyDescent="0.3">
      <c r="B126" s="171" t="s">
        <v>148</v>
      </c>
      <c r="C126" s="177">
        <f>+'P. Vencim DP GG'!C126+'P. Vencim DP BCCR'!C126+'P. Vencim DP SNFP'!C126</f>
        <v>90501.858945368367</v>
      </c>
      <c r="D126" s="177">
        <f>+'P. Vencim DP GG'!D126+'P. Vencim DP BCCR'!D126+'P. Vencim DP SNFP'!D126</f>
        <v>34428.603664212729</v>
      </c>
      <c r="E126" s="177">
        <f>+'P. Vencim DP GG'!E126+'P. Vencim DP BCCR'!E126+'P. Vencim DP SNFP'!E126</f>
        <v>44263.442475413423</v>
      </c>
      <c r="F126" s="177">
        <f>+'P. Vencim DP GG'!F126+'P. Vencim DP BCCR'!F126+'P. Vencim DP SNFP'!F126</f>
        <v>37937.757249519047</v>
      </c>
      <c r="G126" s="177">
        <f>+'P. Vencim DP GG'!G126+'P. Vencim DP BCCR'!G126+'P. Vencim DP SNFP'!G126</f>
        <v>38069.049787152369</v>
      </c>
      <c r="H126" s="177">
        <f>+'P. Vencim DP GG'!H126+'P. Vencim DP BCCR'!H126+'P. Vencim DP SNFP'!H126</f>
        <v>34017.194621245137</v>
      </c>
      <c r="I126" s="177">
        <f>+'P. Vencim DP GG'!I126+'P. Vencim DP BCCR'!I126+'P. Vencim DP SNFP'!I126</f>
        <v>32670.724948653351</v>
      </c>
      <c r="J126" s="177">
        <f>+'P. Vencim DP GG'!J126+'P. Vencim DP BCCR'!J126+'P. Vencim DP SNFP'!J126</f>
        <v>32091.630394810876</v>
      </c>
      <c r="K126" s="177">
        <f>+'P. Vencim DP GG'!K126+'P. Vencim DP BCCR'!K126+'P. Vencim DP SNFP'!K126</f>
        <v>30487.606174467765</v>
      </c>
      <c r="L126" s="177">
        <f>+'P. Vencim DP GG'!L126+'P. Vencim DP BCCR'!L126+'P. Vencim DP SNFP'!L126</f>
        <v>23815.216817731656</v>
      </c>
      <c r="M126" s="177">
        <f>+'P. Vencim DP GG'!M126+'P. Vencim DP BCCR'!M126+'P. Vencim DP SNFP'!M126</f>
        <v>23646.600260030897</v>
      </c>
      <c r="N126" s="177">
        <f>+'P. Vencim DP GG'!N126+'P. Vencim DP BCCR'!N126+'P. Vencim DP SNFP'!N126</f>
        <v>22208.324012284185</v>
      </c>
      <c r="O126" s="177">
        <f>+'P. Vencim DP GG'!O126+'P. Vencim DP BCCR'!O126+'P. Vencim DP SNFP'!O126</f>
        <v>21198.386940284588</v>
      </c>
      <c r="P126" s="177">
        <f>+'P. Vencim DP GG'!P126+'P. Vencim DP BCCR'!P126+'P. Vencim DP SNFP'!P126</f>
        <v>21235.69482079933</v>
      </c>
      <c r="Q126" s="177">
        <f>+'P. Vencim DP GG'!Q126+'P. Vencim DP BCCR'!Q126+'P. Vencim DP SNFP'!Q126</f>
        <v>20821.204150178848</v>
      </c>
      <c r="R126" s="177">
        <f>+'P. Vencim DP GG'!R126+'P. Vencim DP BCCR'!R126+'P. Vencim DP SNFP'!R126</f>
        <v>20314.453470497792</v>
      </c>
      <c r="S126" s="177">
        <f>+'P. Vencim DP GG'!S126+'P. Vencim DP BCCR'!S126+'P. Vencim DP SNFP'!S126</f>
        <v>15734.275905368988</v>
      </c>
      <c r="T126" s="177">
        <f>+'P. Vencim DP GG'!T126+'P. Vencim DP BCCR'!T126+'P. Vencim DP SNFP'!T126</f>
        <v>9308.3252011261884</v>
      </c>
      <c r="U126" s="177">
        <f>+'P. Vencim DP GG'!U126+'P. Vencim DP BCCR'!U126+'P. Vencim DP SNFP'!U126</f>
        <v>9123.3319974961887</v>
      </c>
      <c r="V126" s="177">
        <f>+'P. Vencim DP GG'!V126+'P. Vencim DP BCCR'!V126+'P. Vencim DP SNFP'!V126</f>
        <v>2688.1834783091272</v>
      </c>
      <c r="W126" s="177">
        <f>+'P. Vencim DP GG'!W126+'P. Vencim DP BCCR'!W126+'P. Vencim DP SNFP'!W126</f>
        <v>1869.7518590591276</v>
      </c>
      <c r="X126" s="177">
        <f>+'P. Vencim DP GG'!X126+'P. Vencim DP BCCR'!X126+'P. Vencim DP SNFP'!X126</f>
        <v>1636.4765132391276</v>
      </c>
      <c r="Y126" s="177">
        <f>+'P. Vencim DP GG'!Y126+'P. Vencim DP BCCR'!Y126+'P. Vencim DP SNFP'!Y126</f>
        <v>1333.4443679391275</v>
      </c>
      <c r="Z126" s="177">
        <f>+'P. Vencim DP GG'!Z126+'P. Vencim DP BCCR'!Z126+'P. Vencim DP SNFP'!Z126</f>
        <v>1129.17182899</v>
      </c>
      <c r="AA126" s="177">
        <f>+'P. Vencim DP GG'!AA126+'P. Vencim DP BCCR'!AA126+'P. Vencim DP SNFP'!AA126</f>
        <v>768.31602239479992</v>
      </c>
      <c r="AB126" s="177">
        <f>+'P. Vencim DP GG'!AB126+'P. Vencim DP BCCR'!AB126+'P. Vencim DP SNFP'!AB126</f>
        <v>767.74956770479992</v>
      </c>
      <c r="AC126" s="177">
        <f>+'P. Vencim DP GG'!AC126+'P. Vencim DP BCCR'!AC126+'P. Vencim DP SNFP'!AC126</f>
        <v>764.58748411479996</v>
      </c>
      <c r="AD126" s="177">
        <f>+'P. Vencim DP GG'!AD126+'P. Vencim DP BCCR'!AD126+'P. Vencim DP SNFP'!AD126</f>
        <v>758.21311707479992</v>
      </c>
      <c r="AE126" s="177">
        <f>+'P. Vencim DP GG'!AE126+'P. Vencim DP BCCR'!AE126+'P. Vencim DP SNFP'!AE126</f>
        <v>758.21311707479992</v>
      </c>
      <c r="AF126" s="177">
        <f>+'P. Vencim DP GG'!AF126+'P. Vencim DP BCCR'!AF126+'P. Vencim DP SNFP'!AF126</f>
        <v>1.6406319700000001</v>
      </c>
      <c r="AG126" s="177">
        <f>+'P. Vencim DP GG'!AG126+'P. Vencim DP BCCR'!AG126+'P. Vencim DP SNFP'!AG126</f>
        <v>0</v>
      </c>
      <c r="AH126" s="177">
        <f>+'P. Vencim DP GG'!AH126+'P. Vencim DP BCCR'!AH126+'P. Vencim DP SNFP'!AH126</f>
        <v>0</v>
      </c>
      <c r="AI126" s="177">
        <f>+'P. Vencim DP GG'!AI126+'P. Vencim DP BCCR'!AI126+'P. Vencim DP SNFP'!AI126</f>
        <v>0</v>
      </c>
      <c r="AJ126" s="177">
        <f t="shared" si="0"/>
        <v>574349.4298245121</v>
      </c>
    </row>
    <row r="127" spans="2:40" s="171" customFormat="1" ht="12.6" x14ac:dyDescent="0.3">
      <c r="B127" s="178" t="s">
        <v>149</v>
      </c>
      <c r="C127" s="179">
        <f t="shared" ref="C127:AJ127" si="1">SUM(C115:C126)</f>
        <v>1761310.6343364252</v>
      </c>
      <c r="D127" s="179">
        <f t="shared" si="1"/>
        <v>3161164.2213341533</v>
      </c>
      <c r="E127" s="179">
        <f t="shared" si="1"/>
        <v>2532847.4888842688</v>
      </c>
      <c r="F127" s="179">
        <f t="shared" si="1"/>
        <v>3518112.3836892168</v>
      </c>
      <c r="G127" s="179">
        <f t="shared" si="1"/>
        <v>3550525.7016926901</v>
      </c>
      <c r="H127" s="179">
        <f t="shared" si="1"/>
        <v>2733653.2416485487</v>
      </c>
      <c r="I127" s="179">
        <f t="shared" si="1"/>
        <v>2945011.0846811007</v>
      </c>
      <c r="J127" s="179">
        <f t="shared" si="1"/>
        <v>1819970.5210750829</v>
      </c>
      <c r="K127" s="179">
        <f t="shared" si="1"/>
        <v>1778692.3536621567</v>
      </c>
      <c r="L127" s="179">
        <f t="shared" si="1"/>
        <v>1648912.1821000346</v>
      </c>
      <c r="M127" s="179">
        <f t="shared" si="1"/>
        <v>1434887.7690832368</v>
      </c>
      <c r="N127" s="179">
        <f t="shared" si="1"/>
        <v>1097557.5582332572</v>
      </c>
      <c r="O127" s="179">
        <f t="shared" si="1"/>
        <v>352584.54035856493</v>
      </c>
      <c r="P127" s="179">
        <f t="shared" si="1"/>
        <v>588017.41610199562</v>
      </c>
      <c r="Q127" s="179">
        <f t="shared" si="1"/>
        <v>305641.31320360361</v>
      </c>
      <c r="R127" s="179">
        <f t="shared" si="1"/>
        <v>1306889.6057377423</v>
      </c>
      <c r="S127" s="179">
        <f t="shared" si="1"/>
        <v>249055.83970163733</v>
      </c>
      <c r="T127" s="179">
        <f t="shared" si="1"/>
        <v>84009.794560034497</v>
      </c>
      <c r="U127" s="179">
        <f t="shared" si="1"/>
        <v>1016149.555687402</v>
      </c>
      <c r="V127" s="179">
        <f t="shared" si="1"/>
        <v>937001.61117444676</v>
      </c>
      <c r="W127" s="179">
        <f t="shared" si="1"/>
        <v>1030537.6653980186</v>
      </c>
      <c r="X127" s="179">
        <f t="shared" si="1"/>
        <v>550115.48122733214</v>
      </c>
      <c r="Y127" s="179">
        <f t="shared" si="1"/>
        <v>37470.532564042085</v>
      </c>
      <c r="Z127" s="179">
        <f t="shared" si="1"/>
        <v>21046.97011870495</v>
      </c>
      <c r="AA127" s="179">
        <f t="shared" si="1"/>
        <v>314467.2099390917</v>
      </c>
      <c r="AB127" s="179">
        <f t="shared" si="1"/>
        <v>107906.17243940155</v>
      </c>
      <c r="AC127" s="179">
        <f t="shared" si="1"/>
        <v>30649.979132120581</v>
      </c>
      <c r="AD127" s="179">
        <f t="shared" si="1"/>
        <v>262527.66939087957</v>
      </c>
      <c r="AE127" s="179">
        <f t="shared" si="1"/>
        <v>262306.10086693155</v>
      </c>
      <c r="AF127" s="179">
        <f t="shared" si="1"/>
        <v>261792.60768301957</v>
      </c>
      <c r="AG127" s="179">
        <f t="shared" si="1"/>
        <v>721.45987658207605</v>
      </c>
      <c r="AH127" s="179">
        <f t="shared" si="1"/>
        <v>721.45987658207605</v>
      </c>
      <c r="AI127" s="179">
        <f t="shared" si="1"/>
        <v>360.7299386066893</v>
      </c>
      <c r="AJ127" s="179">
        <f t="shared" si="1"/>
        <v>35702618.855396904</v>
      </c>
      <c r="AL127" s="180"/>
      <c r="AM127" s="180"/>
    </row>
    <row r="128" spans="2:40" s="171" customFormat="1" ht="12.6" x14ac:dyDescent="0.3">
      <c r="B128" s="181" t="s">
        <v>134</v>
      </c>
      <c r="C128" s="182" t="s">
        <v>134</v>
      </c>
      <c r="D128" s="182" t="s">
        <v>134</v>
      </c>
      <c r="E128" s="182" t="s">
        <v>134</v>
      </c>
      <c r="F128" s="182" t="s">
        <v>134</v>
      </c>
      <c r="G128" s="182" t="s">
        <v>134</v>
      </c>
      <c r="H128" s="182" t="s">
        <v>134</v>
      </c>
      <c r="I128" s="182" t="s">
        <v>134</v>
      </c>
      <c r="J128" s="182" t="s">
        <v>134</v>
      </c>
      <c r="K128" s="182" t="s">
        <v>134</v>
      </c>
      <c r="L128" s="182" t="s">
        <v>134</v>
      </c>
      <c r="M128" s="182"/>
      <c r="O128" s="194"/>
      <c r="P128" s="184"/>
      <c r="R128" s="172"/>
      <c r="AJ128" s="193">
        <f>+AJ127-'DPT colones '!AR6</f>
        <v>0</v>
      </c>
      <c r="AK128" s="180"/>
      <c r="AL128" s="384"/>
      <c r="AM128" s="384"/>
      <c r="AN128" s="384"/>
    </row>
    <row r="129" spans="2:40" s="171" customFormat="1" ht="12.6" x14ac:dyDescent="0.3"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S129" s="172"/>
      <c r="AJ129" s="187"/>
      <c r="AK129" s="187"/>
      <c r="AL129" s="384"/>
      <c r="AM129" s="384"/>
      <c r="AN129" s="384"/>
    </row>
    <row r="130" spans="2:40" s="171" customFormat="1" ht="15" x14ac:dyDescent="0.35">
      <c r="B130" s="366" t="str">
        <f>+B109</f>
        <v>Deuda Pública No Financiera y BCCR</v>
      </c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/>
      <c r="AA130" s="366"/>
      <c r="AB130" s="366"/>
      <c r="AC130" s="366"/>
      <c r="AD130" s="366"/>
      <c r="AE130" s="366"/>
      <c r="AF130" s="366"/>
      <c r="AG130" s="366"/>
      <c r="AH130" s="366"/>
      <c r="AI130" s="366"/>
      <c r="AJ130" s="366"/>
      <c r="AL130" s="384"/>
      <c r="AM130" s="384"/>
      <c r="AN130" s="384"/>
    </row>
    <row r="131" spans="2:40" s="171" customFormat="1" ht="15" x14ac:dyDescent="0.35">
      <c r="B131" s="366" t="str">
        <f>+B110</f>
        <v>Perfil de Vencimientos</v>
      </c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/>
      <c r="AJ131" s="366"/>
      <c r="AL131" s="384"/>
      <c r="AM131" s="384"/>
      <c r="AN131" s="384"/>
    </row>
    <row r="132" spans="2:40" s="171" customFormat="1" ht="15" x14ac:dyDescent="0.35">
      <c r="B132" s="366" t="str">
        <f>+B111</f>
        <v>Al 30 de Junio del 2025</v>
      </c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</row>
    <row r="133" spans="2:40" s="171" customFormat="1" ht="15" x14ac:dyDescent="0.35">
      <c r="B133" s="366" t="s">
        <v>150</v>
      </c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</row>
    <row r="134" spans="2:40" s="171" customFormat="1" ht="15" x14ac:dyDescent="0.35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</row>
    <row r="135" spans="2:40" s="171" customFormat="1" ht="12.6" x14ac:dyDescent="0.3">
      <c r="B135" s="175" t="s">
        <v>136</v>
      </c>
      <c r="C135" s="176">
        <v>2025</v>
      </c>
      <c r="D135" s="176">
        <v>2026</v>
      </c>
      <c r="E135" s="176">
        <v>2027</v>
      </c>
      <c r="F135" s="176">
        <v>2028</v>
      </c>
      <c r="G135" s="176">
        <v>2029</v>
      </c>
      <c r="H135" s="176">
        <v>2030</v>
      </c>
      <c r="I135" s="176">
        <v>2031</v>
      </c>
      <c r="J135" s="176">
        <v>2032</v>
      </c>
      <c r="K135" s="176">
        <v>2033</v>
      </c>
      <c r="L135" s="176">
        <v>2034</v>
      </c>
      <c r="M135" s="176">
        <v>2035</v>
      </c>
      <c r="N135" s="176">
        <v>2036</v>
      </c>
      <c r="O135" s="176">
        <v>2037</v>
      </c>
      <c r="P135" s="176">
        <v>2038</v>
      </c>
      <c r="Q135" s="176">
        <v>2039</v>
      </c>
      <c r="R135" s="176">
        <v>2040</v>
      </c>
      <c r="S135" s="176">
        <v>2041</v>
      </c>
      <c r="T135" s="176">
        <v>2042</v>
      </c>
      <c r="U135" s="176">
        <v>2043</v>
      </c>
      <c r="V135" s="176">
        <v>2044</v>
      </c>
      <c r="W135" s="176">
        <v>2045</v>
      </c>
      <c r="X135" s="176">
        <v>2046</v>
      </c>
      <c r="Y135" s="176">
        <v>2047</v>
      </c>
      <c r="Z135" s="176">
        <v>2048</v>
      </c>
      <c r="AA135" s="176">
        <v>2049</v>
      </c>
      <c r="AB135" s="176">
        <v>2050</v>
      </c>
      <c r="AC135" s="176">
        <v>2051</v>
      </c>
      <c r="AD135" s="176">
        <v>2052</v>
      </c>
      <c r="AE135" s="176">
        <v>2053</v>
      </c>
      <c r="AF135" s="176">
        <v>2054</v>
      </c>
      <c r="AG135" s="176">
        <v>2055</v>
      </c>
      <c r="AH135" s="176">
        <v>2056</v>
      </c>
      <c r="AI135" s="176">
        <v>2057</v>
      </c>
      <c r="AJ135" s="176" t="s">
        <v>120</v>
      </c>
    </row>
    <row r="136" spans="2:40" s="171" customFormat="1" ht="12.6" x14ac:dyDescent="0.3">
      <c r="B136" s="171" t="s">
        <v>137</v>
      </c>
      <c r="C136" s="177">
        <f>+'P. Vencim DP GG'!C136+'P. Vencim DP BCCR'!C136+'P. Vencim DP SNFP'!C136</f>
        <v>0</v>
      </c>
      <c r="D136" s="177">
        <f>+'P. Vencim DP GG'!D136+'P. Vencim DP BCCR'!D136+'P. Vencim DP SNFP'!D136</f>
        <v>760.07528499557031</v>
      </c>
      <c r="E136" s="177">
        <f>+'P. Vencim DP GG'!E136+'P. Vencim DP BCCR'!E136+'P. Vencim DP SNFP'!E136</f>
        <v>67.970707120913616</v>
      </c>
      <c r="F136" s="177">
        <f>+'P. Vencim DP GG'!F136+'P. Vencim DP BCCR'!F136+'P. Vencim DP SNFP'!F136</f>
        <v>937.96616996732848</v>
      </c>
      <c r="G136" s="177">
        <f>+'P. Vencim DP GG'!G136+'P. Vencim DP BCCR'!G136+'P. Vencim DP SNFP'!G136</f>
        <v>434.1467318081186</v>
      </c>
      <c r="H136" s="177">
        <f>+'P. Vencim DP GG'!H136+'P. Vencim DP BCCR'!H136+'P. Vencim DP SNFP'!H136</f>
        <v>85.864112221431114</v>
      </c>
      <c r="I136" s="177">
        <f>+'P. Vencim DP GG'!I136+'P. Vencim DP BCCR'!I136+'P. Vencim DP SNFP'!I136</f>
        <v>85.207049013588929</v>
      </c>
      <c r="J136" s="177">
        <f>+'P. Vencim DP GG'!J136+'P. Vencim DP BCCR'!J136+'P. Vencim DP SNFP'!J136</f>
        <v>58.738158895561639</v>
      </c>
      <c r="K136" s="177">
        <f>+'P. Vencim DP GG'!K136+'P. Vencim DP BCCR'!K136+'P. Vencim DP SNFP'!K136</f>
        <v>57.12125932646277</v>
      </c>
      <c r="L136" s="177">
        <f>+'P. Vencim DP GG'!L136+'P. Vencim DP BCCR'!L136+'P. Vencim DP SNFP'!L136</f>
        <v>86.002495069106288</v>
      </c>
      <c r="M136" s="177">
        <f>+'P. Vencim DP GG'!M136+'P. Vencim DP BCCR'!M136+'P. Vencim DP SNFP'!M136</f>
        <v>31.387657287936186</v>
      </c>
      <c r="N136" s="177">
        <f>+'P. Vencim DP GG'!N136+'P. Vencim DP BCCR'!N136+'P. Vencim DP SNFP'!N136</f>
        <v>30.996610346999013</v>
      </c>
      <c r="O136" s="177">
        <f>+'P. Vencim DP GG'!O136+'P. Vencim DP BCCR'!O136+'P. Vencim DP SNFP'!O136</f>
        <v>30.979358023491663</v>
      </c>
      <c r="P136" s="177">
        <f>+'P. Vencim DP GG'!P136+'P. Vencim DP BCCR'!P136+'P. Vencim DP SNFP'!P136</f>
        <v>30.505137122370201</v>
      </c>
      <c r="Q136" s="177">
        <f>+'P. Vencim DP GG'!Q136+'P. Vencim DP BCCR'!Q136+'P. Vencim DP SNFP'!Q136</f>
        <v>30.364102959343032</v>
      </c>
      <c r="R136" s="177">
        <f>+'P. Vencim DP GG'!R136+'P. Vencim DP BCCR'!R136+'P. Vencim DP SNFP'!R136</f>
        <v>1631.1103198013507</v>
      </c>
      <c r="S136" s="177">
        <f>+'P. Vencim DP GG'!S136+'P. Vencim DP BCCR'!S136+'P. Vencim DP SNFP'!S136</f>
        <v>30.342511078854166</v>
      </c>
      <c r="T136" s="177">
        <f>+'P. Vencim DP GG'!T136+'P. Vencim DP BCCR'!T136+'P. Vencim DP SNFP'!T136</f>
        <v>30.342511078854166</v>
      </c>
      <c r="U136" s="177">
        <f>+'P. Vencim DP GG'!U136+'P. Vencim DP BCCR'!U136+'P. Vencim DP SNFP'!U136</f>
        <v>30.329154756467229</v>
      </c>
      <c r="V136" s="177">
        <f>+'P. Vencim DP GG'!V136+'P. Vencim DP BCCR'!V136+'P. Vencim DP SNFP'!V136</f>
        <v>29.428780902858392</v>
      </c>
      <c r="W136" s="177">
        <f>+'P. Vencim DP GG'!W136+'P. Vencim DP BCCR'!W136+'P. Vencim DP SNFP'!W136</f>
        <v>0.64235481843310693</v>
      </c>
      <c r="X136" s="177">
        <f>+'P. Vencim DP GG'!X136+'P. Vencim DP BCCR'!X136+'P. Vencim DP SNFP'!X136</f>
        <v>0.57173566861475278</v>
      </c>
      <c r="Y136" s="177">
        <f>+'P. Vencim DP GG'!Y136+'P. Vencim DP BCCR'!Y136+'P. Vencim DP SNFP'!Y136</f>
        <v>0.56141645344337388</v>
      </c>
      <c r="Z136" s="177">
        <f>+'P. Vencim DP GG'!Z136+'P. Vencim DP BCCR'!Z136+'P. Vencim DP SNFP'!Z136</f>
        <v>0.52722387032064444</v>
      </c>
      <c r="AA136" s="177">
        <f>+'P. Vencim DP GG'!AA136+'P. Vencim DP BCCR'!AA136+'P. Vencim DP SNFP'!AA136</f>
        <v>0.50735311591770649</v>
      </c>
      <c r="AB136" s="177">
        <f>+'P. Vencim DP GG'!AB136+'P. Vencim DP BCCR'!AB136+'P. Vencim DP SNFP'!AB136</f>
        <v>2.3924609342915813E-2</v>
      </c>
      <c r="AC136" s="177">
        <f>+'P. Vencim DP GG'!AC136+'P. Vencim DP BCCR'!AC136+'P. Vencim DP SNFP'!AC136</f>
        <v>2.2068161822776811E-2</v>
      </c>
      <c r="AD136" s="177">
        <f>+'P. Vencim DP GG'!AD136+'P. Vencim DP BCCR'!AD136+'P. Vencim DP SNFP'!AD136</f>
        <v>1.5824907222397724E-2</v>
      </c>
      <c r="AE136" s="177">
        <f>+'P. Vencim DP GG'!AE136+'P. Vencim DP BCCR'!AE136+'P. Vencim DP SNFP'!AE136</f>
        <v>3.2392828344653293E-3</v>
      </c>
      <c r="AF136" s="177">
        <f>+'P. Vencim DP GG'!AF136+'P. Vencim DP BCCR'!AF136+'P. Vencim DP SNFP'!AF136</f>
        <v>3.2392828344653293E-3</v>
      </c>
      <c r="AG136" s="177">
        <f>+'P. Vencim DP GG'!AG136+'P. Vencim DP BCCR'!AG136+'P. Vencim DP SNFP'!AG136</f>
        <v>0</v>
      </c>
      <c r="AH136" s="177">
        <f>+'P. Vencim DP GG'!AH136+'P. Vencim DP BCCR'!AH136+'P. Vencim DP SNFP'!AH136</f>
        <v>0</v>
      </c>
      <c r="AI136" s="177">
        <f>+'P. Vencim DP GG'!AI136+'P. Vencim DP BCCR'!AI136+'P. Vencim DP SNFP'!AI136</f>
        <v>0</v>
      </c>
      <c r="AJ136" s="177">
        <f>SUM(C136:AI136)</f>
        <v>4481.7564919473944</v>
      </c>
    </row>
    <row r="137" spans="2:40" s="171" customFormat="1" ht="12.6" x14ac:dyDescent="0.3">
      <c r="B137" s="171" t="s">
        <v>138</v>
      </c>
      <c r="C137" s="177">
        <f>+'P. Vencim DP GG'!C137+'P. Vencim DP BCCR'!C137+'P. Vencim DP SNFP'!C137</f>
        <v>0</v>
      </c>
      <c r="D137" s="177">
        <f>+'P. Vencim DP GG'!D137+'P. Vencim DP BCCR'!D137+'P. Vencim DP SNFP'!D137</f>
        <v>885.38534675985704</v>
      </c>
      <c r="E137" s="177">
        <f>+'P. Vencim DP GG'!E137+'P. Vencim DP BCCR'!E137+'P. Vencim DP SNFP'!E137</f>
        <v>904.55332261845399</v>
      </c>
      <c r="F137" s="177">
        <f>+'P. Vencim DP GG'!F137+'P. Vencim DP BCCR'!F137+'P. Vencim DP SNFP'!F137</f>
        <v>611.38294651739443</v>
      </c>
      <c r="G137" s="177">
        <f>+'P. Vencim DP GG'!G137+'P. Vencim DP BCCR'!G137+'P. Vencim DP SNFP'!G137</f>
        <v>1917.411271219039</v>
      </c>
      <c r="H137" s="177">
        <f>+'P. Vencim DP GG'!H137+'P. Vencim DP BCCR'!H137+'P. Vencim DP SNFP'!H137</f>
        <v>1972.070029602402</v>
      </c>
      <c r="I137" s="177">
        <f>+'P. Vencim DP GG'!I137+'P. Vencim DP BCCR'!I137+'P. Vencim DP SNFP'!I137</f>
        <v>445.18030695875103</v>
      </c>
      <c r="J137" s="177">
        <f>+'P. Vencim DP GG'!J137+'P. Vencim DP BCCR'!J137+'P. Vencim DP SNFP'!J137</f>
        <v>29.316603971130831</v>
      </c>
      <c r="K137" s="177">
        <f>+'P. Vencim DP GG'!K137+'P. Vencim DP BCCR'!K137+'P. Vencim DP SNFP'!K137</f>
        <v>27.59401474756935</v>
      </c>
      <c r="L137" s="177">
        <f>+'P. Vencim DP GG'!L137+'P. Vencim DP BCCR'!L137+'P. Vencim DP SNFP'!L137</f>
        <v>1015.0988681148561</v>
      </c>
      <c r="M137" s="177">
        <f>+'P. Vencim DP GG'!M137+'P. Vencim DP BCCR'!M137+'P. Vencim DP SNFP'!M137</f>
        <v>22.948304237516631</v>
      </c>
      <c r="N137" s="177">
        <f>+'P. Vencim DP GG'!N137+'P. Vencim DP BCCR'!N137+'P. Vencim DP SNFP'!N137</f>
        <v>565.35323997291835</v>
      </c>
      <c r="O137" s="177">
        <f>+'P. Vencim DP GG'!O137+'P. Vencim DP BCCR'!O137+'P. Vencim DP SNFP'!O137</f>
        <v>22.79076983631461</v>
      </c>
      <c r="P137" s="177">
        <f>+'P. Vencim DP GG'!P137+'P. Vencim DP BCCR'!P137+'P. Vencim DP SNFP'!P137</f>
        <v>23.074677612097268</v>
      </c>
      <c r="Q137" s="177">
        <f>+'P. Vencim DP GG'!Q137+'P. Vencim DP BCCR'!Q137+'P. Vencim DP SNFP'!Q137</f>
        <v>22.30196691616187</v>
      </c>
      <c r="R137" s="177">
        <f>+'P. Vencim DP GG'!R137+'P. Vencim DP BCCR'!R137+'P. Vencim DP SNFP'!R137</f>
        <v>22.231386623184534</v>
      </c>
      <c r="S137" s="177">
        <f>+'P. Vencim DP GG'!S137+'P. Vencim DP BCCR'!S137+'P. Vencim DP SNFP'!S137</f>
        <v>21.672185081931413</v>
      </c>
      <c r="T137" s="177">
        <f>+'P. Vencim DP GG'!T137+'P. Vencim DP BCCR'!T137+'P. Vencim DP SNFP'!T137</f>
        <v>12.706359922576652</v>
      </c>
      <c r="U137" s="177">
        <f>+'P. Vencim DP GG'!U137+'P. Vencim DP BCCR'!U137+'P. Vencim DP SNFP'!U137</f>
        <v>12.679859498236105</v>
      </c>
      <c r="V137" s="177">
        <f>+'P. Vencim DP GG'!V137+'P. Vencim DP BCCR'!V137+'P. Vencim DP SNFP'!V137</f>
        <v>8.5414279772816304</v>
      </c>
      <c r="W137" s="177">
        <f>+'P. Vencim DP GG'!W137+'P. Vencim DP BCCR'!W137+'P. Vencim DP SNFP'!W137</f>
        <v>8.510672372148159</v>
      </c>
      <c r="X137" s="177">
        <f>+'P. Vencim DP GG'!X137+'P. Vencim DP BCCR'!X137+'P. Vencim DP SNFP'!X137</f>
        <v>8.3206486521481597</v>
      </c>
      <c r="Y137" s="177">
        <f>+'P. Vencim DP GG'!Y137+'P. Vencim DP BCCR'!Y137+'P. Vencim DP SNFP'!Y137</f>
        <v>8.3103294369767813</v>
      </c>
      <c r="Z137" s="177">
        <f>+'P. Vencim DP GG'!Z137+'P. Vencim DP BCCR'!Z137+'P. Vencim DP SNFP'!Z137</f>
        <v>8.1865637028707958</v>
      </c>
      <c r="AA137" s="177">
        <f>+'P. Vencim DP GG'!AA137+'P. Vencim DP BCCR'!AA137+'P. Vencim DP SNFP'!AA137</f>
        <v>8.171924427025747</v>
      </c>
      <c r="AB137" s="177">
        <f>+'P. Vencim DP GG'!AB137+'P. Vencim DP BCCR'!AB137+'P. Vencim DP SNFP'!AB137</f>
        <v>2.6470782696256513E-2</v>
      </c>
      <c r="AC137" s="177">
        <f>+'P. Vencim DP GG'!AC137+'P. Vencim DP BCCR'!AC137+'P. Vencim DP SNFP'!AC137</f>
        <v>2.4614335176117517E-2</v>
      </c>
      <c r="AD137" s="177">
        <f>+'P. Vencim DP GG'!AD137+'P. Vencim DP BCCR'!AD137+'P. Vencim DP SNFP'!AD137</f>
        <v>1.8371080575738431E-2</v>
      </c>
      <c r="AE137" s="177">
        <f>+'P. Vencim DP GG'!AE137+'P. Vencim DP BCCR'!AE137+'P. Vencim DP SNFP'!AE137</f>
        <v>5.7854561878060325E-3</v>
      </c>
      <c r="AF137" s="177">
        <f>+'P. Vencim DP GG'!AF137+'P. Vencim DP BCCR'!AF137+'P. Vencim DP SNFP'!AF137</f>
        <v>5.7854561878060325E-3</v>
      </c>
      <c r="AG137" s="177">
        <f>+'P. Vencim DP GG'!AG137+'P. Vencim DP BCCR'!AG137+'P. Vencim DP SNFP'!AG137</f>
        <v>0</v>
      </c>
      <c r="AH137" s="177">
        <f>+'P. Vencim DP GG'!AH137+'P. Vencim DP BCCR'!AH137+'P. Vencim DP SNFP'!AH137</f>
        <v>0</v>
      </c>
      <c r="AI137" s="177">
        <f>+'P. Vencim DP GG'!AI137+'P. Vencim DP BCCR'!AI137+'P. Vencim DP SNFP'!AI137</f>
        <v>0</v>
      </c>
      <c r="AJ137" s="177">
        <f t="shared" ref="AJ137:AJ147" si="2">SUM(C137:AI137)</f>
        <v>8583.8740538896673</v>
      </c>
    </row>
    <row r="138" spans="2:40" s="171" customFormat="1" ht="12.6" x14ac:dyDescent="0.3">
      <c r="B138" s="171" t="s">
        <v>139</v>
      </c>
      <c r="C138" s="177">
        <f>+'P. Vencim DP GG'!C138+'P. Vencim DP BCCR'!C138+'P. Vencim DP SNFP'!C138</f>
        <v>0</v>
      </c>
      <c r="D138" s="177">
        <f>+'P. Vencim DP GG'!D138+'P. Vencim DP BCCR'!D138+'P. Vencim DP SNFP'!D138</f>
        <v>408.49918535613074</v>
      </c>
      <c r="E138" s="177">
        <f>+'P. Vencim DP GG'!E138+'P. Vencim DP BCCR'!E138+'P. Vencim DP SNFP'!E138</f>
        <v>813.86420214307554</v>
      </c>
      <c r="F138" s="177">
        <f>+'P. Vencim DP GG'!F138+'P. Vencim DP BCCR'!F138+'P. Vencim DP SNFP'!F138</f>
        <v>1134.2313647449953</v>
      </c>
      <c r="G138" s="177">
        <f>+'P. Vencim DP GG'!G138+'P. Vencim DP BCCR'!G138+'P. Vencim DP SNFP'!G138</f>
        <v>105.9890103005034</v>
      </c>
      <c r="H138" s="177">
        <f>+'P. Vencim DP GG'!H138+'P. Vencim DP BCCR'!H138+'P. Vencim DP SNFP'!H138</f>
        <v>105.71613640650699</v>
      </c>
      <c r="I138" s="177">
        <f>+'P. Vencim DP GG'!I138+'P. Vencim DP BCCR'!I138+'P. Vencim DP SNFP'!I138</f>
        <v>947.42853139863541</v>
      </c>
      <c r="J138" s="177">
        <f>+'P. Vencim DP GG'!J138+'P. Vencim DP BCCR'!J138+'P. Vencim DP SNFP'!J138</f>
        <v>861.22680354734791</v>
      </c>
      <c r="K138" s="177">
        <f>+'P. Vencim DP GG'!K138+'P. Vencim DP BCCR'!K138+'P. Vencim DP SNFP'!K138</f>
        <v>73.410394658226011</v>
      </c>
      <c r="L138" s="177">
        <f>+'P. Vencim DP GG'!L138+'P. Vencim DP BCCR'!L138+'P. Vencim DP SNFP'!L138</f>
        <v>130.41843865364007</v>
      </c>
      <c r="M138" s="177">
        <f>+'P. Vencim DP GG'!M138+'P. Vencim DP BCCR'!M138+'P. Vencim DP SNFP'!M138</f>
        <v>522.64692615363424</v>
      </c>
      <c r="N138" s="177">
        <f>+'P. Vencim DP GG'!N138+'P. Vencim DP BCCR'!N138+'P. Vencim DP SNFP'!N138</f>
        <v>57.125581134788789</v>
      </c>
      <c r="O138" s="177">
        <f>+'P. Vencim DP GG'!O138+'P. Vencim DP BCCR'!O138+'P. Vencim DP SNFP'!O138</f>
        <v>300.13484548594909</v>
      </c>
      <c r="P138" s="177">
        <f>+'P. Vencim DP GG'!P138+'P. Vencim DP BCCR'!P138+'P. Vencim DP SNFP'!P138</f>
        <v>47.996549979627709</v>
      </c>
      <c r="Q138" s="177">
        <f>+'P. Vencim DP GG'!Q138+'P. Vencim DP BCCR'!Q138+'P. Vencim DP SNFP'!Q138</f>
        <v>30.038716921654132</v>
      </c>
      <c r="R138" s="177">
        <f>+'P. Vencim DP GG'!R138+'P. Vencim DP BCCR'!R138+'P. Vencim DP SNFP'!R138</f>
        <v>8.5915578769001435</v>
      </c>
      <c r="S138" s="177">
        <f>+'P. Vencim DP GG'!S138+'P. Vencim DP BCCR'!S138+'P. Vencim DP SNFP'!S138</f>
        <v>272.93102567861388</v>
      </c>
      <c r="T138" s="177">
        <f>+'P. Vencim DP GG'!T138+'P. Vencim DP BCCR'!T138+'P. Vencim DP SNFP'!T138</f>
        <v>6.7122447257431386</v>
      </c>
      <c r="U138" s="177">
        <f>+'P. Vencim DP GG'!U138+'P. Vencim DP BCCR'!U138+'P. Vencim DP SNFP'!U138</f>
        <v>6.6954421470430905</v>
      </c>
      <c r="V138" s="177">
        <f>+'P. Vencim DP GG'!V138+'P. Vencim DP BCCR'!V138+'P. Vencim DP SNFP'!V138</f>
        <v>6.3336357091185924</v>
      </c>
      <c r="W138" s="177">
        <f>+'P. Vencim DP GG'!W138+'P. Vencim DP BCCR'!W138+'P. Vencim DP SNFP'!W138</f>
        <v>1306.3038846273791</v>
      </c>
      <c r="X138" s="177">
        <f>+'P. Vencim DP GG'!X138+'P. Vencim DP BCCR'!X138+'P. Vencim DP SNFP'!X138</f>
        <v>3.1744929554456691</v>
      </c>
      <c r="Y138" s="177">
        <f>+'P. Vencim DP GG'!Y138+'P. Vencim DP BCCR'!Y138+'P. Vencim DP SNFP'!Y138</f>
        <v>3.1641737402742902</v>
      </c>
      <c r="Z138" s="177">
        <f>+'P. Vencim DP GG'!Z138+'P. Vencim DP BCCR'!Z138+'P. Vencim DP SNFP'!Z138</f>
        <v>3.129981157151561</v>
      </c>
      <c r="AA138" s="177">
        <f>+'P. Vencim DP GG'!AA138+'P. Vencim DP BCCR'!AA138+'P. Vencim DP SNFP'!AA138</f>
        <v>2.7133646126247735</v>
      </c>
      <c r="AB138" s="177">
        <f>+'P. Vencim DP GG'!AB138+'P. Vencim DP BCCR'!AB138+'P. Vencim DP SNFP'!AB138</f>
        <v>2.2217636471769771</v>
      </c>
      <c r="AC138" s="177">
        <f>+'P. Vencim DP GG'!AC138+'P. Vencim DP BCCR'!AC138+'P. Vencim DP SNFP'!AC138</f>
        <v>2.2180428289610554</v>
      </c>
      <c r="AD138" s="177">
        <f>+'P. Vencim DP GG'!AD138+'P. Vencim DP BCCR'!AD138+'P. Vencim DP SNFP'!AD138</f>
        <v>2.2155203925765981</v>
      </c>
      <c r="AE138" s="177">
        <f>+'P. Vencim DP GG'!AE138+'P. Vencim DP BCCR'!AE138+'P. Vencim DP SNFP'!AE138</f>
        <v>2.2029347681886655</v>
      </c>
      <c r="AF138" s="177">
        <f>+'P. Vencim DP GG'!AF138+'P. Vencim DP BCCR'!AF138+'P. Vencim DP SNFP'!AF138</f>
        <v>2.2029347681886655</v>
      </c>
      <c r="AG138" s="177">
        <f>+'P. Vencim DP GG'!AG138+'P. Vencim DP BCCR'!AG138+'P. Vencim DP SNFP'!AG138</f>
        <v>0.71222938376843703</v>
      </c>
      <c r="AH138" s="177">
        <f>+'P. Vencim DP GG'!AH138+'P. Vencim DP BCCR'!AH138+'P. Vencim DP SNFP'!AH138</f>
        <v>0.71222938376843703</v>
      </c>
      <c r="AI138" s="177">
        <f>+'P. Vencim DP GG'!AI138+'P. Vencim DP BCCR'!AI138+'P. Vencim DP SNFP'!AI138</f>
        <v>0.71222938439166261</v>
      </c>
      <c r="AJ138" s="177">
        <f t="shared" si="2"/>
        <v>7171.6743746720294</v>
      </c>
    </row>
    <row r="139" spans="2:40" s="171" customFormat="1" ht="12.6" x14ac:dyDescent="0.3">
      <c r="B139" s="171" t="s">
        <v>140</v>
      </c>
      <c r="C139" s="177">
        <f>+'P. Vencim DP GG'!C139+'P. Vencim DP BCCR'!C139+'P. Vencim DP SNFP'!C139</f>
        <v>0</v>
      </c>
      <c r="D139" s="177">
        <f>+'P. Vencim DP GG'!D139+'P. Vencim DP BCCR'!D139+'P. Vencim DP SNFP'!D139</f>
        <v>906.90113345966154</v>
      </c>
      <c r="E139" s="177">
        <f>+'P. Vencim DP GG'!E139+'P. Vencim DP BCCR'!E139+'P. Vencim DP SNFP'!E139</f>
        <v>718.98629184963193</v>
      </c>
      <c r="F139" s="177">
        <f>+'P. Vencim DP GG'!F139+'P. Vencim DP BCCR'!F139+'P. Vencim DP SNFP'!F139</f>
        <v>121.28470322370649</v>
      </c>
      <c r="G139" s="177">
        <f>+'P. Vencim DP GG'!G139+'P. Vencim DP BCCR'!G139+'P. Vencim DP SNFP'!G139</f>
        <v>1145.3511238361891</v>
      </c>
      <c r="H139" s="177">
        <f>+'P. Vencim DP GG'!H139+'P. Vencim DP BCCR'!H139+'P. Vencim DP SNFP'!H139</f>
        <v>69.259624858052177</v>
      </c>
      <c r="I139" s="177">
        <f>+'P. Vencim DP GG'!I139+'P. Vencim DP BCCR'!I139+'P. Vencim DP SNFP'!I139</f>
        <v>221.05977249920036</v>
      </c>
      <c r="J139" s="177">
        <f>+'P. Vencim DP GG'!J139+'P. Vencim DP BCCR'!J139+'P. Vencim DP SNFP'!J139</f>
        <v>683.06419373077654</v>
      </c>
      <c r="K139" s="177">
        <f>+'P. Vencim DP GG'!K139+'P. Vencim DP BCCR'!K139+'P. Vencim DP SNFP'!K139</f>
        <v>564.07560980257165</v>
      </c>
      <c r="L139" s="177">
        <f>+'P. Vencim DP GG'!L139+'P. Vencim DP BCCR'!L139+'P. Vencim DP SNFP'!L139</f>
        <v>794.7569948470026</v>
      </c>
      <c r="M139" s="177">
        <f>+'P. Vencim DP GG'!M139+'P. Vencim DP BCCR'!M139+'P. Vencim DP SNFP'!M139</f>
        <v>104.26433441884402</v>
      </c>
      <c r="N139" s="177">
        <f>+'P. Vencim DP GG'!N139+'P. Vencim DP BCCR'!N139+'P. Vencim DP SNFP'!N139</f>
        <v>51.449212059483372</v>
      </c>
      <c r="O139" s="177">
        <f>+'P. Vencim DP GG'!O139+'P. Vencim DP BCCR'!O139+'P. Vencim DP SNFP'!O139</f>
        <v>48.237765240710402</v>
      </c>
      <c r="P139" s="177">
        <f>+'P. Vencim DP GG'!P139+'P. Vencim DP BCCR'!P139+'P. Vencim DP SNFP'!P139</f>
        <v>24.050978667453897</v>
      </c>
      <c r="Q139" s="177">
        <f>+'P. Vencim DP GG'!Q139+'P. Vencim DP BCCR'!Q139+'P. Vencim DP SNFP'!Q139</f>
        <v>300.41297517439153</v>
      </c>
      <c r="R139" s="177">
        <f>+'P. Vencim DP GG'!R139+'P. Vencim DP BCCR'!R139+'P. Vencim DP SNFP'!R139</f>
        <v>21.956811370293099</v>
      </c>
      <c r="S139" s="177">
        <f>+'P. Vencim DP GG'!S139+'P. Vencim DP BCCR'!S139+'P. Vencim DP SNFP'!S139</f>
        <v>11.768398064757125</v>
      </c>
      <c r="T139" s="177">
        <f>+'P. Vencim DP GG'!T139+'P. Vencim DP BCCR'!T139+'P. Vencim DP SNFP'!T139</f>
        <v>11.464348019987737</v>
      </c>
      <c r="U139" s="177">
        <f>+'P. Vencim DP GG'!U139+'P. Vencim DP BCCR'!U139+'P. Vencim DP SNFP'!U139</f>
        <v>507.46269689605708</v>
      </c>
      <c r="V139" s="177">
        <f>+'P. Vencim DP GG'!V139+'P. Vencim DP BCCR'!V139+'P. Vencim DP SNFP'!V139</f>
        <v>1749.8394456205474</v>
      </c>
      <c r="W139" s="177">
        <f>+'P. Vencim DP GG'!W139+'P. Vencim DP BCCR'!W139+'P. Vencim DP SNFP'!W139</f>
        <v>7.1060617843053802</v>
      </c>
      <c r="X139" s="177">
        <f>+'P. Vencim DP GG'!X139+'P. Vencim DP BCCR'!X139+'P. Vencim DP SNFP'!X139</f>
        <v>4.5657560557672348</v>
      </c>
      <c r="Y139" s="177">
        <f>+'P. Vencim DP GG'!Y139+'P. Vencim DP BCCR'!Y139+'P. Vencim DP SNFP'!Y139</f>
        <v>32.067023020235723</v>
      </c>
      <c r="Z139" s="177">
        <f>+'P. Vencim DP GG'!Z139+'P. Vencim DP BCCR'!Z139+'P. Vencim DP SNFP'!Z139</f>
        <v>0.58705292303938794</v>
      </c>
      <c r="AA139" s="177">
        <f>+'P. Vencim DP GG'!AA139+'P. Vencim DP BCCR'!AA139+'P. Vencim DP SNFP'!AA139</f>
        <v>0.56718216863644999</v>
      </c>
      <c r="AB139" s="177">
        <f>+'P. Vencim DP GG'!AB139+'P. Vencim DP BCCR'!AB139+'P. Vencim DP SNFP'!AB139</f>
        <v>194.55936917789643</v>
      </c>
      <c r="AC139" s="177">
        <f>+'P. Vencim DP GG'!AC139+'P. Vencim DP BCCR'!AC139+'P. Vencim DP SNFP'!AC139</f>
        <v>42.136006912831675</v>
      </c>
      <c r="AD139" s="177">
        <f>+'P. Vencim DP GG'!AD139+'P. Vencim DP BCCR'!AD139+'P. Vencim DP SNFP'!AD139</f>
        <v>1.5824907222397724E-2</v>
      </c>
      <c r="AE139" s="177">
        <f>+'P. Vencim DP GG'!AE139+'P. Vencim DP BCCR'!AE139+'P. Vencim DP SNFP'!AE139</f>
        <v>3.2392828344653293E-3</v>
      </c>
      <c r="AF139" s="177">
        <f>+'P. Vencim DP GG'!AF139+'P. Vencim DP BCCR'!AF139+'P. Vencim DP SNFP'!AF139</f>
        <v>3.2392828344653293E-3</v>
      </c>
      <c r="AG139" s="177">
        <f>+'P. Vencim DP GG'!AG139+'P. Vencim DP BCCR'!AG139+'P. Vencim DP SNFP'!AG139</f>
        <v>0</v>
      </c>
      <c r="AH139" s="177">
        <f>+'P. Vencim DP GG'!AH139+'P. Vencim DP BCCR'!AH139+'P. Vencim DP SNFP'!AH139</f>
        <v>0</v>
      </c>
      <c r="AI139" s="177">
        <f>+'P. Vencim DP GG'!AI139+'P. Vencim DP BCCR'!AI139+'P. Vencim DP SNFP'!AI139</f>
        <v>0</v>
      </c>
      <c r="AJ139" s="177">
        <f t="shared" si="2"/>
        <v>8337.2571691549201</v>
      </c>
    </row>
    <row r="140" spans="2:40" s="171" customFormat="1" ht="12.6" x14ac:dyDescent="0.3">
      <c r="B140" s="171" t="s">
        <v>141</v>
      </c>
      <c r="C140" s="177">
        <f>+'P. Vencim DP GG'!C140+'P. Vencim DP BCCR'!C140+'P. Vencim DP SNFP'!C140</f>
        <v>0</v>
      </c>
      <c r="D140" s="177">
        <f>+'P. Vencim DP GG'!D140+'P. Vencim DP BCCR'!D140+'P. Vencim DP SNFP'!D140</f>
        <v>661.72327153952676</v>
      </c>
      <c r="E140" s="177">
        <f>+'P. Vencim DP GG'!E140+'P. Vencim DP BCCR'!E140+'P. Vencim DP SNFP'!E140</f>
        <v>434.54891247889555</v>
      </c>
      <c r="F140" s="177">
        <f>+'P. Vencim DP GG'!F140+'P. Vencim DP BCCR'!F140+'P. Vencim DP SNFP'!F140</f>
        <v>241.95637962028269</v>
      </c>
      <c r="G140" s="177">
        <f>+'P. Vencim DP GG'!G140+'P. Vencim DP BCCR'!G140+'P. Vencim DP SNFP'!G140</f>
        <v>373.87297459641417</v>
      </c>
      <c r="H140" s="177">
        <f>+'P. Vencim DP GG'!H140+'P. Vencim DP BCCR'!H140+'P. Vencim DP SNFP'!H140</f>
        <v>226.40590046306158</v>
      </c>
      <c r="I140" s="177">
        <f>+'P. Vencim DP GG'!I140+'P. Vencim DP BCCR'!I140+'P. Vencim DP SNFP'!I140</f>
        <v>513.56606645946943</v>
      </c>
      <c r="J140" s="177">
        <f>+'P. Vencim DP GG'!J140+'P. Vencim DP BCCR'!J140+'P. Vencim DP SNFP'!J140</f>
        <v>300.70014963356385</v>
      </c>
      <c r="K140" s="177">
        <f>+'P. Vencim DP GG'!K140+'P. Vencim DP BCCR'!K140+'P. Vencim DP SNFP'!K140</f>
        <v>353.26100831357257</v>
      </c>
      <c r="L140" s="177">
        <f>+'P. Vencim DP GG'!L140+'P. Vencim DP BCCR'!L140+'P. Vencim DP SNFP'!L140</f>
        <v>726.23868791417306</v>
      </c>
      <c r="M140" s="177">
        <f>+'P. Vencim DP GG'!M140+'P. Vencim DP BCCR'!M140+'P. Vencim DP SNFP'!M140</f>
        <v>29.13793485573887</v>
      </c>
      <c r="N140" s="177">
        <f>+'P. Vencim DP GG'!N140+'P. Vencim DP BCCR'!N140+'P. Vencim DP SNFP'!N140</f>
        <v>29.061183782241244</v>
      </c>
      <c r="O140" s="177">
        <f>+'P. Vencim DP GG'!O140+'P. Vencim DP BCCR'!O140+'P. Vencim DP SNFP'!O140</f>
        <v>33.391336278766076</v>
      </c>
      <c r="P140" s="177">
        <f>+'P. Vencim DP GG'!P140+'P. Vencim DP BCCR'!P140+'P. Vencim DP SNFP'!P140</f>
        <v>28.454277597165387</v>
      </c>
      <c r="Q140" s="177">
        <f>+'P. Vencim DP GG'!Q140+'P. Vencim DP BCCR'!Q140+'P. Vencim DP SNFP'!Q140</f>
        <v>28.459174908620525</v>
      </c>
      <c r="R140" s="177">
        <f>+'P. Vencim DP GG'!R140+'P. Vencim DP BCCR'!R140+'P. Vencim DP SNFP'!R140</f>
        <v>15.191702679979199</v>
      </c>
      <c r="S140" s="177">
        <f>+'P. Vencim DP GG'!S140+'P. Vencim DP BCCR'!S140+'P. Vencim DP SNFP'!S140</f>
        <v>12.364445426060705</v>
      </c>
      <c r="T140" s="177">
        <f>+'P. Vencim DP GG'!T140+'P. Vencim DP BCCR'!T140+'P. Vencim DP SNFP'!T140</f>
        <v>6.436763958069025</v>
      </c>
      <c r="U140" s="177">
        <f>+'P. Vencim DP GG'!U140+'P. Vencim DP BCCR'!U140+'P. Vencim DP SNFP'!U140</f>
        <v>506.4236198184978</v>
      </c>
      <c r="V140" s="177">
        <f>+'P. Vencim DP GG'!V140+'P. Vencim DP BCCR'!V140+'P. Vencim DP SNFP'!V140</f>
        <v>6.08060101728163</v>
      </c>
      <c r="W140" s="177">
        <f>+'P. Vencim DP GG'!W140+'P. Vencim DP BCCR'!W140+'P. Vencim DP SNFP'!W140</f>
        <v>6.0498455121481598</v>
      </c>
      <c r="X140" s="177">
        <f>+'P. Vencim DP GG'!X140+'P. Vencim DP BCCR'!X140+'P. Vencim DP SNFP'!X140</f>
        <v>6.0395262969767805</v>
      </c>
      <c r="Y140" s="177">
        <f>+'P. Vencim DP GG'!Y140+'P. Vencim DP BCCR'!Y140+'P. Vencim DP SNFP'!Y140</f>
        <v>6.0395262969767805</v>
      </c>
      <c r="Z140" s="177">
        <f>+'P. Vencim DP GG'!Z140+'P. Vencim DP BCCR'!Z140+'P. Vencim DP SNFP'!Z140</f>
        <v>5.915760562870795</v>
      </c>
      <c r="AA140" s="177">
        <f>+'P. Vencim DP GG'!AA140+'P. Vencim DP BCCR'!AA140+'P. Vencim DP SNFP'!AA140</f>
        <v>5.9011212870257461</v>
      </c>
      <c r="AB140" s="177">
        <f>+'P. Vencim DP GG'!AB140+'P. Vencim DP BCCR'!AB140+'P. Vencim DP SNFP'!AB140</f>
        <v>5.4188111951761169</v>
      </c>
      <c r="AC140" s="177">
        <f>+'P. Vencim DP GG'!AC140+'P. Vencim DP BCCR'!AC140+'P. Vencim DP SNFP'!AC140</f>
        <v>5.4150903769601957</v>
      </c>
      <c r="AD140" s="177">
        <f>+'P. Vencim DP GG'!AD140+'P. Vencim DP BCCR'!AD140+'P. Vencim DP SNFP'!AD140</f>
        <v>5.4125679405757383</v>
      </c>
      <c r="AE140" s="177">
        <f>+'P. Vencim DP GG'!AE140+'P. Vencim DP BCCR'!AE140+'P. Vencim DP SNFP'!AE140</f>
        <v>5.3999823261878062</v>
      </c>
      <c r="AF140" s="177">
        <f>+'P. Vencim DP GG'!AF140+'P. Vencim DP BCCR'!AF140+'P. Vencim DP SNFP'!AF140</f>
        <v>5.0757854561878073</v>
      </c>
      <c r="AG140" s="177">
        <f>+'P. Vencim DP GG'!AG140+'P. Vencim DP BCCR'!AG140+'P. Vencim DP SNFP'!AG140</f>
        <v>0</v>
      </c>
      <c r="AH140" s="177">
        <f>+'P. Vencim DP GG'!AH140+'P. Vencim DP BCCR'!AH140+'P. Vencim DP SNFP'!AH140</f>
        <v>0</v>
      </c>
      <c r="AI140" s="177">
        <f>+'P. Vencim DP GG'!AI140+'P. Vencim DP BCCR'!AI140+'P. Vencim DP SNFP'!AI140</f>
        <v>0</v>
      </c>
      <c r="AJ140" s="177">
        <f t="shared" si="2"/>
        <v>4583.9424085924666</v>
      </c>
    </row>
    <row r="141" spans="2:40" s="171" customFormat="1" ht="12.6" x14ac:dyDescent="0.3">
      <c r="B141" s="171" t="s">
        <v>142</v>
      </c>
      <c r="C141" s="177">
        <f>+'P. Vencim DP GG'!C141+'P. Vencim DP BCCR'!C141+'P. Vencim DP SNFP'!C141</f>
        <v>0</v>
      </c>
      <c r="D141" s="177">
        <f>+'P. Vencim DP GG'!D141+'P. Vencim DP BCCR'!D141+'P. Vencim DP SNFP'!D141</f>
        <v>422.85525910969636</v>
      </c>
      <c r="E141" s="177">
        <f>+'P. Vencim DP GG'!E141+'P. Vencim DP BCCR'!E141+'P. Vencim DP SNFP'!E141</f>
        <v>164.36983770473358</v>
      </c>
      <c r="F141" s="177">
        <f>+'P. Vencim DP GG'!F141+'P. Vencim DP BCCR'!F141+'P. Vencim DP SNFP'!F141</f>
        <v>614.91770754290849</v>
      </c>
      <c r="G141" s="177">
        <f>+'P. Vencim DP GG'!G141+'P. Vencim DP BCCR'!G141+'P. Vencim DP SNFP'!G141</f>
        <v>1018.9670717095451</v>
      </c>
      <c r="H141" s="177">
        <f>+'P. Vencim DP GG'!H141+'P. Vencim DP BCCR'!H141+'P. Vencim DP SNFP'!H141</f>
        <v>1052.4217514695194</v>
      </c>
      <c r="I141" s="177">
        <f>+'P. Vencim DP GG'!I141+'P. Vencim DP BCCR'!I141+'P. Vencim DP SNFP'!I141</f>
        <v>1012.0021431457524</v>
      </c>
      <c r="J141" s="177">
        <f>+'P. Vencim DP GG'!J141+'P. Vencim DP BCCR'!J141+'P. Vencim DP SNFP'!J141</f>
        <v>125.34433949622826</v>
      </c>
      <c r="K141" s="177">
        <f>+'P. Vencim DP GG'!K141+'P. Vencim DP BCCR'!K141+'P. Vencim DP SNFP'!K141</f>
        <v>782.54299496710109</v>
      </c>
      <c r="L141" s="177">
        <f>+'P. Vencim DP GG'!L141+'P. Vencim DP BCCR'!L141+'P. Vencim DP SNFP'!L141</f>
        <v>188.0677859921947</v>
      </c>
      <c r="M141" s="177">
        <f>+'P. Vencim DP GG'!M141+'P. Vencim DP BCCR'!M141+'P. Vencim DP SNFP'!M141</f>
        <v>723.93322534185143</v>
      </c>
      <c r="N141" s="177">
        <f>+'P. Vencim DP GG'!N141+'P. Vencim DP BCCR'!N141+'P. Vencim DP SNFP'!N141</f>
        <v>843.60253794973437</v>
      </c>
      <c r="O141" s="177">
        <f>+'P. Vencim DP GG'!O141+'P. Vencim DP BCCR'!O141+'P. Vencim DP SNFP'!O141</f>
        <v>41.432789028358563</v>
      </c>
      <c r="P141" s="177">
        <f>+'P. Vencim DP GG'!P141+'P. Vencim DP BCCR'!P141+'P. Vencim DP SNFP'!P141</f>
        <v>39.631501074197303</v>
      </c>
      <c r="Q141" s="177">
        <f>+'P. Vencim DP GG'!Q141+'P. Vencim DP BCCR'!Q141+'P. Vencim DP SNFP'!Q141</f>
        <v>38.923787878652554</v>
      </c>
      <c r="R141" s="177">
        <f>+'P. Vencim DP GG'!R141+'P. Vencim DP BCCR'!R141+'P. Vencim DP SNFP'!R141</f>
        <v>39.053557059648604</v>
      </c>
      <c r="S141" s="177">
        <f>+'P. Vencim DP GG'!S141+'P. Vencim DP BCCR'!S141+'P. Vencim DP SNFP'!S141</f>
        <v>37.942063560728542</v>
      </c>
      <c r="T141" s="177">
        <f>+'P. Vencim DP GG'!T141+'P. Vencim DP BCCR'!T141+'P. Vencim DP SNFP'!T141</f>
        <v>16.211435894341708</v>
      </c>
      <c r="U141" s="177">
        <f>+'P. Vencim DP GG'!U141+'P. Vencim DP BCCR'!U141+'P. Vencim DP SNFP'!U141</f>
        <v>16.215804038138106</v>
      </c>
      <c r="V141" s="177">
        <f>+'P. Vencim DP GG'!V141+'P. Vencim DP BCCR'!V141+'P. Vencim DP SNFP'!V141</f>
        <v>15.846183162486549</v>
      </c>
      <c r="W141" s="177">
        <f>+'P. Vencim DP GG'!W141+'P. Vencim DP BCCR'!W141+'P. Vencim DP SNFP'!W141</f>
        <v>3.1275421997889894</v>
      </c>
      <c r="X141" s="177">
        <f>+'P. Vencim DP GG'!X141+'P. Vencim DP BCCR'!X141+'P. Vencim DP SNFP'!X141</f>
        <v>179.30285716563168</v>
      </c>
      <c r="Y141" s="177">
        <f>+'P. Vencim DP GG'!Y141+'P. Vencim DP BCCR'!Y141+'P. Vencim DP SNFP'!Y141</f>
        <v>2.647585018439282</v>
      </c>
      <c r="Z141" s="177">
        <f>+'P. Vencim DP GG'!Z141+'P. Vencim DP BCCR'!Z141+'P. Vencim DP SNFP'!Z141</f>
        <v>2.6327680617973614</v>
      </c>
      <c r="AA141" s="177">
        <f>+'P. Vencim DP GG'!AA141+'P. Vencim DP BCCR'!AA141+'P. Vencim DP SNFP'!AA141</f>
        <v>1.9962899417840783</v>
      </c>
      <c r="AB141" s="177">
        <f>+'P. Vencim DP GG'!AB141+'P. Vencim DP BCCR'!AB141+'P. Vencim DP SNFP'!AB141</f>
        <v>1.5158536718227766</v>
      </c>
      <c r="AC141" s="177">
        <f>+'P. Vencim DP GG'!AC141+'P. Vencim DP BCCR'!AC141+'P. Vencim DP SNFP'!AC141</f>
        <v>1.512132853606855</v>
      </c>
      <c r="AD141" s="177">
        <f>+'P. Vencim DP GG'!AD141+'P. Vencim DP BCCR'!AD141+'P. Vencim DP SNFP'!AD141</f>
        <v>1.5096104172223976</v>
      </c>
      <c r="AE141" s="177">
        <f>+'P. Vencim DP GG'!AE141+'P. Vencim DP BCCR'!AE141+'P. Vencim DP SNFP'!AE141</f>
        <v>1.4970247928344651</v>
      </c>
      <c r="AF141" s="177">
        <f>+'P. Vencim DP GG'!AF141+'P. Vencim DP BCCR'!AF141+'P. Vencim DP SNFP'!AF141</f>
        <v>1.4995709661878058</v>
      </c>
      <c r="AG141" s="177">
        <f>+'P. Vencim DP GG'!AG141+'P. Vencim DP BCCR'!AG141+'P. Vencim DP SNFP'!AG141</f>
        <v>0</v>
      </c>
      <c r="AH141" s="177">
        <f>+'P. Vencim DP GG'!AH141+'P. Vencim DP BCCR'!AH141+'P. Vencim DP SNFP'!AH141</f>
        <v>0</v>
      </c>
      <c r="AI141" s="177">
        <f>+'P. Vencim DP GG'!AI141+'P. Vencim DP BCCR'!AI141+'P. Vencim DP SNFP'!AI141</f>
        <v>0</v>
      </c>
      <c r="AJ141" s="177">
        <f t="shared" si="2"/>
        <v>7391.5230112149329</v>
      </c>
    </row>
    <row r="142" spans="2:40" s="171" customFormat="1" ht="12.6" x14ac:dyDescent="0.3">
      <c r="B142" s="171" t="s">
        <v>143</v>
      </c>
      <c r="C142" s="177">
        <f>+'P. Vencim DP GG'!C142+'P. Vencim DP BCCR'!C142+'P. Vencim DP SNFP'!C142</f>
        <v>812.88232486746301</v>
      </c>
      <c r="D142" s="177">
        <f>+'P. Vencim DP GG'!D142+'P. Vencim DP BCCR'!D142+'P. Vencim DP SNFP'!D142</f>
        <v>387.11432907687288</v>
      </c>
      <c r="E142" s="177">
        <f>+'P. Vencim DP GG'!E142+'P. Vencim DP BCCR'!E142+'P. Vencim DP SNFP'!E142</f>
        <v>273.79093526624462</v>
      </c>
      <c r="F142" s="177">
        <f>+'P. Vencim DP GG'!F142+'P. Vencim DP BCCR'!F142+'P. Vencim DP SNFP'!F142</f>
        <v>87.031227987099626</v>
      </c>
      <c r="G142" s="177">
        <f>+'P. Vencim DP GG'!G142+'P. Vencim DP BCCR'!G142+'P. Vencim DP SNFP'!G142</f>
        <v>125.89706506979064</v>
      </c>
      <c r="H142" s="177">
        <f>+'P. Vencim DP GG'!H142+'P. Vencim DP BCCR'!H142+'P. Vencim DP SNFP'!H142</f>
        <v>193.23477733738946</v>
      </c>
      <c r="I142" s="177">
        <f>+'P. Vencim DP GG'!I142+'P. Vencim DP BCCR'!I142+'P. Vencim DP SNFP'!I142</f>
        <v>697.18900172129531</v>
      </c>
      <c r="J142" s="177">
        <f>+'P. Vencim DP GG'!J142+'P. Vencim DP BCCR'!J142+'P. Vencim DP SNFP'!J142</f>
        <v>270.15296851005047</v>
      </c>
      <c r="K142" s="177">
        <f>+'P. Vencim DP GG'!K142+'P. Vencim DP BCCR'!K142+'P. Vencim DP SNFP'!K142</f>
        <v>672.73423308117765</v>
      </c>
      <c r="L142" s="177">
        <f>+'P. Vencim DP GG'!L142+'P. Vencim DP BCCR'!L142+'P. Vencim DP SNFP'!L142</f>
        <v>31.191650873382326</v>
      </c>
      <c r="M142" s="177">
        <f>+'P. Vencim DP GG'!M142+'P. Vencim DP BCCR'!M142+'P. Vencim DP SNFP'!M142</f>
        <v>52.717873200339724</v>
      </c>
      <c r="N142" s="177">
        <f>+'P. Vencim DP GG'!N142+'P. Vencim DP BCCR'!N142+'P. Vencim DP SNFP'!N142</f>
        <v>82.68241837925855</v>
      </c>
      <c r="O142" s="177">
        <f>+'P. Vencim DP GG'!O142+'P. Vencim DP BCCR'!O142+'P. Vencim DP SNFP'!O142</f>
        <v>31.00140129236333</v>
      </c>
      <c r="P142" s="177">
        <f>+'P. Vencim DP GG'!P142+'P. Vencim DP BCCR'!P142+'P. Vencim DP SNFP'!P142</f>
        <v>30.488760212521836</v>
      </c>
      <c r="Q142" s="177">
        <f>+'P. Vencim DP GG'!Q142+'P. Vencim DP BCCR'!Q142+'P. Vencim DP SNFP'!Q142</f>
        <v>30.349274032060613</v>
      </c>
      <c r="R142" s="177">
        <f>+'P. Vencim DP GG'!R142+'P. Vencim DP BCCR'!R142+'P. Vencim DP SNFP'!R142</f>
        <v>30.342511078854166</v>
      </c>
      <c r="S142" s="177">
        <f>+'P. Vencim DP GG'!S142+'P. Vencim DP BCCR'!S142+'P. Vencim DP SNFP'!S142</f>
        <v>30.342511078854166</v>
      </c>
      <c r="T142" s="177">
        <f>+'P. Vencim DP GG'!T142+'P. Vencim DP BCCR'!T142+'P. Vencim DP SNFP'!T142</f>
        <v>30.329154794084779</v>
      </c>
      <c r="U142" s="177">
        <f>+'P. Vencim DP GG'!U142+'P. Vencim DP BCCR'!U142+'P. Vencim DP SNFP'!U142</f>
        <v>875.89594939352583</v>
      </c>
      <c r="V142" s="177">
        <f>+'P. Vencim DP GG'!V142+'P. Vencim DP BCCR'!V142+'P. Vencim DP SNFP'!V142</f>
        <v>0.64235481991391563</v>
      </c>
      <c r="W142" s="177">
        <f>+'P. Vencim DP GG'!W142+'P. Vencim DP BCCR'!W142+'P. Vencim DP SNFP'!W142</f>
        <v>674.62247688283821</v>
      </c>
      <c r="X142" s="177">
        <f>+'P. Vencim DP GG'!X142+'P. Vencim DP BCCR'!X142+'P. Vencim DP SNFP'!X142</f>
        <v>726.87352083545238</v>
      </c>
      <c r="Y142" s="177">
        <f>+'P. Vencim DP GG'!Y142+'P. Vencim DP BCCR'!Y142+'P. Vencim DP SNFP'!Y142</f>
        <v>0.53565000922050221</v>
      </c>
      <c r="Z142" s="177">
        <f>+'P. Vencim DP GG'!Z142+'P. Vencim DP BCCR'!Z142+'P. Vencim DP SNFP'!Z142</f>
        <v>0.53379626583478124</v>
      </c>
      <c r="AA142" s="177">
        <f>+'P. Vencim DP GG'!AA142+'P. Vencim DP BCCR'!AA142+'P. Vencim DP SNFP'!AA142</f>
        <v>583.57400452096829</v>
      </c>
      <c r="AB142" s="177">
        <f>+'P. Vencim DP GG'!AB142+'P. Vencim DP BCCR'!AB142+'P. Vencim DP SNFP'!AB142</f>
        <v>2.2068161822776811E-2</v>
      </c>
      <c r="AC142" s="177">
        <f>+'P. Vencim DP GG'!AC142+'P. Vencim DP BCCR'!AC142+'P. Vencim DP SNFP'!AC142</f>
        <v>1.5824907222397724E-2</v>
      </c>
      <c r="AD142" s="177">
        <f>+'P. Vencim DP GG'!AD142+'P. Vencim DP BCCR'!AD142+'P. Vencim DP SNFP'!AD142</f>
        <v>1.5824907222397724E-2</v>
      </c>
      <c r="AE142" s="177">
        <f>+'P. Vencim DP GG'!AE142+'P. Vencim DP BCCR'!AE142+'P. Vencim DP SNFP'!AE142</f>
        <v>3.2392828344653293E-3</v>
      </c>
      <c r="AF142" s="177">
        <f>+'P. Vencim DP GG'!AF142+'P. Vencim DP BCCR'!AF142+'P. Vencim DP SNFP'!AF142</f>
        <v>3.2392828344653293E-3</v>
      </c>
      <c r="AG142" s="177">
        <f>+'P. Vencim DP GG'!AG142+'P. Vencim DP BCCR'!AG142+'P. Vencim DP SNFP'!AG142</f>
        <v>0</v>
      </c>
      <c r="AH142" s="177">
        <f>+'P. Vencim DP GG'!AH142+'P. Vencim DP BCCR'!AH142+'P. Vencim DP SNFP'!AH142</f>
        <v>0</v>
      </c>
      <c r="AI142" s="177">
        <f>+'P. Vencim DP GG'!AI142+'P. Vencim DP BCCR'!AI142+'P. Vencim DP SNFP'!AI142</f>
        <v>0</v>
      </c>
      <c r="AJ142" s="177">
        <f t="shared" si="2"/>
        <v>6732.210367128795</v>
      </c>
    </row>
    <row r="143" spans="2:40" s="171" customFormat="1" ht="12.6" x14ac:dyDescent="0.3">
      <c r="B143" s="171" t="s">
        <v>144</v>
      </c>
      <c r="C143" s="177">
        <f>+'P. Vencim DP GG'!C143+'P. Vencim DP BCCR'!C143+'P. Vencim DP SNFP'!C143</f>
        <v>339.30542516650502</v>
      </c>
      <c r="D143" s="177">
        <f>+'P. Vencim DP GG'!D143+'P. Vencim DP BCCR'!D143+'P. Vencim DP SNFP'!D143</f>
        <v>528.5247871035408</v>
      </c>
      <c r="E143" s="177">
        <f>+'P. Vencim DP GG'!E143+'P. Vencim DP BCCR'!E143+'P. Vencim DP SNFP'!E143</f>
        <v>573.20828211687763</v>
      </c>
      <c r="F143" s="177">
        <f>+'P. Vencim DP GG'!F143+'P. Vencim DP BCCR'!F143+'P. Vencim DP SNFP'!F143</f>
        <v>1346.1349552365143</v>
      </c>
      <c r="G143" s="177">
        <f>+'P. Vencim DP GG'!G143+'P. Vencim DP BCCR'!G143+'P. Vencim DP SNFP'!G143</f>
        <v>34.776828922962252</v>
      </c>
      <c r="H143" s="177">
        <f>+'P. Vencim DP GG'!H143+'P. Vencim DP BCCR'!H143+'P. Vencim DP SNFP'!H143</f>
        <v>260.71390120227761</v>
      </c>
      <c r="I143" s="177">
        <f>+'P. Vencim DP GG'!I143+'P. Vencim DP BCCR'!I143+'P. Vencim DP SNFP'!I143</f>
        <v>732.06149777857524</v>
      </c>
      <c r="J143" s="177">
        <f>+'P. Vencim DP GG'!J143+'P. Vencim DP BCCR'!J143+'P. Vencim DP SNFP'!J143</f>
        <v>946.49679820015444</v>
      </c>
      <c r="K143" s="177">
        <f>+'P. Vencim DP GG'!K143+'P. Vencim DP BCCR'!K143+'P. Vencim DP SNFP'!K143</f>
        <v>26.524031875907209</v>
      </c>
      <c r="L143" s="177">
        <f>+'P. Vencim DP GG'!L143+'P. Vencim DP BCCR'!L143+'P. Vencim DP SNFP'!L143</f>
        <v>23.158866629656774</v>
      </c>
      <c r="M143" s="177">
        <f>+'P. Vencim DP GG'!M143+'P. Vencim DP BCCR'!M143+'P. Vencim DP SNFP'!M143</f>
        <v>1163.7008975001365</v>
      </c>
      <c r="N143" s="177">
        <f>+'P. Vencim DP GG'!N143+'P. Vencim DP BCCR'!N143+'P. Vencim DP SNFP'!N143</f>
        <v>22.879000737737016</v>
      </c>
      <c r="O143" s="177">
        <f>+'P. Vencim DP GG'!O143+'P. Vencim DP BCCR'!O143+'P. Vencim DP SNFP'!O143</f>
        <v>22.882372722636088</v>
      </c>
      <c r="P143" s="177">
        <f>+'P. Vencim DP GG'!P143+'P. Vencim DP BCCR'!P143+'P. Vencim DP SNFP'!P143</f>
        <v>22.186200244267539</v>
      </c>
      <c r="Q143" s="177">
        <f>+'P. Vencim DP GG'!Q143+'P. Vencim DP BCCR'!Q143+'P. Vencim DP SNFP'!Q143</f>
        <v>22.252900910421896</v>
      </c>
      <c r="R143" s="177">
        <f>+'P. Vencim DP GG'!R143+'P. Vencim DP BCCR'!R143+'P. Vencim DP SNFP'!R143</f>
        <v>22.152185081931414</v>
      </c>
      <c r="S143" s="177">
        <f>+'P. Vencim DP GG'!S143+'P. Vencim DP BCCR'!S143+'P. Vencim DP SNFP'!S143</f>
        <v>12.762185081931413</v>
      </c>
      <c r="T143" s="177">
        <f>+'P. Vencim DP GG'!T143+'P. Vencim DP BCCR'!T143+'P. Vencim DP SNFP'!T143</f>
        <v>12.689919593501466</v>
      </c>
      <c r="U143" s="177">
        <f>+'P. Vencim DP GG'!U143+'P. Vencim DP BCCR'!U143+'P. Vencim DP SNFP'!U143</f>
        <v>12.672044926414358</v>
      </c>
      <c r="V143" s="177">
        <f>+'P. Vencim DP GG'!V143+'P. Vencim DP BCCR'!V143+'P. Vencim DP SNFP'!V143</f>
        <v>8.5246858926780913</v>
      </c>
      <c r="W143" s="177">
        <f>+'P. Vencim DP GG'!W143+'P. Vencim DP BCCR'!W143+'P. Vencim DP SNFP'!W143</f>
        <v>8.3206486521481597</v>
      </c>
      <c r="X143" s="177">
        <f>+'P. Vencim DP GG'!X143+'P. Vencim DP BCCR'!X143+'P. Vencim DP SNFP'!X143</f>
        <v>8.3103294369767813</v>
      </c>
      <c r="Y143" s="177">
        <f>+'P. Vencim DP GG'!Y143+'P. Vencim DP BCCR'!Y143+'P. Vencim DP SNFP'!Y143</f>
        <v>8.2845629927539104</v>
      </c>
      <c r="Z143" s="177">
        <f>+'P. Vencim DP GG'!Z143+'P. Vencim DP BCCR'!Z143+'P. Vencim DP SNFP'!Z143</f>
        <v>8.1879046198270427</v>
      </c>
      <c r="AA143" s="177">
        <f>+'P. Vencim DP GG'!AA143+'P. Vencim DP BCCR'!AA143+'P. Vencim DP SNFP'!AA143</f>
        <v>7.7197597315392512</v>
      </c>
      <c r="AB143" s="177">
        <f>+'P. Vencim DP GG'!AB143+'P. Vencim DP BCCR'!AB143+'P. Vencim DP SNFP'!AB143</f>
        <v>2.4614335176117517E-2</v>
      </c>
      <c r="AC143" s="177">
        <f>+'P. Vencim DP GG'!AC143+'P. Vencim DP BCCR'!AC143+'P. Vencim DP SNFP'!AC143</f>
        <v>1.8371080575738431E-2</v>
      </c>
      <c r="AD143" s="177">
        <f>+'P. Vencim DP GG'!AD143+'P. Vencim DP BCCR'!AD143+'P. Vencim DP SNFP'!AD143</f>
        <v>3.0956704963670825E-2</v>
      </c>
      <c r="AE143" s="177">
        <f>+'P. Vencim DP GG'!AE143+'P. Vencim DP BCCR'!AE143+'P. Vencim DP SNFP'!AE143</f>
        <v>5.7854561878060325E-3</v>
      </c>
      <c r="AF143" s="177">
        <f>+'P. Vencim DP GG'!AF143+'P. Vencim DP BCCR'!AF143+'P. Vencim DP SNFP'!AF143</f>
        <v>3.2392828344653293E-3</v>
      </c>
      <c r="AG143" s="177">
        <f>+'P. Vencim DP GG'!AG143+'P. Vencim DP BCCR'!AG143+'P. Vencim DP SNFP'!AG143</f>
        <v>0</v>
      </c>
      <c r="AH143" s="177">
        <f>+'P. Vencim DP GG'!AH143+'P. Vencim DP BCCR'!AH143+'P. Vencim DP SNFP'!AH143</f>
        <v>0</v>
      </c>
      <c r="AI143" s="177">
        <f>+'P. Vencim DP GG'!AI143+'P. Vencim DP BCCR'!AI143+'P. Vencim DP SNFP'!AI143</f>
        <v>0</v>
      </c>
      <c r="AJ143" s="177">
        <f t="shared" si="2"/>
        <v>6174.5139392176097</v>
      </c>
    </row>
    <row r="144" spans="2:40" s="171" customFormat="1" ht="12.6" x14ac:dyDescent="0.3">
      <c r="B144" s="171" t="s">
        <v>145</v>
      </c>
      <c r="C144" s="177">
        <f>+'P. Vencim DP GG'!C144+'P. Vencim DP BCCR'!C144+'P. Vencim DP SNFP'!C144</f>
        <v>703.7435330380913</v>
      </c>
      <c r="D144" s="177">
        <f>+'P. Vencim DP GG'!D144+'P. Vencim DP BCCR'!D144+'P. Vencim DP SNFP'!D144</f>
        <v>596.13663965966805</v>
      </c>
      <c r="E144" s="177">
        <f>+'P. Vencim DP GG'!E144+'P. Vencim DP BCCR'!E144+'P. Vencim DP SNFP'!E144</f>
        <v>302.61206866099252</v>
      </c>
      <c r="F144" s="177">
        <f>+'P. Vencim DP GG'!F144+'P. Vencim DP BCCR'!F144+'P. Vencim DP SNFP'!F144</f>
        <v>882.31385229707814</v>
      </c>
      <c r="G144" s="177">
        <f>+'P. Vencim DP GG'!G144+'P. Vencim DP BCCR'!G144+'P. Vencim DP SNFP'!G144</f>
        <v>1008.1677779964575</v>
      </c>
      <c r="H144" s="177">
        <f>+'P. Vencim DP GG'!H144+'P. Vencim DP BCCR'!H144+'P. Vencim DP SNFP'!H144</f>
        <v>973.86685078876974</v>
      </c>
      <c r="I144" s="177">
        <f>+'P. Vencim DP GG'!I144+'P. Vencim DP BCCR'!I144+'P. Vencim DP SNFP'!I144</f>
        <v>395.88005378438226</v>
      </c>
      <c r="J144" s="177">
        <f>+'P. Vencim DP GG'!J144+'P. Vencim DP BCCR'!J144+'P. Vencim DP SNFP'!J144</f>
        <v>75.9196108680908</v>
      </c>
      <c r="K144" s="177">
        <f>+'P. Vencim DP GG'!K144+'P. Vencim DP BCCR'!K144+'P. Vencim DP SNFP'!K144</f>
        <v>270.42943350012843</v>
      </c>
      <c r="L144" s="177">
        <f>+'P. Vencim DP GG'!L144+'P. Vencim DP BCCR'!L144+'P. Vencim DP SNFP'!L144</f>
        <v>65.092978767176561</v>
      </c>
      <c r="M144" s="177">
        <f>+'P. Vencim DP GG'!M144+'P. Vencim DP BCCR'!M144+'P. Vencim DP SNFP'!M144</f>
        <v>56.891303728695284</v>
      </c>
      <c r="N144" s="177">
        <f>+'P. Vencim DP GG'!N144+'P. Vencim DP BCCR'!N144+'P. Vencim DP SNFP'!N144</f>
        <v>53.462914929853518</v>
      </c>
      <c r="O144" s="177">
        <f>+'P. Vencim DP GG'!O144+'P. Vencim DP BCCR'!O144+'P. Vencim DP SNFP'!O144</f>
        <v>50.586206785520652</v>
      </c>
      <c r="P144" s="177">
        <f>+'P. Vencim DP GG'!P144+'P. Vencim DP BCCR'!P144+'P. Vencim DP SNFP'!P144</f>
        <v>30.733132176162698</v>
      </c>
      <c r="Q144" s="177">
        <f>+'P. Vencim DP GG'!Q144+'P. Vencim DP BCCR'!Q144+'P. Vencim DP SNFP'!Q144</f>
        <v>8.6555120762799014</v>
      </c>
      <c r="R144" s="177">
        <f>+'P. Vencim DP GG'!R144+'P. Vencim DP BCCR'!R144+'P. Vencim DP SNFP'!R144</f>
        <v>10.733879206900145</v>
      </c>
      <c r="S144" s="177">
        <f>+'P. Vencim DP GG'!S144+'P. Vencim DP BCCR'!S144+'P. Vencim DP SNFP'!S144</f>
        <v>6.8027961862549056</v>
      </c>
      <c r="T144" s="177">
        <f>+'P. Vencim DP GG'!T144+'P. Vencim DP BCCR'!T144+'P. Vencim DP SNFP'!T144</f>
        <v>6.6988884409737501</v>
      </c>
      <c r="U144" s="177">
        <f>+'P. Vencim DP GG'!U144+'P. Vencim DP BCCR'!U144+'P. Vencim DP SNFP'!U144</f>
        <v>6.6852045555883439</v>
      </c>
      <c r="V144" s="177">
        <f>+'P. Vencim DP GG'!V144+'P. Vencim DP BCCR'!V144+'P. Vencim DP SNFP'!V144</f>
        <v>6.3168936245150542</v>
      </c>
      <c r="W144" s="177">
        <f>+'P. Vencim DP GG'!W144+'P. Vencim DP BCCR'!W144+'P. Vencim DP SNFP'!W144</f>
        <v>3.1744929554456691</v>
      </c>
      <c r="X144" s="177">
        <f>+'P. Vencim DP GG'!X144+'P. Vencim DP BCCR'!X144+'P. Vencim DP SNFP'!X144</f>
        <v>6.4759374898794073</v>
      </c>
      <c r="Y144" s="177">
        <f>+'P. Vencim DP GG'!Y144+'P. Vencim DP BCCR'!Y144+'P. Vencim DP SNFP'!Y144</f>
        <v>3.1384072960514189</v>
      </c>
      <c r="Z144" s="177">
        <f>+'P. Vencim DP GG'!Z144+'P. Vencim DP BCCR'!Z144+'P. Vencim DP SNFP'!Z144</f>
        <v>3.129981157151561</v>
      </c>
      <c r="AA144" s="177">
        <f>+'P. Vencim DP GG'!AA144+'P. Vencim DP BCCR'!AA144+'P. Vencim DP SNFP'!AA144</f>
        <v>2.7021999171382785</v>
      </c>
      <c r="AB144" s="177">
        <f>+'P. Vencim DP GG'!AB144+'P. Vencim DP BCCR'!AB144+'P. Vencim DP SNFP'!AB144</f>
        <v>2.2217636471769771</v>
      </c>
      <c r="AC144" s="177">
        <f>+'P. Vencim DP GG'!AC144+'P. Vencim DP BCCR'!AC144+'P. Vencim DP SNFP'!AC144</f>
        <v>2.2155203925765981</v>
      </c>
      <c r="AD144" s="177">
        <f>+'P. Vencim DP GG'!AD144+'P. Vencim DP BCCR'!AD144+'P. Vencim DP SNFP'!AD144</f>
        <v>2.2029347681886655</v>
      </c>
      <c r="AE144" s="177">
        <f>+'P. Vencim DP GG'!AE144+'P. Vencim DP BCCR'!AE144+'P. Vencim DP SNFP'!AE144</f>
        <v>2.2029347681886655</v>
      </c>
      <c r="AF144" s="177">
        <f>+'P. Vencim DP GG'!AF144+'P. Vencim DP BCCR'!AF144+'P. Vencim DP SNFP'!AF144</f>
        <v>2.1396164096954862</v>
      </c>
      <c r="AG144" s="177">
        <f>+'P. Vencim DP GG'!AG144+'P. Vencim DP BCCR'!AG144+'P. Vencim DP SNFP'!AG144</f>
        <v>0.71222938376843703</v>
      </c>
      <c r="AH144" s="177">
        <f>+'P. Vencim DP GG'!AH144+'P. Vencim DP BCCR'!AH144+'P. Vencim DP SNFP'!AH144</f>
        <v>0.71222938376843703</v>
      </c>
      <c r="AI144" s="177">
        <f>+'P. Vencim DP GG'!AI144+'P. Vencim DP BCCR'!AI144+'P. Vencim DP SNFP'!AI144</f>
        <v>0</v>
      </c>
      <c r="AJ144" s="177">
        <f t="shared" si="2"/>
        <v>5542.75777864061</v>
      </c>
    </row>
    <row r="145" spans="2:36" s="171" customFormat="1" ht="12.6" x14ac:dyDescent="0.3">
      <c r="B145" s="171" t="s">
        <v>146</v>
      </c>
      <c r="C145" s="177">
        <f>+'P. Vencim DP GG'!C145+'P. Vencim DP BCCR'!C145+'P. Vencim DP SNFP'!C145</f>
        <v>901.6450830049547</v>
      </c>
      <c r="D145" s="177">
        <f>+'P. Vencim DP GG'!D145+'P. Vencim DP BCCR'!D145+'P. Vencim DP SNFP'!D145</f>
        <v>518.8470006620563</v>
      </c>
      <c r="E145" s="177">
        <f>+'P. Vencim DP GG'!E145+'P. Vencim DP BCCR'!E145+'P. Vencim DP SNFP'!E145</f>
        <v>179.24249564528174</v>
      </c>
      <c r="F145" s="177">
        <f>+'P. Vencim DP GG'!F145+'P. Vencim DP BCCR'!F145+'P. Vencim DP SNFP'!F145</f>
        <v>770.20689054174204</v>
      </c>
      <c r="G145" s="177">
        <f>+'P. Vencim DP GG'!G145+'P. Vencim DP BCCR'!G145+'P. Vencim DP SNFP'!G145</f>
        <v>512.37200805560178</v>
      </c>
      <c r="H145" s="177">
        <f>+'P. Vencim DP GG'!H145+'P. Vencim DP BCCR'!H145+'P. Vencim DP SNFP'!H145</f>
        <v>68.865378460664701</v>
      </c>
      <c r="I145" s="177">
        <f>+'P. Vencim DP GG'!I145+'P. Vencim DP BCCR'!I145+'P. Vencim DP SNFP'!I145</f>
        <v>587.38504627279804</v>
      </c>
      <c r="J145" s="177">
        <f>+'P. Vencim DP GG'!J145+'P. Vencim DP BCCR'!J145+'P. Vencim DP SNFP'!J145</f>
        <v>66.514006396723346</v>
      </c>
      <c r="K145" s="177">
        <f>+'P. Vencim DP GG'!K145+'P. Vencim DP BCCR'!K145+'P. Vencim DP SNFP'!K145</f>
        <v>322.20437688454001</v>
      </c>
      <c r="L145" s="177">
        <f>+'P. Vencim DP GG'!L145+'P. Vencim DP BCCR'!L145+'P. Vencim DP SNFP'!L145</f>
        <v>119.52527938730675</v>
      </c>
      <c r="M145" s="177">
        <f>+'P. Vencim DP GG'!M145+'P. Vencim DP BCCR'!M145+'P. Vencim DP SNFP'!M145</f>
        <v>49.765581913345443</v>
      </c>
      <c r="N145" s="177">
        <f>+'P. Vencim DP GG'!N145+'P. Vencim DP BCCR'!N145+'P. Vencim DP SNFP'!N145</f>
        <v>48.305619056992029</v>
      </c>
      <c r="O145" s="177">
        <f>+'P. Vencim DP GG'!O145+'P. Vencim DP BCCR'!O145+'P. Vencim DP SNFP'!O145</f>
        <v>43.851362097923285</v>
      </c>
      <c r="P145" s="177">
        <f>+'P. Vencim DP GG'!P145+'P. Vencim DP BCCR'!P145+'P. Vencim DP SNFP'!P145</f>
        <v>813.59347290263736</v>
      </c>
      <c r="Q145" s="177">
        <f>+'P. Vencim DP GG'!Q145+'P. Vencim DP BCCR'!Q145+'P. Vencim DP SNFP'!Q145</f>
        <v>22.280349017963569</v>
      </c>
      <c r="R145" s="177">
        <f>+'P. Vencim DP GG'!R145+'P. Vencim DP BCCR'!R145+'P. Vencim DP SNFP'!R145</f>
        <v>723.67332397017526</v>
      </c>
      <c r="S145" s="177">
        <f>+'P. Vencim DP GG'!S145+'P. Vencim DP BCCR'!S145+'P. Vencim DP SNFP'!S145</f>
        <v>11.405064634757126</v>
      </c>
      <c r="T145" s="177">
        <f>+'P. Vencim DP GG'!T145+'P. Vencim DP BCCR'!T145+'P. Vencim DP SNFP'!T145</f>
        <v>7.4661431899877364</v>
      </c>
      <c r="U145" s="177">
        <f>+'P. Vencim DP GG'!U145+'P. Vencim DP BCCR'!U145+'P. Vencim DP SNFP'!U145</f>
        <v>7.1329636963650866</v>
      </c>
      <c r="V145" s="177">
        <f>+'P. Vencim DP GG'!V145+'P. Vencim DP BCCR'!V145+'P. Vencim DP SNFP'!V145</f>
        <v>7.1107504479643593</v>
      </c>
      <c r="W145" s="177">
        <f>+'P. Vencim DP GG'!W145+'P. Vencim DP BCCR'!W145+'P. Vencim DP SNFP'!W145</f>
        <v>7.1060617843053802</v>
      </c>
      <c r="X145" s="177">
        <f>+'P. Vencim DP GG'!X145+'P. Vencim DP BCCR'!X145+'P. Vencim DP SNFP'!X145</f>
        <v>1.2539923061621174</v>
      </c>
      <c r="Y145" s="177">
        <f>+'P. Vencim DP GG'!Y145+'P. Vencim DP BCCR'!Y145+'P. Vencim DP SNFP'!Y145</f>
        <v>0.59547906193924571</v>
      </c>
      <c r="Z145" s="177">
        <f>+'P. Vencim DP GG'!Z145+'P. Vencim DP BCCR'!Z145+'P. Vencim DP SNFP'!Z145</f>
        <v>0.58048052752525114</v>
      </c>
      <c r="AA145" s="177">
        <f>+'P. Vencim DP GG'!AA145+'P. Vencim DP BCCR'!AA145+'P. Vencim DP SNFP'!AA145</f>
        <v>9.644751830474893E-2</v>
      </c>
      <c r="AB145" s="177">
        <f>+'P. Vencim DP GG'!AB145+'P. Vencim DP BCCR'!AB145+'P. Vencim DP SNFP'!AB145</f>
        <v>8.1897214541520366E-2</v>
      </c>
      <c r="AC145" s="177">
        <f>+'P. Vencim DP GG'!AC145+'P. Vencim DP BCCR'!AC145+'P. Vencim DP SNFP'!AC145</f>
        <v>1.5824907222397724E-2</v>
      </c>
      <c r="AD145" s="177">
        <f>+'P. Vencim DP GG'!AD145+'P. Vencim DP BCCR'!AD145+'P. Vencim DP SNFP'!AD145</f>
        <v>3.2392828344653293E-3</v>
      </c>
      <c r="AE145" s="177">
        <f>+'P. Vencim DP GG'!AE145+'P. Vencim DP BCCR'!AE145+'P. Vencim DP SNFP'!AE145</f>
        <v>3.2392828344653293E-3</v>
      </c>
      <c r="AF145" s="177">
        <f>+'P. Vencim DP GG'!AF145+'P. Vencim DP BCCR'!AF145+'P. Vencim DP SNFP'!AF145</f>
        <v>3.2392828344653293E-3</v>
      </c>
      <c r="AG145" s="177">
        <f>+'P. Vencim DP GG'!AG145+'P. Vencim DP BCCR'!AG145+'P. Vencim DP SNFP'!AG145</f>
        <v>0</v>
      </c>
      <c r="AH145" s="177">
        <f>+'P. Vencim DP GG'!AH145+'P. Vencim DP BCCR'!AH145+'P. Vencim DP SNFP'!AH145</f>
        <v>0</v>
      </c>
      <c r="AI145" s="177">
        <f>+'P. Vencim DP GG'!AI145+'P. Vencim DP BCCR'!AI145+'P. Vencim DP SNFP'!AI145</f>
        <v>0</v>
      </c>
      <c r="AJ145" s="177">
        <f t="shared" si="2"/>
        <v>5791.1320974082837</v>
      </c>
    </row>
    <row r="146" spans="2:36" s="171" customFormat="1" ht="12.6" x14ac:dyDescent="0.3">
      <c r="B146" s="171" t="s">
        <v>147</v>
      </c>
      <c r="C146" s="177">
        <f>+'P. Vencim DP GG'!C146+'P. Vencim DP BCCR'!C146+'P. Vencim DP SNFP'!C146</f>
        <v>541.28790376790937</v>
      </c>
      <c r="D146" s="177">
        <f>+'P. Vencim DP GG'!D146+'P. Vencim DP BCCR'!D146+'P. Vencim DP SNFP'!D146</f>
        <v>97.400915155994028</v>
      </c>
      <c r="E146" s="177">
        <f>+'P. Vencim DP GG'!E146+'P. Vencim DP BCCR'!E146+'P. Vencim DP SNFP'!E146</f>
        <v>480.34221624937499</v>
      </c>
      <c r="F146" s="177">
        <f>+'P. Vencim DP GG'!F146+'P. Vencim DP BCCR'!F146+'P. Vencim DP SNFP'!F146</f>
        <v>123.87104296164239</v>
      </c>
      <c r="G146" s="177">
        <f>+'P. Vencim DP GG'!G146+'P. Vencim DP BCCR'!G146+'P. Vencim DP SNFP'!G146</f>
        <v>258.08338349520659</v>
      </c>
      <c r="H146" s="177">
        <f>+'P. Vencim DP GG'!H146+'P. Vencim DP BCCR'!H146+'P. Vencim DP SNFP'!H146</f>
        <v>321.77433261581308</v>
      </c>
      <c r="I146" s="177">
        <f>+'P. Vencim DP GG'!I146+'P. Vencim DP BCCR'!I146+'P. Vencim DP SNFP'!I146</f>
        <v>113.19919415750519</v>
      </c>
      <c r="J146" s="177">
        <f>+'P. Vencim DP GG'!J146+'P. Vencim DP BCCR'!J146+'P. Vencim DP SNFP'!J146</f>
        <v>112.53523320170621</v>
      </c>
      <c r="K146" s="177">
        <f>+'P. Vencim DP GG'!K146+'P. Vencim DP BCCR'!K146+'P. Vencim DP SNFP'!K146</f>
        <v>301.778419749411</v>
      </c>
      <c r="L146" s="177">
        <f>+'P. Vencim DP GG'!L146+'P. Vencim DP BCCR'!L146+'P. Vencim DP SNFP'!L146</f>
        <v>29.058294302567891</v>
      </c>
      <c r="M146" s="177">
        <f>+'P. Vencim DP GG'!M146+'P. Vencim DP BCCR'!M146+'P. Vencim DP SNFP'!M146</f>
        <v>28.976931238770185</v>
      </c>
      <c r="N146" s="177">
        <f>+'P. Vencim DP GG'!N146+'P. Vencim DP BCCR'!N146+'P. Vencim DP SNFP'!N146</f>
        <v>338.26371099167181</v>
      </c>
      <c r="O146" s="177">
        <f>+'P. Vencim DP GG'!O146+'P. Vencim DP BCCR'!O146+'P. Vencim DP SNFP'!O146</f>
        <v>29.004466992282193</v>
      </c>
      <c r="P146" s="177">
        <f>+'P. Vencim DP GG'!P146+'P. Vencim DP BCCR'!P146+'P. Vencim DP SNFP'!P146</f>
        <v>28.345731936843162</v>
      </c>
      <c r="Q146" s="177">
        <f>+'P. Vencim DP GG'!Q146+'P. Vencim DP BCCR'!Q146+'P. Vencim DP SNFP'!Q146</f>
        <v>28.313373648899713</v>
      </c>
      <c r="R146" s="177">
        <f>+'P. Vencim DP GG'!R146+'P. Vencim DP BCCR'!R146+'P. Vencim DP SNFP'!R146</f>
        <v>15.19170275521431</v>
      </c>
      <c r="S146" s="177">
        <f>+'P. Vencim DP GG'!S146+'P. Vencim DP BCCR'!S146+'P. Vencim DP SNFP'!S146</f>
        <v>12.339622128102246</v>
      </c>
      <c r="T146" s="177">
        <f>+'P. Vencim DP GG'!T146+'P. Vencim DP BCCR'!T146+'P. Vencim DP SNFP'!T146</f>
        <v>6.4336799137632283</v>
      </c>
      <c r="U146" s="177">
        <f>+'P. Vencim DP GG'!U146+'P. Vencim DP BCCR'!U146+'P. Vencim DP SNFP'!U146</f>
        <v>6.0915433448760066</v>
      </c>
      <c r="V146" s="177">
        <f>+'P. Vencim DP GG'!V146+'P. Vencim DP BCCR'!V146+'P. Vencim DP SNFP'!V146</f>
        <v>6.0545341758071398</v>
      </c>
      <c r="W146" s="177">
        <f>+'P. Vencim DP GG'!W146+'P. Vencim DP BCCR'!W146+'P. Vencim DP SNFP'!W146</f>
        <v>6.0498455121481598</v>
      </c>
      <c r="X146" s="177">
        <f>+'P. Vencim DP GG'!X146+'P. Vencim DP BCCR'!X146+'P. Vencim DP SNFP'!X146</f>
        <v>138.03452629697679</v>
      </c>
      <c r="Y146" s="177">
        <f>+'P. Vencim DP GG'!Y146+'P. Vencim DP BCCR'!Y146+'P. Vencim DP SNFP'!Y146</f>
        <v>6.0053337138540508</v>
      </c>
      <c r="Z146" s="177">
        <f>+'P. Vencim DP GG'!Z146+'P. Vencim DP BCCR'!Z146+'P. Vencim DP SNFP'!Z146</f>
        <v>5.9144196459145473</v>
      </c>
      <c r="AA146" s="177">
        <f>+'P. Vencim DP GG'!AA146+'P. Vencim DP BCCR'!AA146+'P. Vencim DP SNFP'!AA146</f>
        <v>5.4210957630958774</v>
      </c>
      <c r="AB146" s="177">
        <f>+'P. Vencim DP GG'!AB146+'P. Vencim DP BCCR'!AB146+'P. Vencim DP SNFP'!AB146</f>
        <v>5.4188111951761169</v>
      </c>
      <c r="AC146" s="177">
        <f>+'P. Vencim DP GG'!AC146+'P. Vencim DP BCCR'!AC146+'P. Vencim DP SNFP'!AC146</f>
        <v>5.4125679405757383</v>
      </c>
      <c r="AD146" s="177">
        <f>+'P. Vencim DP GG'!AD146+'P. Vencim DP BCCR'!AD146+'P. Vencim DP SNFP'!AD146</f>
        <v>505.39998231618779</v>
      </c>
      <c r="AE146" s="177">
        <f>+'P. Vencim DP GG'!AE146+'P. Vencim DP BCCR'!AE146+'P. Vencim DP SNFP'!AE146</f>
        <v>505.07578545618776</v>
      </c>
      <c r="AF146" s="177">
        <f>+'P. Vencim DP GG'!AF146+'P. Vencim DP BCCR'!AF146+'P. Vencim DP SNFP'!AF146</f>
        <v>505.94323928283444</v>
      </c>
      <c r="AG146" s="177">
        <f>+'P. Vencim DP GG'!AG146+'P. Vencim DP BCCR'!AG146+'P. Vencim DP SNFP'!AG146</f>
        <v>0</v>
      </c>
      <c r="AH146" s="177">
        <f>+'P. Vencim DP GG'!AH146+'P. Vencim DP BCCR'!AH146+'P. Vencim DP SNFP'!AH146</f>
        <v>0</v>
      </c>
      <c r="AI146" s="177">
        <f>+'P. Vencim DP GG'!AI146+'P. Vencim DP BCCR'!AI146+'P. Vencim DP SNFP'!AI146</f>
        <v>0</v>
      </c>
      <c r="AJ146" s="177">
        <f t="shared" si="2"/>
        <v>4567.0218399063133</v>
      </c>
    </row>
    <row r="147" spans="2:36" s="171" customFormat="1" ht="12.6" x14ac:dyDescent="0.3">
      <c r="B147" s="171" t="s">
        <v>148</v>
      </c>
      <c r="C147" s="177">
        <f>+'P. Vencim DP GG'!C147+'P. Vencim DP BCCR'!C147+'P. Vencim DP SNFP'!C147</f>
        <v>178.68792241622248</v>
      </c>
      <c r="D147" s="177">
        <f>+'P. Vencim DP GG'!D147+'P. Vencim DP BCCR'!D147+'P. Vencim DP SNFP'!D147</f>
        <v>67.97623531869516</v>
      </c>
      <c r="E147" s="177">
        <f>+'P. Vencim DP GG'!E147+'P. Vencim DP BCCR'!E147+'P. Vencim DP SNFP'!E147</f>
        <v>87.394255400832066</v>
      </c>
      <c r="F147" s="177">
        <f>+'P. Vencim DP GG'!F147+'P. Vencim DP BCCR'!F147+'P. Vencim DP SNFP'!F147</f>
        <v>74.904748952612238</v>
      </c>
      <c r="G147" s="177">
        <f>+'P. Vencim DP GG'!G147+'P. Vencim DP BCCR'!G147+'P. Vencim DP SNFP'!G147</f>
        <v>75.163974465235299</v>
      </c>
      <c r="H147" s="177">
        <f>+'P. Vencim DP GG'!H147+'P. Vencim DP BCCR'!H147+'P. Vencim DP SNFP'!H147</f>
        <v>67.163944521491729</v>
      </c>
      <c r="I147" s="177">
        <f>+'P. Vencim DP GG'!I147+'P. Vencim DP BCCR'!I147+'P. Vencim DP SNFP'!I147</f>
        <v>64.505459146764636</v>
      </c>
      <c r="J147" s="177">
        <f>+'P. Vencim DP GG'!J147+'P. Vencim DP BCCR'!J147+'P. Vencim DP SNFP'!J147</f>
        <v>63.362088127489486</v>
      </c>
      <c r="K147" s="177">
        <f>+'P. Vencim DP GG'!K147+'P. Vencim DP BCCR'!K147+'P. Vencim DP SNFP'!K147</f>
        <v>60.195084059524092</v>
      </c>
      <c r="L147" s="177">
        <f>+'P. Vencim DP GG'!L147+'P. Vencim DP BCCR'!L147+'P. Vencim DP SNFP'!L147</f>
        <v>47.021040944818466</v>
      </c>
      <c r="M147" s="177">
        <f>+'P. Vencim DP GG'!M147+'P. Vencim DP BCCR'!M147+'P. Vencim DP SNFP'!M147</f>
        <v>46.688122453070001</v>
      </c>
      <c r="N147" s="177">
        <f>+'P. Vencim DP GG'!N147+'P. Vencim DP BCCR'!N147+'P. Vencim DP SNFP'!N147</f>
        <v>43.848373109074757</v>
      </c>
      <c r="O147" s="177">
        <f>+'P. Vencim DP GG'!O147+'P. Vencim DP BCCR'!O147+'P. Vencim DP SNFP'!O147</f>
        <v>41.854341613261312</v>
      </c>
      <c r="P147" s="177">
        <f>+'P. Vencim DP GG'!P147+'P. Vencim DP BCCR'!P147+'P. Vencim DP SNFP'!P147</f>
        <v>41.928002726266243</v>
      </c>
      <c r="Q147" s="177">
        <f>+'P. Vencim DP GG'!Q147+'P. Vencim DP BCCR'!Q147+'P. Vencim DP SNFP'!Q147</f>
        <v>41.109627527599997</v>
      </c>
      <c r="R147" s="177">
        <f>+'P. Vencim DP GG'!R147+'P. Vencim DP BCCR'!R147+'P. Vencim DP SNFP'!R147</f>
        <v>40.109093094490973</v>
      </c>
      <c r="S147" s="177">
        <f>+'P. Vencim DP GG'!S147+'P. Vencim DP BCCR'!S147+'P. Vencim DP SNFP'!S147</f>
        <v>31.065937263799135</v>
      </c>
      <c r="T147" s="177">
        <f>+'P. Vencim DP GG'!T147+'P. Vencim DP BCCR'!T147+'P. Vencim DP SNFP'!T147</f>
        <v>18.378465489508347</v>
      </c>
      <c r="U147" s="177">
        <f>+'P. Vencim DP GG'!U147+'P. Vencim DP BCCR'!U147+'P. Vencim DP SNFP'!U147</f>
        <v>18.013212757653189</v>
      </c>
      <c r="V147" s="177">
        <f>+'P. Vencim DP GG'!V147+'P. Vencim DP BCCR'!V147+'P. Vencim DP SNFP'!V147</f>
        <v>5.3075807106087645</v>
      </c>
      <c r="W147" s="177">
        <f>+'P. Vencim DP GG'!W147+'P. Vencim DP BCCR'!W147+'P. Vencim DP SNFP'!W147</f>
        <v>3.6916598070192848</v>
      </c>
      <c r="X147" s="177">
        <f>+'P. Vencim DP GG'!X147+'P. Vencim DP BCCR'!X147+'P. Vencim DP SNFP'!X147</f>
        <v>3.231078252328083</v>
      </c>
      <c r="Y147" s="177">
        <f>+'P. Vencim DP GG'!Y147+'P. Vencim DP BCCR'!Y147+'P. Vencim DP SNFP'!Y147</f>
        <v>2.6327680617973614</v>
      </c>
      <c r="Z147" s="177">
        <f>+'P. Vencim DP GG'!Z147+'P. Vencim DP BCCR'!Z147+'P. Vencim DP SNFP'!Z147</f>
        <v>2.2294499861593744</v>
      </c>
      <c r="AA147" s="177">
        <f>+'P. Vencim DP GG'!AA147+'P. Vencim DP BCCR'!AA147+'P. Vencim DP SNFP'!AA147</f>
        <v>1.5169720865479386</v>
      </c>
      <c r="AB147" s="177">
        <f>+'P. Vencim DP GG'!AB147+'P. Vencim DP BCCR'!AB147+'P. Vencim DP SNFP'!AB147</f>
        <v>1.5158536718227766</v>
      </c>
      <c r="AC147" s="177">
        <f>+'P. Vencim DP GG'!AC147+'P. Vencim DP BCCR'!AC147+'P. Vencim DP SNFP'!AC147</f>
        <v>1.5096104172223976</v>
      </c>
      <c r="AD147" s="177">
        <f>+'P. Vencim DP GG'!AD147+'P. Vencim DP BCCR'!AD147+'P. Vencim DP SNFP'!AD147</f>
        <v>1.4970247928344651</v>
      </c>
      <c r="AE147" s="177">
        <f>+'P. Vencim DP GG'!AE147+'P. Vencim DP BCCR'!AE147+'P. Vencim DP SNFP'!AE147</f>
        <v>1.4970247928344651</v>
      </c>
      <c r="AF147" s="177">
        <f>+'P. Vencim DP GG'!AF147+'P. Vencim DP BCCR'!AF147+'P. Vencim DP SNFP'!AF147</f>
        <v>3.2392828344653293E-3</v>
      </c>
      <c r="AG147" s="177">
        <f>+'P. Vencim DP GG'!AG147+'P. Vencim DP BCCR'!AG147+'P. Vencim DP SNFP'!AG147</f>
        <v>0</v>
      </c>
      <c r="AH147" s="177">
        <f>+'P. Vencim DP GG'!AH147+'P. Vencim DP BCCR'!AH147+'P. Vencim DP SNFP'!AH147</f>
        <v>0</v>
      </c>
      <c r="AI147" s="177">
        <f>+'P. Vencim DP GG'!AI147+'P. Vencim DP BCCR'!AI147+'P. Vencim DP SNFP'!AI147</f>
        <v>0</v>
      </c>
      <c r="AJ147" s="177">
        <f t="shared" si="2"/>
        <v>1134.0021912504194</v>
      </c>
    </row>
    <row r="148" spans="2:36" s="171" customFormat="1" ht="12.6" x14ac:dyDescent="0.3">
      <c r="B148" s="178" t="s">
        <v>149</v>
      </c>
      <c r="C148" s="179">
        <f t="shared" ref="C148:AJ148" si="3">SUM(C136:C147)</f>
        <v>3477.552192261146</v>
      </c>
      <c r="D148" s="179">
        <f t="shared" si="3"/>
        <v>6241.4393881972701</v>
      </c>
      <c r="E148" s="179">
        <f t="shared" si="3"/>
        <v>5000.8835272553079</v>
      </c>
      <c r="F148" s="179">
        <f t="shared" si="3"/>
        <v>6946.2019895933045</v>
      </c>
      <c r="G148" s="179">
        <f t="shared" si="3"/>
        <v>7010.1992214750635</v>
      </c>
      <c r="H148" s="179">
        <f t="shared" si="3"/>
        <v>5397.3567399473804</v>
      </c>
      <c r="I148" s="179">
        <f t="shared" si="3"/>
        <v>5814.6641223367178</v>
      </c>
      <c r="J148" s="179">
        <f t="shared" si="3"/>
        <v>3593.3709545788238</v>
      </c>
      <c r="K148" s="179">
        <f t="shared" si="3"/>
        <v>3511.8708609661917</v>
      </c>
      <c r="L148" s="179">
        <f t="shared" si="3"/>
        <v>3255.6313814958821</v>
      </c>
      <c r="M148" s="179">
        <f t="shared" si="3"/>
        <v>2833.0590923298782</v>
      </c>
      <c r="N148" s="179">
        <f t="shared" si="3"/>
        <v>2167.0304024507523</v>
      </c>
      <c r="O148" s="179">
        <f t="shared" si="3"/>
        <v>696.14701539757721</v>
      </c>
      <c r="P148" s="179">
        <f t="shared" si="3"/>
        <v>1160.9884222516105</v>
      </c>
      <c r="Q148" s="179">
        <f t="shared" si="3"/>
        <v>603.46176197204932</v>
      </c>
      <c r="R148" s="179">
        <f t="shared" si="3"/>
        <v>2580.3380305989231</v>
      </c>
      <c r="S148" s="179">
        <f t="shared" si="3"/>
        <v>491.73874526464476</v>
      </c>
      <c r="T148" s="179">
        <f t="shared" si="3"/>
        <v>165.86991502139176</v>
      </c>
      <c r="U148" s="179">
        <f t="shared" si="3"/>
        <v>2006.2974958288623</v>
      </c>
      <c r="V148" s="179">
        <f t="shared" si="3"/>
        <v>1850.0268740610618</v>
      </c>
      <c r="W148" s="179">
        <f t="shared" si="3"/>
        <v>2034.7055469081076</v>
      </c>
      <c r="X148" s="179">
        <f t="shared" si="3"/>
        <v>1086.1544014123599</v>
      </c>
      <c r="Y148" s="179">
        <f t="shared" si="3"/>
        <v>73.982255101962721</v>
      </c>
      <c r="Z148" s="179">
        <f t="shared" si="3"/>
        <v>41.555382480463102</v>
      </c>
      <c r="AA148" s="179">
        <f t="shared" si="3"/>
        <v>620.88771509060894</v>
      </c>
      <c r="AB148" s="179">
        <f t="shared" si="3"/>
        <v>213.05120130982777</v>
      </c>
      <c r="AC148" s="179">
        <f t="shared" si="3"/>
        <v>60.515675114753947</v>
      </c>
      <c r="AD148" s="179">
        <f t="shared" si="3"/>
        <v>518.33768241762675</v>
      </c>
      <c r="AE148" s="179">
        <f t="shared" si="3"/>
        <v>517.90021494813539</v>
      </c>
      <c r="AF148" s="179">
        <f t="shared" si="3"/>
        <v>516.88636803628879</v>
      </c>
      <c r="AG148" s="179">
        <f t="shared" si="3"/>
        <v>1.4244587675368741</v>
      </c>
      <c r="AH148" s="179">
        <f t="shared" si="3"/>
        <v>1.4244587675368741</v>
      </c>
      <c r="AI148" s="179">
        <f t="shared" si="3"/>
        <v>0.71222938439166261</v>
      </c>
      <c r="AJ148" s="179">
        <f t="shared" si="3"/>
        <v>70491.665723023441</v>
      </c>
    </row>
    <row r="149" spans="2:36" s="171" customFormat="1" ht="12.6" x14ac:dyDescent="0.3">
      <c r="B149" s="172"/>
      <c r="D149" s="182" t="s">
        <v>134</v>
      </c>
      <c r="E149" s="182" t="s">
        <v>134</v>
      </c>
      <c r="F149" s="182" t="s">
        <v>134</v>
      </c>
      <c r="G149" s="182" t="s">
        <v>134</v>
      </c>
      <c r="H149" s="182" t="s">
        <v>134</v>
      </c>
      <c r="I149" s="182" t="s">
        <v>134</v>
      </c>
      <c r="J149" s="182" t="s">
        <v>134</v>
      </c>
      <c r="K149" s="182" t="s">
        <v>134</v>
      </c>
      <c r="L149" s="182" t="s">
        <v>134</v>
      </c>
      <c r="M149" s="182" t="s">
        <v>134</v>
      </c>
      <c r="N149" s="182"/>
      <c r="P149" s="187"/>
      <c r="Q149" s="184"/>
      <c r="S149" s="172"/>
      <c r="AJ149" s="193">
        <f>+AJ148-'DPT dólares '!AR6</f>
        <v>0</v>
      </c>
    </row>
    <row r="150" spans="2:36" s="171" customFormat="1" ht="12.6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7"/>
      <c r="S150" s="172"/>
      <c r="AJ150" s="187"/>
    </row>
    <row r="151" spans="2:36" s="171" customFormat="1" ht="15" x14ac:dyDescent="0.35">
      <c r="B151" s="366" t="str">
        <f>+B130</f>
        <v>Deuda Pública No Financiera y BCCR</v>
      </c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</row>
    <row r="152" spans="2:36" s="171" customFormat="1" ht="15" x14ac:dyDescent="0.35">
      <c r="B152" s="366" t="str">
        <f>+B131</f>
        <v>Perfil de Vencimientos</v>
      </c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</row>
    <row r="153" spans="2:36" s="171" customFormat="1" ht="15" x14ac:dyDescent="0.35">
      <c r="B153" s="366" t="str">
        <f>+B132</f>
        <v>Al 30 de Junio del 2025</v>
      </c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</row>
    <row r="154" spans="2:36" s="171" customFormat="1" ht="15" x14ac:dyDescent="0.35">
      <c r="B154" s="366" t="s">
        <v>133</v>
      </c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</row>
    <row r="155" spans="2:36" s="171" customFormat="1" ht="15" x14ac:dyDescent="0.35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</row>
    <row r="156" spans="2:36" s="171" customFormat="1" ht="12.6" x14ac:dyDescent="0.3">
      <c r="B156" s="176" t="s">
        <v>136</v>
      </c>
      <c r="C156" s="176">
        <v>2025</v>
      </c>
      <c r="D156" s="176">
        <v>2026</v>
      </c>
      <c r="E156" s="176">
        <v>2027</v>
      </c>
      <c r="F156" s="176">
        <v>2028</v>
      </c>
      <c r="G156" s="176">
        <v>2029</v>
      </c>
      <c r="H156" s="176">
        <v>2030</v>
      </c>
      <c r="I156" s="176">
        <v>2031</v>
      </c>
      <c r="J156" s="176">
        <v>2032</v>
      </c>
      <c r="K156" s="176">
        <v>2033</v>
      </c>
      <c r="L156" s="176">
        <v>2034</v>
      </c>
      <c r="M156" s="176">
        <v>2035</v>
      </c>
      <c r="N156" s="176">
        <v>2036</v>
      </c>
      <c r="O156" s="176">
        <v>2037</v>
      </c>
      <c r="P156" s="176">
        <v>2038</v>
      </c>
      <c r="Q156" s="176">
        <v>2039</v>
      </c>
      <c r="R156" s="176">
        <v>2040</v>
      </c>
      <c r="S156" s="176">
        <v>2041</v>
      </c>
      <c r="T156" s="176">
        <v>2042</v>
      </c>
      <c r="U156" s="176">
        <v>2043</v>
      </c>
      <c r="V156" s="176">
        <v>2044</v>
      </c>
      <c r="W156" s="176">
        <v>2045</v>
      </c>
      <c r="X156" s="176">
        <v>2046</v>
      </c>
      <c r="Y156" s="176">
        <v>2047</v>
      </c>
      <c r="Z156" s="176">
        <v>2048</v>
      </c>
      <c r="AA156" s="176">
        <v>2049</v>
      </c>
      <c r="AB156" s="176">
        <v>2050</v>
      </c>
      <c r="AC156" s="176">
        <v>2051</v>
      </c>
      <c r="AD156" s="176">
        <v>2052</v>
      </c>
      <c r="AE156" s="176">
        <v>2053</v>
      </c>
      <c r="AF156" s="176">
        <v>2054</v>
      </c>
      <c r="AG156" s="176">
        <v>2055</v>
      </c>
      <c r="AH156" s="176">
        <v>2056</v>
      </c>
      <c r="AI156" s="176">
        <v>2057</v>
      </c>
      <c r="AJ156" s="176" t="s">
        <v>120</v>
      </c>
    </row>
    <row r="157" spans="2:36" s="171" customFormat="1" ht="12.6" x14ac:dyDescent="0.3">
      <c r="B157" s="171" t="s">
        <v>137</v>
      </c>
      <c r="C157" s="189">
        <f>+C115/$AJ$127</f>
        <v>0</v>
      </c>
      <c r="D157" s="189">
        <f t="shared" ref="D157:AI157" si="4">+D115/$AJ$127</f>
        <v>1.0782484385914018E-2</v>
      </c>
      <c r="E157" s="189">
        <f t="shared" si="4"/>
        <v>9.6423749423066286E-4</v>
      </c>
      <c r="F157" s="189">
        <f t="shared" si="4"/>
        <v>1.3306057678545926E-2</v>
      </c>
      <c r="G157" s="189">
        <f t="shared" si="4"/>
        <v>6.1588377484789814E-3</v>
      </c>
      <c r="H157" s="189">
        <f t="shared" si="4"/>
        <v>1.2180746665685172E-3</v>
      </c>
      <c r="I157" s="189">
        <f t="shared" si="4"/>
        <v>1.2087535191519709E-3</v>
      </c>
      <c r="J157" s="189">
        <f t="shared" si="4"/>
        <v>8.3326388010685154E-4</v>
      </c>
      <c r="K157" s="189">
        <f t="shared" si="4"/>
        <v>8.1032642285549334E-4</v>
      </c>
      <c r="L157" s="189">
        <f t="shared" si="4"/>
        <v>1.2200377759128034E-3</v>
      </c>
      <c r="M157" s="189">
        <f t="shared" si="4"/>
        <v>4.4526763506007772E-4</v>
      </c>
      <c r="N157" s="189">
        <f t="shared" si="4"/>
        <v>4.3972021414263656E-4</v>
      </c>
      <c r="O157" s="189">
        <f t="shared" si="4"/>
        <v>4.3947547140134378E-4</v>
      </c>
      <c r="P157" s="189">
        <f t="shared" si="4"/>
        <v>4.3274813851372588E-4</v>
      </c>
      <c r="Q157" s="189">
        <f t="shared" si="4"/>
        <v>4.3074741741314467E-4</v>
      </c>
      <c r="R157" s="189">
        <f t="shared" si="4"/>
        <v>2.3139052015174761E-2</v>
      </c>
      <c r="S157" s="189">
        <f t="shared" si="4"/>
        <v>4.3044111339454332E-4</v>
      </c>
      <c r="T157" s="189">
        <f t="shared" si="4"/>
        <v>4.3044111339454332E-4</v>
      </c>
      <c r="U157" s="189">
        <f t="shared" si="4"/>
        <v>4.3025163961420425E-4</v>
      </c>
      <c r="V157" s="189">
        <f t="shared" si="4"/>
        <v>4.1747886932464134E-4</v>
      </c>
      <c r="W157" s="189">
        <f t="shared" si="4"/>
        <v>9.1124931131157262E-6</v>
      </c>
      <c r="X157" s="189">
        <f t="shared" si="4"/>
        <v>8.1106846142808206E-6</v>
      </c>
      <c r="Y157" s="189">
        <f t="shared" si="4"/>
        <v>7.9642954622365881E-6</v>
      </c>
      <c r="Z157" s="189">
        <f t="shared" si="4"/>
        <v>7.4792369411756826E-6</v>
      </c>
      <c r="AA157" s="189">
        <f t="shared" si="4"/>
        <v>7.1973489449263917E-6</v>
      </c>
      <c r="AB157" s="189">
        <f t="shared" si="4"/>
        <v>3.3939628319921722E-7</v>
      </c>
      <c r="AC157" s="189">
        <f t="shared" si="4"/>
        <v>3.130605809414018E-7</v>
      </c>
      <c r="AD157" s="189">
        <f t="shared" si="4"/>
        <v>2.2449330796887557E-7</v>
      </c>
      <c r="AE157" s="189">
        <f t="shared" si="4"/>
        <v>4.5952706624825024E-8</v>
      </c>
      <c r="AF157" s="189">
        <f t="shared" si="4"/>
        <v>4.5952706624825024E-8</v>
      </c>
      <c r="AG157" s="189">
        <f t="shared" si="4"/>
        <v>0</v>
      </c>
      <c r="AH157" s="189">
        <f t="shared" si="4"/>
        <v>0</v>
      </c>
      <c r="AI157" s="189">
        <f t="shared" si="4"/>
        <v>0</v>
      </c>
      <c r="AJ157" s="332">
        <f>SUM(C157:AI157)</f>
        <v>6.3578530113859957E-2</v>
      </c>
    </row>
    <row r="158" spans="2:36" s="171" customFormat="1" ht="12.6" x14ac:dyDescent="0.3">
      <c r="B158" s="171" t="s">
        <v>138</v>
      </c>
      <c r="C158" s="189">
        <f t="shared" ref="C158:R168" si="5">+C116/$AJ$127</f>
        <v>0</v>
      </c>
      <c r="D158" s="189">
        <f t="shared" si="5"/>
        <v>1.2560142219347209E-2</v>
      </c>
      <c r="E158" s="189">
        <f t="shared" si="5"/>
        <v>1.2832060547024583E-2</v>
      </c>
      <c r="F158" s="189">
        <f t="shared" si="5"/>
        <v>8.6731238401947623E-3</v>
      </c>
      <c r="G158" s="189">
        <f t="shared" si="5"/>
        <v>2.7200538553776712E-2</v>
      </c>
      <c r="H158" s="189">
        <f t="shared" si="5"/>
        <v>2.7975931755550788E-2</v>
      </c>
      <c r="I158" s="189">
        <f t="shared" si="5"/>
        <v>6.3153608641900744E-3</v>
      </c>
      <c r="J158" s="189">
        <f t="shared" si="5"/>
        <v>4.1588751904830752E-4</v>
      </c>
      <c r="K158" s="189">
        <f t="shared" si="5"/>
        <v>3.9145074051721282E-4</v>
      </c>
      <c r="L158" s="189">
        <f t="shared" si="5"/>
        <v>1.440026785724419E-2</v>
      </c>
      <c r="M158" s="189">
        <f t="shared" si="5"/>
        <v>3.2554634653811907E-4</v>
      </c>
      <c r="N158" s="189">
        <f t="shared" si="5"/>
        <v>8.0201430080303407E-3</v>
      </c>
      <c r="O158" s="189">
        <f t="shared" si="5"/>
        <v>3.2331155183457202E-4</v>
      </c>
      <c r="P158" s="189">
        <f t="shared" si="5"/>
        <v>3.2733908860605631E-4</v>
      </c>
      <c r="Q158" s="189">
        <f t="shared" si="5"/>
        <v>3.1637735734307918E-4</v>
      </c>
      <c r="R158" s="189">
        <f t="shared" si="5"/>
        <v>3.1537610007027398E-4</v>
      </c>
      <c r="S158" s="189">
        <f t="shared" ref="S158:AI158" si="6">+S116/$AJ$127</f>
        <v>3.0744322551670131E-4</v>
      </c>
      <c r="T158" s="189">
        <f t="shared" si="6"/>
        <v>1.8025336459635686E-4</v>
      </c>
      <c r="U158" s="189">
        <f t="shared" si="6"/>
        <v>1.7987742761049142E-4</v>
      </c>
      <c r="V158" s="189">
        <f t="shared" si="6"/>
        <v>1.2116933100776333E-4</v>
      </c>
      <c r="W158" s="189">
        <f t="shared" si="6"/>
        <v>1.2073302971146092E-4</v>
      </c>
      <c r="X158" s="189">
        <f t="shared" si="6"/>
        <v>1.1803733912093578E-4</v>
      </c>
      <c r="Y158" s="189">
        <f t="shared" si="6"/>
        <v>1.1789094996889153E-4</v>
      </c>
      <c r="Z158" s="189">
        <f t="shared" si="6"/>
        <v>1.1613520008219872E-4</v>
      </c>
      <c r="AA158" s="189">
        <f t="shared" si="6"/>
        <v>1.1592752622891558E-4</v>
      </c>
      <c r="AB158" s="189">
        <f t="shared" si="6"/>
        <v>3.7551648730029709E-7</v>
      </c>
      <c r="AC158" s="189">
        <f t="shared" si="6"/>
        <v>3.4918078504248172E-7</v>
      </c>
      <c r="AD158" s="189">
        <f t="shared" si="6"/>
        <v>2.6061351206995548E-7</v>
      </c>
      <c r="AE158" s="189">
        <f t="shared" si="6"/>
        <v>8.2072910725904907E-8</v>
      </c>
      <c r="AF158" s="189">
        <f t="shared" si="6"/>
        <v>8.2072910725904907E-8</v>
      </c>
      <c r="AG158" s="189">
        <f t="shared" si="6"/>
        <v>0</v>
      </c>
      <c r="AH158" s="189">
        <f t="shared" si="6"/>
        <v>0</v>
      </c>
      <c r="AI158" s="189">
        <f t="shared" si="6"/>
        <v>0</v>
      </c>
      <c r="AJ158" s="332">
        <f t="shared" ref="AJ158:AJ168" si="7">SUM(C158:AI158)</f>
        <v>0.1217714741997659</v>
      </c>
    </row>
    <row r="159" spans="2:36" s="171" customFormat="1" ht="12.6" x14ac:dyDescent="0.3">
      <c r="B159" s="171" t="s">
        <v>139</v>
      </c>
      <c r="C159" s="189">
        <f t="shared" si="5"/>
        <v>0</v>
      </c>
      <c r="D159" s="189">
        <f t="shared" si="5"/>
        <v>5.7949997516190061E-3</v>
      </c>
      <c r="E159" s="189">
        <f t="shared" si="5"/>
        <v>1.1545537955379281E-2</v>
      </c>
      <c r="F159" s="189">
        <f t="shared" si="5"/>
        <v>1.609029029334658E-2</v>
      </c>
      <c r="G159" s="189">
        <f t="shared" si="5"/>
        <v>1.5035679638633664E-3</v>
      </c>
      <c r="H159" s="189">
        <f t="shared" si="5"/>
        <v>1.4996969545575489E-3</v>
      </c>
      <c r="I159" s="189">
        <f t="shared" si="5"/>
        <v>1.3440291439860157E-2</v>
      </c>
      <c r="J159" s="189">
        <f t="shared" si="5"/>
        <v>1.2217427332917471E-2</v>
      </c>
      <c r="K159" s="189">
        <f t="shared" si="5"/>
        <v>1.0414053052267326E-3</v>
      </c>
      <c r="L159" s="189">
        <f t="shared" si="5"/>
        <v>1.8501256469960795E-3</v>
      </c>
      <c r="M159" s="189">
        <f t="shared" si="5"/>
        <v>7.4143080716410348E-3</v>
      </c>
      <c r="N159" s="189">
        <f t="shared" si="5"/>
        <v>8.1038773234905822E-4</v>
      </c>
      <c r="O159" s="189">
        <f t="shared" si="5"/>
        <v>4.2577351862451663E-3</v>
      </c>
      <c r="P159" s="189">
        <f t="shared" si="5"/>
        <v>6.8088261906331228E-4</v>
      </c>
      <c r="Q159" s="189">
        <f t="shared" si="5"/>
        <v>4.2613146694082347E-4</v>
      </c>
      <c r="R159" s="189">
        <f t="shared" si="5"/>
        <v>1.2188047748308547E-4</v>
      </c>
      <c r="S159" s="189">
        <f t="shared" ref="S159:AI159" si="8">+S117/$AJ$127</f>
        <v>3.8718197801002078E-3</v>
      </c>
      <c r="T159" s="189">
        <f t="shared" si="8"/>
        <v>9.5220401687157738E-5</v>
      </c>
      <c r="U159" s="189">
        <f t="shared" si="8"/>
        <v>9.4982039059069624E-5</v>
      </c>
      <c r="V159" s="189">
        <f t="shared" si="8"/>
        <v>8.9849426086833852E-5</v>
      </c>
      <c r="W159" s="189">
        <f t="shared" si="8"/>
        <v>1.8531323827133295E-2</v>
      </c>
      <c r="X159" s="189">
        <f t="shared" si="8"/>
        <v>4.5033592594036857E-5</v>
      </c>
      <c r="Y159" s="189">
        <f t="shared" si="8"/>
        <v>4.4887203441992621E-5</v>
      </c>
      <c r="Z159" s="189">
        <f t="shared" si="8"/>
        <v>4.440214492093172E-5</v>
      </c>
      <c r="AA159" s="189">
        <f t="shared" si="8"/>
        <v>3.8491991709859057E-5</v>
      </c>
      <c r="AB159" s="189">
        <f t="shared" si="8"/>
        <v>3.1518103940212637E-5</v>
      </c>
      <c r="AC159" s="189">
        <f t="shared" si="8"/>
        <v>3.1465320136939478E-5</v>
      </c>
      <c r="AD159" s="189">
        <f t="shared" si="8"/>
        <v>3.1429536667240114E-5</v>
      </c>
      <c r="AE159" s="189">
        <f t="shared" si="8"/>
        <v>3.1250996065896065E-5</v>
      </c>
      <c r="AF159" s="189">
        <f t="shared" si="8"/>
        <v>3.1250996065896065E-5</v>
      </c>
      <c r="AG159" s="189">
        <f t="shared" si="8"/>
        <v>1.0103738881230812E-5</v>
      </c>
      <c r="AH159" s="189">
        <f t="shared" si="8"/>
        <v>1.0103738881230812E-5</v>
      </c>
      <c r="AI159" s="189">
        <f t="shared" si="8"/>
        <v>1.0103738890071937E-5</v>
      </c>
      <c r="AJ159" s="332">
        <f t="shared" si="7"/>
        <v>0.10173790477375079</v>
      </c>
    </row>
    <row r="160" spans="2:36" s="171" customFormat="1" ht="12.6" x14ac:dyDescent="0.3">
      <c r="B160" s="171" t="s">
        <v>140</v>
      </c>
      <c r="C160" s="189">
        <f t="shared" si="5"/>
        <v>0</v>
      </c>
      <c r="D160" s="189">
        <f t="shared" si="5"/>
        <v>1.2865366765811249E-2</v>
      </c>
      <c r="E160" s="189">
        <f t="shared" si="5"/>
        <v>1.0199592880592159E-2</v>
      </c>
      <c r="F160" s="189">
        <f t="shared" si="5"/>
        <v>1.7205537985193822E-3</v>
      </c>
      <c r="G160" s="189">
        <f t="shared" si="5"/>
        <v>1.6248036020832798E-2</v>
      </c>
      <c r="H160" s="189">
        <f t="shared" si="5"/>
        <v>9.8252217687957327E-4</v>
      </c>
      <c r="I160" s="189">
        <f t="shared" si="5"/>
        <v>3.1359703339653047E-3</v>
      </c>
      <c r="J160" s="189">
        <f t="shared" si="5"/>
        <v>9.6899993314767084E-3</v>
      </c>
      <c r="K160" s="189">
        <f t="shared" si="5"/>
        <v>8.0020184516414079E-3</v>
      </c>
      <c r="L160" s="189">
        <f t="shared" si="5"/>
        <v>1.1274481695038531E-2</v>
      </c>
      <c r="M160" s="189">
        <f t="shared" si="5"/>
        <v>1.4791015838456778E-3</v>
      </c>
      <c r="N160" s="189">
        <f t="shared" si="5"/>
        <v>7.2986233949468796E-4</v>
      </c>
      <c r="O160" s="189">
        <f t="shared" si="5"/>
        <v>6.8430451665373786E-4</v>
      </c>
      <c r="P160" s="189">
        <f t="shared" si="5"/>
        <v>3.4118896781295041E-4</v>
      </c>
      <c r="Q160" s="189">
        <f t="shared" si="5"/>
        <v>4.2616807546409429E-3</v>
      </c>
      <c r="R160" s="189">
        <f t="shared" si="5"/>
        <v>3.11480955160941E-4</v>
      </c>
      <c r="S160" s="189">
        <f t="shared" ref="S160:AI160" si="9">+S118/$AJ$127</f>
        <v>1.6694736809025958E-4</v>
      </c>
      <c r="T160" s="189">
        <f t="shared" si="9"/>
        <v>1.6263409159649554E-4</v>
      </c>
      <c r="U160" s="189">
        <f t="shared" si="9"/>
        <v>7.1989034688155155E-3</v>
      </c>
      <c r="V160" s="189">
        <f t="shared" si="9"/>
        <v>2.4823352203025457E-2</v>
      </c>
      <c r="W160" s="189">
        <f t="shared" si="9"/>
        <v>1.0080711969875405E-4</v>
      </c>
      <c r="X160" s="189">
        <f t="shared" si="9"/>
        <v>6.4770154158465349E-5</v>
      </c>
      <c r="Y160" s="189">
        <f t="shared" si="9"/>
        <v>4.5490516774328754E-4</v>
      </c>
      <c r="Z160" s="189">
        <f t="shared" si="9"/>
        <v>8.3279763219958834E-6</v>
      </c>
      <c r="AA160" s="189">
        <f t="shared" si="9"/>
        <v>8.0460883257465924E-6</v>
      </c>
      <c r="AB160" s="189">
        <f t="shared" si="9"/>
        <v>2.760033646280414E-3</v>
      </c>
      <c r="AC160" s="189">
        <f t="shared" si="9"/>
        <v>5.9774452030106524E-4</v>
      </c>
      <c r="AD160" s="189">
        <f t="shared" si="9"/>
        <v>2.2449330796887557E-7</v>
      </c>
      <c r="AE160" s="189">
        <f t="shared" si="9"/>
        <v>4.5952706624825024E-8</v>
      </c>
      <c r="AF160" s="189">
        <f t="shared" si="9"/>
        <v>4.5952706624825024E-8</v>
      </c>
      <c r="AG160" s="189">
        <f t="shared" si="9"/>
        <v>0</v>
      </c>
      <c r="AH160" s="189">
        <f t="shared" si="9"/>
        <v>0</v>
      </c>
      <c r="AI160" s="189">
        <f t="shared" si="9"/>
        <v>0</v>
      </c>
      <c r="AJ160" s="332">
        <f t="shared" si="7"/>
        <v>0.11827294877544473</v>
      </c>
    </row>
    <row r="161" spans="2:36" s="171" customFormat="1" ht="12.6" x14ac:dyDescent="0.3">
      <c r="B161" s="171" t="s">
        <v>141</v>
      </c>
      <c r="C161" s="189">
        <f t="shared" si="5"/>
        <v>0</v>
      </c>
      <c r="D161" s="189">
        <f t="shared" si="5"/>
        <v>9.3872554259049109E-3</v>
      </c>
      <c r="E161" s="189">
        <f t="shared" si="5"/>
        <v>6.1645431133139856E-3</v>
      </c>
      <c r="F161" s="189">
        <f t="shared" si="5"/>
        <v>3.4324111529862294E-3</v>
      </c>
      <c r="G161" s="189">
        <f t="shared" si="5"/>
        <v>5.3037897567272665E-3</v>
      </c>
      <c r="H161" s="189">
        <f t="shared" si="5"/>
        <v>3.2118109019108436E-3</v>
      </c>
      <c r="I161" s="189">
        <f t="shared" si="5"/>
        <v>7.2854863222750112E-3</v>
      </c>
      <c r="J161" s="189">
        <f t="shared" si="5"/>
        <v>4.2657546328253608E-3</v>
      </c>
      <c r="K161" s="189">
        <f t="shared" si="5"/>
        <v>5.0113868737562449E-3</v>
      </c>
      <c r="L161" s="189">
        <f t="shared" si="5"/>
        <v>1.0302475909247452E-2</v>
      </c>
      <c r="M161" s="189">
        <f t="shared" si="5"/>
        <v>4.1335290572119468E-4</v>
      </c>
      <c r="N161" s="189">
        <f t="shared" si="5"/>
        <v>4.1226410929809414E-4</v>
      </c>
      <c r="O161" s="189">
        <f t="shared" si="5"/>
        <v>4.7369197388479463E-4</v>
      </c>
      <c r="P161" s="189">
        <f t="shared" si="5"/>
        <v>4.0365449312785749E-4</v>
      </c>
      <c r="Q161" s="189">
        <f t="shared" si="5"/>
        <v>4.0372396675151086E-4</v>
      </c>
      <c r="R161" s="189">
        <f t="shared" si="5"/>
        <v>2.1551062135019753E-4</v>
      </c>
      <c r="S161" s="189">
        <f t="shared" ref="S161:AI161" si="10">+S119/$AJ$127</f>
        <v>1.7540294018080394E-4</v>
      </c>
      <c r="T161" s="189">
        <f t="shared" si="10"/>
        <v>9.1312411077934004E-5</v>
      </c>
      <c r="U161" s="189">
        <f t="shared" si="10"/>
        <v>7.1841630443000553E-3</v>
      </c>
      <c r="V161" s="189">
        <f t="shared" si="10"/>
        <v>8.6259857174798374E-5</v>
      </c>
      <c r="W161" s="189">
        <f t="shared" si="10"/>
        <v>8.5823557297103384E-5</v>
      </c>
      <c r="X161" s="189">
        <f t="shared" si="10"/>
        <v>8.5677168145059155E-5</v>
      </c>
      <c r="Y161" s="189">
        <f t="shared" si="10"/>
        <v>8.5677168145059155E-5</v>
      </c>
      <c r="Z161" s="189">
        <f t="shared" si="10"/>
        <v>8.3921418258366349E-5</v>
      </c>
      <c r="AA161" s="189">
        <f t="shared" si="10"/>
        <v>8.3713744405083178E-5</v>
      </c>
      <c r="AB161" s="189">
        <f t="shared" si="10"/>
        <v>7.6871657657626738E-5</v>
      </c>
      <c r="AC161" s="189">
        <f t="shared" si="10"/>
        <v>7.6818873854353565E-5</v>
      </c>
      <c r="AD161" s="189">
        <f t="shared" si="10"/>
        <v>7.6783090384654215E-5</v>
      </c>
      <c r="AE161" s="189">
        <f t="shared" si="10"/>
        <v>7.6604549925170899E-5</v>
      </c>
      <c r="AF161" s="189">
        <f t="shared" si="10"/>
        <v>7.2005469073913432E-5</v>
      </c>
      <c r="AG161" s="189">
        <f t="shared" si="10"/>
        <v>0</v>
      </c>
      <c r="AH161" s="189">
        <f t="shared" si="10"/>
        <v>0</v>
      </c>
      <c r="AI161" s="189">
        <f t="shared" si="10"/>
        <v>0</v>
      </c>
      <c r="AJ161" s="332">
        <f t="shared" si="7"/>
        <v>6.5028147108960946E-2</v>
      </c>
    </row>
    <row r="162" spans="2:36" s="171" customFormat="1" ht="12.6" x14ac:dyDescent="0.3">
      <c r="B162" s="171" t="s">
        <v>142</v>
      </c>
      <c r="C162" s="189">
        <f t="shared" si="5"/>
        <v>0</v>
      </c>
      <c r="D162" s="189">
        <f t="shared" si="5"/>
        <v>5.998656079020513E-3</v>
      </c>
      <c r="E162" s="189">
        <f t="shared" si="5"/>
        <v>2.3317627129223655E-3</v>
      </c>
      <c r="F162" s="189">
        <f t="shared" si="5"/>
        <v>8.7232682223604904E-3</v>
      </c>
      <c r="G162" s="189">
        <f t="shared" si="5"/>
        <v>1.4455142480435645E-2</v>
      </c>
      <c r="H162" s="189">
        <f t="shared" si="5"/>
        <v>1.4929733049644558E-2</v>
      </c>
      <c r="I162" s="189">
        <f t="shared" si="5"/>
        <v>1.435633748707431E-2</v>
      </c>
      <c r="J162" s="189">
        <f t="shared" si="5"/>
        <v>1.7781440998817153E-3</v>
      </c>
      <c r="K162" s="189">
        <f t="shared" si="5"/>
        <v>1.1101212986537686E-2</v>
      </c>
      <c r="L162" s="189">
        <f t="shared" si="5"/>
        <v>2.6679435655720292E-3</v>
      </c>
      <c r="M162" s="189">
        <f t="shared" si="5"/>
        <v>1.0269770446145183E-2</v>
      </c>
      <c r="N162" s="189">
        <f t="shared" si="5"/>
        <v>1.1967408193536326E-2</v>
      </c>
      <c r="O162" s="189">
        <f t="shared" si="5"/>
        <v>5.8776861921743635E-4</v>
      </c>
      <c r="P162" s="189">
        <f t="shared" si="5"/>
        <v>5.6221541465508568E-4</v>
      </c>
      <c r="Q162" s="189">
        <f t="shared" si="5"/>
        <v>5.5217574275506992E-4</v>
      </c>
      <c r="R162" s="189">
        <f t="shared" si="5"/>
        <v>5.5401665798476439E-4</v>
      </c>
      <c r="S162" s="189">
        <f t="shared" ref="S162:AI162" si="11">+S120/$AJ$127</f>
        <v>5.3824892874302179E-4</v>
      </c>
      <c r="T162" s="189">
        <f t="shared" si="11"/>
        <v>2.2997663238715125E-4</v>
      </c>
      <c r="U162" s="189">
        <f t="shared" si="11"/>
        <v>2.3003859919913666E-4</v>
      </c>
      <c r="V162" s="189">
        <f t="shared" si="11"/>
        <v>2.2479513003352105E-4</v>
      </c>
      <c r="W162" s="189">
        <f t="shared" si="11"/>
        <v>4.4367545690830464E-5</v>
      </c>
      <c r="X162" s="189">
        <f t="shared" si="11"/>
        <v>2.543603634933955E-3</v>
      </c>
      <c r="Y162" s="189">
        <f t="shared" si="11"/>
        <v>3.7558837506297557E-5</v>
      </c>
      <c r="Z162" s="189">
        <f t="shared" si="11"/>
        <v>3.7348643060047129E-5</v>
      </c>
      <c r="AA162" s="189">
        <f t="shared" si="11"/>
        <v>2.8319517226730339E-5</v>
      </c>
      <c r="AB162" s="189">
        <f t="shared" si="11"/>
        <v>2.1504012655607891E-5</v>
      </c>
      <c r="AC162" s="189">
        <f t="shared" si="11"/>
        <v>2.1451228852334729E-5</v>
      </c>
      <c r="AD162" s="189">
        <f t="shared" si="11"/>
        <v>2.1415445382635365E-5</v>
      </c>
      <c r="AE162" s="189">
        <f t="shared" si="11"/>
        <v>2.1236904781291313E-5</v>
      </c>
      <c r="AF162" s="189">
        <f t="shared" si="11"/>
        <v>2.1273024985392395E-5</v>
      </c>
      <c r="AG162" s="189">
        <f t="shared" si="11"/>
        <v>0</v>
      </c>
      <c r="AH162" s="189">
        <f t="shared" si="11"/>
        <v>0</v>
      </c>
      <c r="AI162" s="189">
        <f t="shared" si="11"/>
        <v>0</v>
      </c>
      <c r="AJ162" s="332">
        <f t="shared" si="7"/>
        <v>0.1048566938431811</v>
      </c>
    </row>
    <row r="163" spans="2:36" s="171" customFormat="1" ht="12.6" x14ac:dyDescent="0.3">
      <c r="B163" s="171" t="s">
        <v>143</v>
      </c>
      <c r="C163" s="189">
        <f t="shared" si="5"/>
        <v>1.1531608971498113E-2</v>
      </c>
      <c r="D163" s="189">
        <f t="shared" si="5"/>
        <v>5.4916325938150828E-3</v>
      </c>
      <c r="E163" s="189">
        <f t="shared" si="5"/>
        <v>3.8840185213104019E-3</v>
      </c>
      <c r="F163" s="189">
        <f t="shared" si="5"/>
        <v>1.2346314574131871E-3</v>
      </c>
      <c r="G163" s="189">
        <f t="shared" si="5"/>
        <v>1.7859851058771498E-3</v>
      </c>
      <c r="H163" s="189">
        <f t="shared" si="5"/>
        <v>2.741242888154318E-3</v>
      </c>
      <c r="I163" s="189">
        <f t="shared" si="5"/>
        <v>9.8903749056051191E-3</v>
      </c>
      <c r="J163" s="189">
        <f t="shared" si="5"/>
        <v>3.8324100549920084E-3</v>
      </c>
      <c r="K163" s="189">
        <f t="shared" si="5"/>
        <v>9.5434577432811953E-3</v>
      </c>
      <c r="L163" s="189">
        <f t="shared" si="5"/>
        <v>4.4248707352073191E-4</v>
      </c>
      <c r="M163" s="189">
        <f t="shared" si="5"/>
        <v>7.4785966056582255E-4</v>
      </c>
      <c r="N163" s="189">
        <f t="shared" si="5"/>
        <v>1.1729389216611104E-3</v>
      </c>
      <c r="O163" s="189">
        <f t="shared" si="5"/>
        <v>4.3978817884903377E-4</v>
      </c>
      <c r="P163" s="189">
        <f t="shared" si="5"/>
        <v>4.3251581445554973E-4</v>
      </c>
      <c r="Q163" s="189">
        <f t="shared" si="5"/>
        <v>4.3053705315049999E-4</v>
      </c>
      <c r="R163" s="189">
        <f t="shared" si="5"/>
        <v>4.3044111339454332E-4</v>
      </c>
      <c r="S163" s="189">
        <f t="shared" ref="S163:AI163" si="12">+S121/$AJ$127</f>
        <v>4.3044111339454332E-4</v>
      </c>
      <c r="T163" s="189">
        <f t="shared" si="12"/>
        <v>4.3025164014784959E-4</v>
      </c>
      <c r="U163" s="189">
        <f t="shared" si="12"/>
        <v>1.242552492425282E-2</v>
      </c>
      <c r="V163" s="189">
        <f t="shared" si="12"/>
        <v>9.1124931341225888E-6</v>
      </c>
      <c r="W163" s="189">
        <f t="shared" si="12"/>
        <v>9.5702445099477701E-3</v>
      </c>
      <c r="X163" s="189">
        <f t="shared" si="12"/>
        <v>1.0311481696169465E-2</v>
      </c>
      <c r="Y163" s="189">
        <f t="shared" si="12"/>
        <v>7.5987707727773631E-6</v>
      </c>
      <c r="Z163" s="189">
        <f t="shared" si="12"/>
        <v>7.5724734315710304E-6</v>
      </c>
      <c r="AA163" s="189">
        <f t="shared" si="12"/>
        <v>8.2786241257789724E-3</v>
      </c>
      <c r="AB163" s="189">
        <f t="shared" si="12"/>
        <v>3.130605809414018E-7</v>
      </c>
      <c r="AC163" s="189">
        <f t="shared" si="12"/>
        <v>2.2449330796887557E-7</v>
      </c>
      <c r="AD163" s="189">
        <f t="shared" si="12"/>
        <v>2.2449330796887557E-7</v>
      </c>
      <c r="AE163" s="189">
        <f t="shared" si="12"/>
        <v>4.5952706624825024E-8</v>
      </c>
      <c r="AF163" s="189">
        <f t="shared" si="12"/>
        <v>4.5952706624825024E-8</v>
      </c>
      <c r="AG163" s="189">
        <f t="shared" si="12"/>
        <v>0</v>
      </c>
      <c r="AH163" s="189">
        <f t="shared" si="12"/>
        <v>0</v>
      </c>
      <c r="AI163" s="189">
        <f t="shared" si="12"/>
        <v>0</v>
      </c>
      <c r="AJ163" s="332">
        <f t="shared" si="7"/>
        <v>9.5503635757183875E-2</v>
      </c>
    </row>
    <row r="164" spans="2:36" s="171" customFormat="1" ht="12.6" x14ac:dyDescent="0.3">
      <c r="B164" s="171" t="s">
        <v>144</v>
      </c>
      <c r="C164" s="189">
        <f t="shared" si="5"/>
        <v>4.8134119358124883E-3</v>
      </c>
      <c r="D164" s="189">
        <f t="shared" si="5"/>
        <v>7.4976918431779701E-3</v>
      </c>
      <c r="E164" s="189">
        <f t="shared" si="5"/>
        <v>8.1315752186809365E-3</v>
      </c>
      <c r="F164" s="189">
        <f t="shared" si="5"/>
        <v>1.9096370350017853E-2</v>
      </c>
      <c r="G164" s="189">
        <f t="shared" si="5"/>
        <v>4.9334667533049539E-4</v>
      </c>
      <c r="H164" s="189">
        <f t="shared" si="5"/>
        <v>3.6985067458425135E-3</v>
      </c>
      <c r="I164" s="189">
        <f t="shared" si="5"/>
        <v>1.0385078722000965E-2</v>
      </c>
      <c r="J164" s="189">
        <f t="shared" si="5"/>
        <v>1.3427073803577567E-2</v>
      </c>
      <c r="K164" s="189">
        <f t="shared" si="5"/>
        <v>3.7627188411358737E-4</v>
      </c>
      <c r="L164" s="189">
        <f t="shared" si="5"/>
        <v>3.2853340025546895E-4</v>
      </c>
      <c r="M164" s="189">
        <f t="shared" si="5"/>
        <v>1.6508347271471241E-2</v>
      </c>
      <c r="N164" s="189">
        <f t="shared" si="5"/>
        <v>3.2456320194834692E-4</v>
      </c>
      <c r="O164" s="189">
        <f t="shared" si="5"/>
        <v>3.2461103717630591E-4</v>
      </c>
      <c r="P164" s="189">
        <f t="shared" si="5"/>
        <v>3.1473508274640273E-4</v>
      </c>
      <c r="Q164" s="189">
        <f t="shared" si="5"/>
        <v>3.1568130334525256E-4</v>
      </c>
      <c r="R164" s="189">
        <f t="shared" si="5"/>
        <v>3.1425254112978421E-4</v>
      </c>
      <c r="S164" s="189">
        <f t="shared" ref="S164:AI164" si="13">+S122/$AJ$127</f>
        <v>1.8104530444885107E-4</v>
      </c>
      <c r="T164" s="189">
        <f t="shared" si="13"/>
        <v>1.8002014086832376E-4</v>
      </c>
      <c r="U164" s="189">
        <f t="shared" si="13"/>
        <v>1.7976656951483439E-4</v>
      </c>
      <c r="V164" s="189">
        <f t="shared" si="13"/>
        <v>1.2093182655341662E-4</v>
      </c>
      <c r="W164" s="189">
        <f t="shared" si="13"/>
        <v>1.1803733912093578E-4</v>
      </c>
      <c r="X164" s="189">
        <f t="shared" si="13"/>
        <v>1.1789094996889153E-4</v>
      </c>
      <c r="Y164" s="189">
        <f t="shared" si="13"/>
        <v>1.1752542527943231E-4</v>
      </c>
      <c r="Z164" s="189">
        <f t="shared" si="13"/>
        <v>1.1615422242962791E-4</v>
      </c>
      <c r="AA164" s="189">
        <f t="shared" si="13"/>
        <v>1.0951308431087174E-4</v>
      </c>
      <c r="AB164" s="189">
        <f t="shared" si="13"/>
        <v>3.4918078504248172E-7</v>
      </c>
      <c r="AC164" s="189">
        <f t="shared" si="13"/>
        <v>2.6061351206995548E-7</v>
      </c>
      <c r="AD164" s="189">
        <f t="shared" si="13"/>
        <v>4.3915411341400599E-7</v>
      </c>
      <c r="AE164" s="189">
        <f t="shared" si="13"/>
        <v>8.2072910725904907E-8</v>
      </c>
      <c r="AF164" s="189">
        <f t="shared" si="13"/>
        <v>4.5952706624825024E-8</v>
      </c>
      <c r="AG164" s="189">
        <f t="shared" si="13"/>
        <v>0</v>
      </c>
      <c r="AH164" s="189">
        <f t="shared" si="13"/>
        <v>0</v>
      </c>
      <c r="AI164" s="189">
        <f t="shared" si="13"/>
        <v>0</v>
      </c>
      <c r="AJ164" s="332">
        <f t="shared" si="7"/>
        <v>8.7592112853150217E-2</v>
      </c>
    </row>
    <row r="165" spans="2:36" s="171" customFormat="1" ht="12.6" x14ac:dyDescent="0.3">
      <c r="B165" s="171" t="s">
        <v>145</v>
      </c>
      <c r="C165" s="189">
        <f t="shared" si="5"/>
        <v>9.9833579731715763E-3</v>
      </c>
      <c r="D165" s="189">
        <f t="shared" si="5"/>
        <v>8.4568385999277459E-3</v>
      </c>
      <c r="E165" s="189">
        <f t="shared" si="5"/>
        <v>4.2928772580012363E-3</v>
      </c>
      <c r="F165" s="189">
        <f t="shared" si="5"/>
        <v>1.2516569771012008E-2</v>
      </c>
      <c r="G165" s="189">
        <f t="shared" si="5"/>
        <v>1.4301942898579821E-2</v>
      </c>
      <c r="H165" s="189">
        <f t="shared" si="5"/>
        <v>1.3815347400291226E-2</v>
      </c>
      <c r="I165" s="189">
        <f t="shared" si="5"/>
        <v>5.6159838148793113E-3</v>
      </c>
      <c r="J165" s="189">
        <f t="shared" si="5"/>
        <v>1.0770012325484679E-3</v>
      </c>
      <c r="K165" s="189">
        <f t="shared" si="5"/>
        <v>3.8363320078532758E-3</v>
      </c>
      <c r="L165" s="189">
        <f t="shared" si="5"/>
        <v>9.2341382629459448E-4</v>
      </c>
      <c r="M165" s="189">
        <f t="shared" si="5"/>
        <v>8.0706425568425602E-4</v>
      </c>
      <c r="N165" s="189">
        <f t="shared" si="5"/>
        <v>7.5842887781827359E-4</v>
      </c>
      <c r="O165" s="189">
        <f t="shared" si="5"/>
        <v>7.1761968264850626E-4</v>
      </c>
      <c r="P165" s="189">
        <f t="shared" si="5"/>
        <v>4.3598249326267361E-4</v>
      </c>
      <c r="Q165" s="189">
        <f t="shared" si="5"/>
        <v>1.2278773650049965E-4</v>
      </c>
      <c r="R165" s="189">
        <f t="shared" si="5"/>
        <v>1.522716068176884E-4</v>
      </c>
      <c r="S165" s="189">
        <f t="shared" ref="S165:AI165" si="14">+S123/$AJ$127</f>
        <v>9.6504971424345718E-5</v>
      </c>
      <c r="T165" s="189">
        <f t="shared" si="14"/>
        <v>9.5030928440464026E-5</v>
      </c>
      <c r="U165" s="189">
        <f t="shared" si="14"/>
        <v>9.4836807827125531E-5</v>
      </c>
      <c r="V165" s="189">
        <f t="shared" si="14"/>
        <v>8.9611921632487131E-5</v>
      </c>
      <c r="W165" s="189">
        <f t="shared" si="14"/>
        <v>4.5033592594036857E-5</v>
      </c>
      <c r="X165" s="189">
        <f t="shared" si="14"/>
        <v>9.1868129706634073E-5</v>
      </c>
      <c r="Y165" s="189">
        <f t="shared" si="14"/>
        <v>4.4521678752533395E-5</v>
      </c>
      <c r="Z165" s="189">
        <f t="shared" si="14"/>
        <v>4.440214492093172E-5</v>
      </c>
      <c r="AA165" s="189">
        <f t="shared" si="14"/>
        <v>3.8333608511335085E-5</v>
      </c>
      <c r="AB165" s="189">
        <f t="shared" si="14"/>
        <v>3.1518103940212637E-5</v>
      </c>
      <c r="AC165" s="189">
        <f t="shared" si="14"/>
        <v>3.1429536667240114E-5</v>
      </c>
      <c r="AD165" s="189">
        <f t="shared" si="14"/>
        <v>3.1250996065896065E-5</v>
      </c>
      <c r="AE165" s="189">
        <f t="shared" si="14"/>
        <v>3.1250996065896065E-5</v>
      </c>
      <c r="AF165" s="189">
        <f t="shared" si="14"/>
        <v>3.0352757134474433E-5</v>
      </c>
      <c r="AG165" s="189">
        <f t="shared" si="14"/>
        <v>1.0103738881230812E-5</v>
      </c>
      <c r="AH165" s="189">
        <f t="shared" si="14"/>
        <v>1.0103738881230812E-5</v>
      </c>
      <c r="AI165" s="189">
        <f t="shared" si="14"/>
        <v>0</v>
      </c>
      <c r="AJ165" s="332">
        <f t="shared" si="7"/>
        <v>7.862997308673722E-2</v>
      </c>
    </row>
    <row r="166" spans="2:36" s="171" customFormat="1" ht="12.6" x14ac:dyDescent="0.3">
      <c r="B166" s="171" t="s">
        <v>146</v>
      </c>
      <c r="C166" s="189">
        <f t="shared" si="5"/>
        <v>1.2790804044093778E-2</v>
      </c>
      <c r="D166" s="189">
        <f t="shared" si="5"/>
        <v>7.3604020466861318E-3</v>
      </c>
      <c r="E166" s="189">
        <f t="shared" si="5"/>
        <v>2.5427473419278135E-3</v>
      </c>
      <c r="F166" s="189">
        <f t="shared" si="5"/>
        <v>1.0926212093895564E-2</v>
      </c>
      <c r="G166" s="189">
        <f t="shared" si="5"/>
        <v>7.2685473211658684E-3</v>
      </c>
      <c r="H166" s="189">
        <f t="shared" si="5"/>
        <v>9.7692936823554782E-4</v>
      </c>
      <c r="I166" s="189">
        <f t="shared" si="5"/>
        <v>8.3326878468265655E-3</v>
      </c>
      <c r="J166" s="189">
        <f t="shared" si="5"/>
        <v>9.4357262967895909E-4</v>
      </c>
      <c r="K166" s="189">
        <f t="shared" si="5"/>
        <v>4.5708151960906808E-3</v>
      </c>
      <c r="L166" s="189">
        <f t="shared" si="5"/>
        <v>1.6955944814376596E-3</v>
      </c>
      <c r="M166" s="189">
        <f t="shared" si="5"/>
        <v>7.0597823732645049E-4</v>
      </c>
      <c r="N166" s="189">
        <f t="shared" si="5"/>
        <v>6.8526709592584977E-4</v>
      </c>
      <c r="O166" s="189">
        <f t="shared" si="5"/>
        <v>6.2207867622570453E-4</v>
      </c>
      <c r="P166" s="189">
        <f t="shared" si="5"/>
        <v>1.1541697370287958E-2</v>
      </c>
      <c r="Q166" s="189">
        <f t="shared" si="5"/>
        <v>3.1607068423532151E-4</v>
      </c>
      <c r="R166" s="189">
        <f t="shared" si="5"/>
        <v>1.0266083466003483E-2</v>
      </c>
      <c r="S166" s="189">
        <f t="shared" ref="S166:AI166" si="15">+S124/$AJ$127</f>
        <v>1.6179309309514721E-4</v>
      </c>
      <c r="T166" s="189">
        <f t="shared" si="15"/>
        <v>1.0591526123561589E-4</v>
      </c>
      <c r="U166" s="189">
        <f t="shared" si="15"/>
        <v>1.0118875221919142E-4</v>
      </c>
      <c r="V166" s="189">
        <f t="shared" si="15"/>
        <v>1.0087363342929068E-4</v>
      </c>
      <c r="W166" s="189">
        <f t="shared" si="15"/>
        <v>1.0080711969875405E-4</v>
      </c>
      <c r="X166" s="189">
        <f t="shared" si="15"/>
        <v>1.7789227893823887E-5</v>
      </c>
      <c r="Y166" s="189">
        <f t="shared" si="15"/>
        <v>8.4475101535975638E-6</v>
      </c>
      <c r="Z166" s="189">
        <f t="shared" si="15"/>
        <v>8.2347398316005348E-6</v>
      </c>
      <c r="AA166" s="189">
        <f t="shared" si="15"/>
        <v>1.3682116504908753E-6</v>
      </c>
      <c r="AB166" s="189">
        <f t="shared" si="15"/>
        <v>1.1617999617616038E-6</v>
      </c>
      <c r="AC166" s="189">
        <f t="shared" si="15"/>
        <v>2.2449330796887557E-7</v>
      </c>
      <c r="AD166" s="189">
        <f t="shared" si="15"/>
        <v>4.5952706624825024E-8</v>
      </c>
      <c r="AE166" s="189">
        <f t="shared" si="15"/>
        <v>4.5952706624825024E-8</v>
      </c>
      <c r="AF166" s="189">
        <f t="shared" si="15"/>
        <v>4.5952706624825024E-8</v>
      </c>
      <c r="AG166" s="189">
        <f t="shared" si="15"/>
        <v>0</v>
      </c>
      <c r="AH166" s="189">
        <f t="shared" si="15"/>
        <v>0</v>
      </c>
      <c r="AI166" s="189">
        <f t="shared" si="15"/>
        <v>0</v>
      </c>
      <c r="AJ166" s="332">
        <f t="shared" si="7"/>
        <v>8.2153429600640468E-2</v>
      </c>
    </row>
    <row r="167" spans="2:36" s="171" customFormat="1" ht="12.6" x14ac:dyDescent="0.3">
      <c r="B167" s="171" t="s">
        <v>147</v>
      </c>
      <c r="C167" s="189">
        <f t="shared" si="5"/>
        <v>7.6787503631243932E-3</v>
      </c>
      <c r="D167" s="189">
        <f t="shared" si="5"/>
        <v>1.3817366089588904E-3</v>
      </c>
      <c r="E167" s="189">
        <f t="shared" si="5"/>
        <v>6.8141703181868419E-3</v>
      </c>
      <c r="F167" s="189">
        <f t="shared" si="5"/>
        <v>1.7572438059324312E-3</v>
      </c>
      <c r="G167" s="189">
        <f t="shared" si="5"/>
        <v>3.6611900264815764E-3</v>
      </c>
      <c r="H167" s="189">
        <f t="shared" si="5"/>
        <v>4.5647145561878493E-3</v>
      </c>
      <c r="I167" s="189">
        <f t="shared" si="5"/>
        <v>1.6058521670106168E-3</v>
      </c>
      <c r="J167" s="189">
        <f t="shared" si="5"/>
        <v>1.5964331676297848E-3</v>
      </c>
      <c r="K167" s="189">
        <f t="shared" si="5"/>
        <v>4.2810510526898578E-3</v>
      </c>
      <c r="L167" s="189">
        <f t="shared" si="5"/>
        <v>4.1222311892506611E-4</v>
      </c>
      <c r="M167" s="189">
        <f t="shared" si="5"/>
        <v>4.1106889646538701E-4</v>
      </c>
      <c r="N167" s="189">
        <f t="shared" si="5"/>
        <v>4.7986341012394443E-3</v>
      </c>
      <c r="O167" s="189">
        <f t="shared" si="5"/>
        <v>4.1145952070769385E-4</v>
      </c>
      <c r="P167" s="189">
        <f t="shared" si="5"/>
        <v>4.0211465633709813E-4</v>
      </c>
      <c r="Q167" s="189">
        <f t="shared" si="5"/>
        <v>4.0165561926354404E-4</v>
      </c>
      <c r="R167" s="189">
        <f t="shared" si="5"/>
        <v>2.1551062241748843E-4</v>
      </c>
      <c r="S167" s="189">
        <f t="shared" ref="S167:AI167" si="16">+S125/$AJ$127</f>
        <v>1.7505079503422739E-4</v>
      </c>
      <c r="T167" s="189">
        <f t="shared" si="16"/>
        <v>9.1268660596594632E-5</v>
      </c>
      <c r="U167" s="189">
        <f t="shared" si="16"/>
        <v>8.6415085845906398E-5</v>
      </c>
      <c r="V167" s="189">
        <f t="shared" si="16"/>
        <v>8.5890071027640034E-5</v>
      </c>
      <c r="W167" s="189">
        <f t="shared" si="16"/>
        <v>8.5823557297103384E-5</v>
      </c>
      <c r="X167" s="189">
        <f t="shared" si="16"/>
        <v>1.9581680313718714E-3</v>
      </c>
      <c r="Y167" s="189">
        <f t="shared" si="16"/>
        <v>8.5192109623998254E-5</v>
      </c>
      <c r="Z167" s="189">
        <f t="shared" si="16"/>
        <v>8.3902395910937129E-5</v>
      </c>
      <c r="AA167" s="189">
        <f t="shared" si="16"/>
        <v>7.6904066707637496E-5</v>
      </c>
      <c r="AB167" s="189">
        <f t="shared" si="16"/>
        <v>7.6871657657626738E-5</v>
      </c>
      <c r="AC167" s="189">
        <f t="shared" si="16"/>
        <v>7.6783090384654215E-5</v>
      </c>
      <c r="AD167" s="189">
        <f t="shared" si="16"/>
        <v>7.1696416467446041E-3</v>
      </c>
      <c r="AE167" s="189">
        <f t="shared" si="16"/>
        <v>7.1650425660352065E-3</v>
      </c>
      <c r="AF167" s="189">
        <f t="shared" si="16"/>
        <v>7.177348330379819E-3</v>
      </c>
      <c r="AG167" s="189">
        <f t="shared" si="16"/>
        <v>0</v>
      </c>
      <c r="AH167" s="189">
        <f t="shared" si="16"/>
        <v>0</v>
      </c>
      <c r="AI167" s="189">
        <f t="shared" si="16"/>
        <v>0</v>
      </c>
      <c r="AJ167" s="332">
        <f t="shared" si="7"/>
        <v>6.4788110666175805E-2</v>
      </c>
    </row>
    <row r="168" spans="2:36" s="171" customFormat="1" ht="12.6" x14ac:dyDescent="0.3">
      <c r="B168" s="171" t="s">
        <v>148</v>
      </c>
      <c r="C168" s="189">
        <f t="shared" si="5"/>
        <v>2.5348801249544151E-3</v>
      </c>
      <c r="D168" s="189">
        <f t="shared" si="5"/>
        <v>9.6431591765455064E-4</v>
      </c>
      <c r="E168" s="189">
        <f t="shared" si="5"/>
        <v>1.2397813912388234E-3</v>
      </c>
      <c r="F168" s="189">
        <f t="shared" si="5"/>
        <v>1.0626043261189025E-3</v>
      </c>
      <c r="G168" s="189">
        <f t="shared" si="5"/>
        <v>1.0662817184739306E-3</v>
      </c>
      <c r="H168" s="189">
        <f t="shared" si="5"/>
        <v>9.5279270013838232E-4</v>
      </c>
      <c r="I168" s="189">
        <f t="shared" si="5"/>
        <v>9.1507922936904542E-4</v>
      </c>
      <c r="J168" s="189">
        <f t="shared" si="5"/>
        <v>8.9885928325842736E-4</v>
      </c>
      <c r="K168" s="189">
        <f t="shared" si="5"/>
        <v>8.5393192857781571E-4</v>
      </c>
      <c r="L168" s="189">
        <f t="shared" si="5"/>
        <v>6.6704397551866658E-4</v>
      </c>
      <c r="M168" s="189">
        <f t="shared" si="5"/>
        <v>6.6232116909419416E-4</v>
      </c>
      <c r="N168" s="189">
        <f t="shared" si="5"/>
        <v>6.2203627420813457E-4</v>
      </c>
      <c r="O168" s="189">
        <f t="shared" si="5"/>
        <v>5.9374879546350654E-4</v>
      </c>
      <c r="P168" s="189">
        <f t="shared" si="5"/>
        <v>5.9479375747780155E-4</v>
      </c>
      <c r="Q168" s="189">
        <f t="shared" si="5"/>
        <v>5.8318422619105595E-4</v>
      </c>
      <c r="R168" s="189">
        <f t="shared" si="5"/>
        <v>5.6899057048939716E-4</v>
      </c>
      <c r="S168" s="189">
        <f t="shared" ref="S168:AI168" si="17">+S126/$AJ$127</f>
        <v>4.4070369092799903E-4</v>
      </c>
      <c r="T168" s="189">
        <f t="shared" si="17"/>
        <v>2.6071827500461121E-4</v>
      </c>
      <c r="U168" s="189">
        <f t="shared" si="17"/>
        <v>2.5553677265098107E-4</v>
      </c>
      <c r="V168" s="189">
        <f t="shared" si="17"/>
        <v>7.5293733750928302E-5</v>
      </c>
      <c r="W168" s="189">
        <f t="shared" si="17"/>
        <v>5.2370159921097518E-5</v>
      </c>
      <c r="X168" s="189">
        <f t="shared" si="17"/>
        <v>4.5836315813895915E-5</v>
      </c>
      <c r="Y168" s="189">
        <f t="shared" si="17"/>
        <v>3.7348643060047129E-5</v>
      </c>
      <c r="Z168" s="189">
        <f t="shared" si="17"/>
        <v>3.1627142915296575E-5</v>
      </c>
      <c r="AA168" s="189">
        <f t="shared" si="17"/>
        <v>2.1519878569878614E-5</v>
      </c>
      <c r="AB168" s="189">
        <f t="shared" si="17"/>
        <v>2.1504012655607891E-5</v>
      </c>
      <c r="AC168" s="189">
        <f t="shared" si="17"/>
        <v>2.1415445382635365E-5</v>
      </c>
      <c r="AD168" s="189">
        <f t="shared" si="17"/>
        <v>2.1236904781291313E-5</v>
      </c>
      <c r="AE168" s="189">
        <f t="shared" si="17"/>
        <v>2.1236904781291313E-5</v>
      </c>
      <c r="AF168" s="189">
        <f t="shared" si="17"/>
        <v>4.5952706624825024E-8</v>
      </c>
      <c r="AG168" s="189">
        <f t="shared" si="17"/>
        <v>0</v>
      </c>
      <c r="AH168" s="189">
        <f t="shared" si="17"/>
        <v>0</v>
      </c>
      <c r="AI168" s="189">
        <f t="shared" si="17"/>
        <v>0</v>
      </c>
      <c r="AJ168" s="332">
        <f t="shared" si="7"/>
        <v>1.6087039221149235E-2</v>
      </c>
    </row>
    <row r="169" spans="2:36" s="171" customFormat="1" ht="12.6" x14ac:dyDescent="0.3">
      <c r="B169" s="178" t="s">
        <v>120</v>
      </c>
      <c r="C169" s="190">
        <f t="shared" ref="C169:AJ169" si="18">SUM(C157:C168)</f>
        <v>4.9332813412654768E-2</v>
      </c>
      <c r="D169" s="190">
        <f t="shared" si="18"/>
        <v>8.8541522237837275E-2</v>
      </c>
      <c r="E169" s="190">
        <f t="shared" si="18"/>
        <v>7.0942904752809094E-2</v>
      </c>
      <c r="F169" s="190">
        <f t="shared" si="18"/>
        <v>9.8539336790343324E-2</v>
      </c>
      <c r="G169" s="190">
        <f t="shared" si="18"/>
        <v>9.9447206270023611E-2</v>
      </c>
      <c r="H169" s="190">
        <f t="shared" si="18"/>
        <v>7.6567303163961667E-2</v>
      </c>
      <c r="I169" s="190">
        <f t="shared" si="18"/>
        <v>8.2487256652208449E-2</v>
      </c>
      <c r="J169" s="190">
        <f t="shared" si="18"/>
        <v>5.0975826967941631E-2</v>
      </c>
      <c r="K169" s="190">
        <f t="shared" si="18"/>
        <v>4.9819660593141191E-2</v>
      </c>
      <c r="L169" s="190">
        <f t="shared" si="18"/>
        <v>4.6184628325963276E-2</v>
      </c>
      <c r="M169" s="190">
        <f t="shared" si="18"/>
        <v>4.0189986479558647E-2</v>
      </c>
      <c r="N169" s="190">
        <f t="shared" si="18"/>
        <v>3.0741654069652305E-2</v>
      </c>
      <c r="O169" s="190">
        <f t="shared" si="18"/>
        <v>9.8755932103078009E-3</v>
      </c>
      <c r="P169" s="190">
        <f t="shared" si="18"/>
        <v>1.6469867896346472E-2</v>
      </c>
      <c r="Q169" s="190">
        <f t="shared" si="18"/>
        <v>8.5607533285307433E-3</v>
      </c>
      <c r="R169" s="190">
        <f t="shared" si="18"/>
        <v>3.6604866747476407E-2</v>
      </c>
      <c r="S169" s="190">
        <f t="shared" si="18"/>
        <v>6.97584232435065E-3</v>
      </c>
      <c r="T169" s="190">
        <f t="shared" si="18"/>
        <v>2.3530429210330979E-3</v>
      </c>
      <c r="U169" s="190">
        <f t="shared" si="18"/>
        <v>2.8461485130909337E-2</v>
      </c>
      <c r="V169" s="190">
        <f t="shared" si="18"/>
        <v>2.6244618496180899E-2</v>
      </c>
      <c r="W169" s="190">
        <f t="shared" si="18"/>
        <v>2.8864483851224254E-2</v>
      </c>
      <c r="X169" s="190">
        <f t="shared" si="18"/>
        <v>1.5408266924491315E-2</v>
      </c>
      <c r="Y169" s="190">
        <f t="shared" si="18"/>
        <v>1.0495177599101509E-3</v>
      </c>
      <c r="Z169" s="190">
        <f t="shared" si="18"/>
        <v>5.8950773902468039E-4</v>
      </c>
      <c r="AA169" s="190">
        <f t="shared" si="18"/>
        <v>8.8079591923704466E-3</v>
      </c>
      <c r="AB169" s="190">
        <f t="shared" si="18"/>
        <v>3.0223601488855536E-3</v>
      </c>
      <c r="AC169" s="190">
        <f t="shared" si="18"/>
        <v>8.5847985707321437E-4</v>
      </c>
      <c r="AD169" s="190">
        <f t="shared" si="18"/>
        <v>7.3531768202823372E-3</v>
      </c>
      <c r="AE169" s="190">
        <f t="shared" si="18"/>
        <v>7.3469708743027036E-3</v>
      </c>
      <c r="AF169" s="190">
        <f t="shared" si="18"/>
        <v>7.3325883667899709E-3</v>
      </c>
      <c r="AG169" s="190">
        <f t="shared" si="18"/>
        <v>2.0207477762461623E-5</v>
      </c>
      <c r="AH169" s="190">
        <f t="shared" si="18"/>
        <v>2.0207477762461623E-5</v>
      </c>
      <c r="AI169" s="190">
        <f t="shared" si="18"/>
        <v>1.0103738890071937E-5</v>
      </c>
      <c r="AJ169" s="333">
        <f t="shared" si="18"/>
        <v>1.0000000000000004</v>
      </c>
    </row>
    <row r="170" spans="2:36" s="171" customFormat="1" ht="12.6" x14ac:dyDescent="0.3">
      <c r="B170" s="172"/>
      <c r="S170" s="172"/>
      <c r="T170" s="191"/>
      <c r="U170" s="191"/>
      <c r="AJ170" s="192"/>
    </row>
    <row r="171" spans="2:36" s="171" customFormat="1" ht="12.6" x14ac:dyDescent="0.3"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S171" s="172"/>
    </row>
    <row r="172" spans="2:36" s="171" customFormat="1" ht="12.6" x14ac:dyDescent="0.3">
      <c r="B172" s="172" t="s">
        <v>151</v>
      </c>
      <c r="S172" s="172"/>
      <c r="T172" s="193"/>
      <c r="U172" s="193"/>
    </row>
  </sheetData>
  <mergeCells count="90">
    <mergeCell ref="AL128:AN131"/>
    <mergeCell ref="B2:Q2"/>
    <mergeCell ref="B6:F6"/>
    <mergeCell ref="H6:L6"/>
    <mergeCell ref="N6:R6"/>
    <mergeCell ref="B7:F7"/>
    <mergeCell ref="H7:L7"/>
    <mergeCell ref="N7:R7"/>
    <mergeCell ref="B8:F8"/>
    <mergeCell ref="H8:L8"/>
    <mergeCell ref="N8:R8"/>
    <mergeCell ref="B9:F9"/>
    <mergeCell ref="H9:L9"/>
    <mergeCell ref="N9:R9"/>
    <mergeCell ref="B10:F10"/>
    <mergeCell ref="H10:L10"/>
    <mergeCell ref="N10:R10"/>
    <mergeCell ref="B24:F24"/>
    <mergeCell ref="H24:L24"/>
    <mergeCell ref="N24:R24"/>
    <mergeCell ref="B25:F25"/>
    <mergeCell ref="H25:L25"/>
    <mergeCell ref="N25:R25"/>
    <mergeCell ref="B26:F26"/>
    <mergeCell ref="H26:L26"/>
    <mergeCell ref="N26:R26"/>
    <mergeCell ref="B27:F27"/>
    <mergeCell ref="H27:L27"/>
    <mergeCell ref="N27:R27"/>
    <mergeCell ref="B28:F28"/>
    <mergeCell ref="H28:L28"/>
    <mergeCell ref="N28:R28"/>
    <mergeCell ref="B45:F45"/>
    <mergeCell ref="H45:L45"/>
    <mergeCell ref="N45:R45"/>
    <mergeCell ref="B46:F46"/>
    <mergeCell ref="H46:L46"/>
    <mergeCell ref="N46:R46"/>
    <mergeCell ref="B47:F47"/>
    <mergeCell ref="H47:L47"/>
    <mergeCell ref="N47:R47"/>
    <mergeCell ref="B48:F48"/>
    <mergeCell ref="H48:L48"/>
    <mergeCell ref="N48:R48"/>
    <mergeCell ref="B49:F49"/>
    <mergeCell ref="H49:L49"/>
    <mergeCell ref="N49:R49"/>
    <mergeCell ref="B67:Q67"/>
    <mergeCell ref="B70:F70"/>
    <mergeCell ref="H70:L70"/>
    <mergeCell ref="N70:R70"/>
    <mergeCell ref="B71:F71"/>
    <mergeCell ref="H71:L71"/>
    <mergeCell ref="N71:R71"/>
    <mergeCell ref="B72:F72"/>
    <mergeCell ref="H72:L72"/>
    <mergeCell ref="N72:R72"/>
    <mergeCell ref="B73:F73"/>
    <mergeCell ref="H73:L73"/>
    <mergeCell ref="N73:R73"/>
    <mergeCell ref="B74:F74"/>
    <mergeCell ref="H74:L74"/>
    <mergeCell ref="N74:R74"/>
    <mergeCell ref="B89:F89"/>
    <mergeCell ref="H89:L89"/>
    <mergeCell ref="N89:R89"/>
    <mergeCell ref="B90:F90"/>
    <mergeCell ref="H90:L90"/>
    <mergeCell ref="N90:R90"/>
    <mergeCell ref="B111:AJ111"/>
    <mergeCell ref="B91:F91"/>
    <mergeCell ref="H91:L91"/>
    <mergeCell ref="N91:R91"/>
    <mergeCell ref="B92:F92"/>
    <mergeCell ref="H92:L92"/>
    <mergeCell ref="N92:R92"/>
    <mergeCell ref="B93:F93"/>
    <mergeCell ref="H93:L93"/>
    <mergeCell ref="N93:R93"/>
    <mergeCell ref="B109:AJ109"/>
    <mergeCell ref="B110:AJ110"/>
    <mergeCell ref="B152:AJ152"/>
    <mergeCell ref="B153:AJ153"/>
    <mergeCell ref="B154:AJ154"/>
    <mergeCell ref="B112:AJ112"/>
    <mergeCell ref="B130:AJ130"/>
    <mergeCell ref="B131:AJ131"/>
    <mergeCell ref="B132:AJ132"/>
    <mergeCell ref="B133:AJ133"/>
    <mergeCell ref="B151:AJ151"/>
  </mergeCells>
  <hyperlinks>
    <hyperlink ref="S2" location="INDICE!A21" display="Å INDICE" xr:uid="{00000000-0004-0000-1000-000000000000}"/>
    <hyperlink ref="R67" location="INDICE!A21" display="Å INDICE" xr:uid="{00000000-0004-0000-10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rowBreaks count="2" manualBreakCount="2">
    <brk id="65" max="17" man="1"/>
    <brk id="108" max="17" man="1"/>
  </rowBreaks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AT80"/>
  <sheetViews>
    <sheetView showGridLines="0" zoomScaleNormal="100" workbookViewId="0">
      <pane xSplit="1" ySplit="6" topLeftCell="AO27" activePane="bottomRight" state="frozen"/>
      <selection pane="topRight" activeCell="T6" sqref="T6"/>
      <selection pane="bottomLeft" activeCell="T6" sqref="T6"/>
      <selection pane="bottomRight" activeCell="AR33" sqref="AR33:AR34"/>
    </sheetView>
  </sheetViews>
  <sheetFormatPr baseColWidth="10" defaultColWidth="11.44140625" defaultRowHeight="14.4" outlineLevelCol="1" x14ac:dyDescent="0.35"/>
  <cols>
    <col min="1" max="1" width="27.5546875" style="21" customWidth="1"/>
    <col min="2" max="2" width="22.5546875" style="21" hidden="1" customWidth="1" outlineLevel="1"/>
    <col min="3" max="3" width="14" style="21" hidden="1" customWidth="1" outlineLevel="1"/>
    <col min="4" max="4" width="22.88671875" style="21" hidden="1" customWidth="1" outlineLevel="1"/>
    <col min="5" max="5" width="14" style="21" hidden="1" customWidth="1" outlineLevel="1"/>
    <col min="6" max="6" width="23" style="21" hidden="1" customWidth="1" outlineLevel="1"/>
    <col min="7" max="7" width="14" style="21" hidden="1" customWidth="1" outlineLevel="1"/>
    <col min="8" max="8" width="20.44140625" style="21" hidden="1" customWidth="1" outlineLevel="1"/>
    <col min="9" max="9" width="14" style="21" hidden="1" customWidth="1" outlineLevel="1"/>
    <col min="10" max="10" width="23.88671875" style="21" hidden="1" customWidth="1" outlineLevel="1"/>
    <col min="11" max="11" width="14" style="21" hidden="1" customWidth="1" outlineLevel="1"/>
    <col min="12" max="12" width="22.77734375" style="21" hidden="1" customWidth="1" outlineLevel="1"/>
    <col min="13" max="13" width="14" style="21" hidden="1" customWidth="1" outlineLevel="1"/>
    <col min="14" max="14" width="15" style="21" hidden="1" customWidth="1" outlineLevel="1"/>
    <col min="15" max="15" width="14.44140625" style="21" hidden="1" customWidth="1" outlineLevel="1"/>
    <col min="16" max="16" width="15" style="21" hidden="1" customWidth="1" outlineLevel="1"/>
    <col min="17" max="17" width="14.44140625" style="21" hidden="1" customWidth="1" outlineLevel="1"/>
    <col min="18" max="18" width="22.6640625" style="21" hidden="1" customWidth="1" outlineLevel="1"/>
    <col min="19" max="19" width="14" style="21" hidden="1" customWidth="1" outlineLevel="1"/>
    <col min="20" max="20" width="22.88671875" style="21" hidden="1" customWidth="1" outlineLevel="1"/>
    <col min="21" max="21" width="14" style="21" hidden="1" customWidth="1" outlineLevel="1"/>
    <col min="22" max="22" width="21.44140625" style="21" hidden="1" customWidth="1" outlineLevel="1"/>
    <col min="23" max="23" width="14" style="21" hidden="1" customWidth="1" outlineLevel="1"/>
    <col min="24" max="24" width="23.5546875" style="21" bestFit="1" customWidth="1" collapsed="1"/>
    <col min="25" max="25" width="14" style="21" bestFit="1" customWidth="1"/>
    <col min="26" max="26" width="23.21875" style="21" bestFit="1" customWidth="1"/>
    <col min="27" max="27" width="14" style="21" bestFit="1" customWidth="1"/>
    <col min="28" max="28" width="22.77734375" style="21" bestFit="1" customWidth="1"/>
    <col min="29" max="29" width="14" style="21" bestFit="1" customWidth="1"/>
    <col min="30" max="30" width="23.44140625" style="21" bestFit="1" customWidth="1"/>
    <col min="31" max="31" width="14" style="21" bestFit="1" customWidth="1"/>
    <col min="32" max="32" width="23.44140625" style="21" bestFit="1" customWidth="1"/>
    <col min="33" max="33" width="14" style="21" bestFit="1" customWidth="1"/>
    <col min="34" max="34" width="23.44140625" style="21" bestFit="1" customWidth="1"/>
    <col min="35" max="35" width="14" style="21" bestFit="1" customWidth="1"/>
    <col min="36" max="36" width="24.33203125" style="21" customWidth="1"/>
    <col min="37" max="37" width="14" style="21" customWidth="1"/>
    <col min="38" max="38" width="23.44140625" style="21" bestFit="1" customWidth="1"/>
    <col min="39" max="39" width="11.6640625" style="21" customWidth="1"/>
    <col min="40" max="40" width="23.44140625" style="21" bestFit="1" customWidth="1"/>
    <col min="41" max="41" width="14" style="21" bestFit="1" customWidth="1"/>
    <col min="42" max="42" width="23.44140625" style="21" bestFit="1" customWidth="1"/>
    <col min="43" max="43" width="14" style="21" bestFit="1" customWidth="1"/>
    <col min="44" max="44" width="24" style="21" customWidth="1"/>
    <col min="45" max="45" width="11.44140625" style="21"/>
    <col min="46" max="46" width="22" style="21" bestFit="1" customWidth="1"/>
    <col min="47" max="16384" width="11.44140625" style="21"/>
  </cols>
  <sheetData>
    <row r="1" spans="1:46" s="275" customFormat="1" ht="16.8" customHeight="1" x14ac:dyDescent="0.4">
      <c r="A1" s="351" t="s">
        <v>42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9"/>
      <c r="AQ1" s="318"/>
      <c r="AR1" s="274" t="s">
        <v>186</v>
      </c>
    </row>
    <row r="2" spans="1:46" s="275" customFormat="1" ht="16.8" customHeight="1" x14ac:dyDescent="0.4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P2" s="318"/>
      <c r="AQ2" s="318"/>
    </row>
    <row r="3" spans="1:46" s="275" customFormat="1" ht="16.8" customHeight="1" thickBot="1" x14ac:dyDescent="0.45">
      <c r="A3" s="276"/>
      <c r="AL3" s="318"/>
      <c r="AM3" s="318"/>
      <c r="AP3" s="318"/>
      <c r="AQ3" s="318"/>
    </row>
    <row r="4" spans="1:46" ht="15" customHeight="1" x14ac:dyDescent="0.35">
      <c r="A4" s="352" t="s">
        <v>45</v>
      </c>
      <c r="B4" s="345" t="s">
        <v>46</v>
      </c>
      <c r="C4" s="346"/>
      <c r="D4" s="345" t="s">
        <v>47</v>
      </c>
      <c r="E4" s="346"/>
      <c r="F4" s="345" t="s">
        <v>48</v>
      </c>
      <c r="G4" s="346"/>
      <c r="H4" s="347" t="s">
        <v>49</v>
      </c>
      <c r="I4" s="348"/>
      <c r="J4" s="347" t="s">
        <v>50</v>
      </c>
      <c r="K4" s="348"/>
      <c r="L4" s="345" t="s">
        <v>51</v>
      </c>
      <c r="M4" s="346"/>
      <c r="N4" s="345" t="s">
        <v>176</v>
      </c>
      <c r="O4" s="346"/>
      <c r="P4" s="345" t="s">
        <v>177</v>
      </c>
      <c r="Q4" s="346"/>
      <c r="R4" s="347" t="s">
        <v>179</v>
      </c>
      <c r="S4" s="348"/>
      <c r="T4" s="347" t="s">
        <v>180</v>
      </c>
      <c r="U4" s="348"/>
      <c r="V4" s="347" t="s">
        <v>181</v>
      </c>
      <c r="W4" s="348"/>
      <c r="X4" s="347" t="s">
        <v>182</v>
      </c>
      <c r="Y4" s="348"/>
      <c r="Z4" s="347" t="s">
        <v>183</v>
      </c>
      <c r="AA4" s="348"/>
      <c r="AB4" s="347" t="s">
        <v>184</v>
      </c>
      <c r="AC4" s="348"/>
      <c r="AD4" s="345" t="s">
        <v>185</v>
      </c>
      <c r="AE4" s="346"/>
      <c r="AF4" s="347" t="s">
        <v>189</v>
      </c>
      <c r="AG4" s="348"/>
      <c r="AH4" s="345" t="s">
        <v>198</v>
      </c>
      <c r="AI4" s="346"/>
      <c r="AJ4" s="345" t="s">
        <v>199</v>
      </c>
      <c r="AK4" s="346"/>
      <c r="AL4" s="345" t="s">
        <v>201</v>
      </c>
      <c r="AM4" s="346"/>
      <c r="AN4" s="347" t="s">
        <v>203</v>
      </c>
      <c r="AO4" s="348"/>
      <c r="AP4" s="345" t="s">
        <v>212</v>
      </c>
      <c r="AQ4" s="346"/>
      <c r="AR4" s="349" t="s">
        <v>216</v>
      </c>
      <c r="AS4" s="350"/>
    </row>
    <row r="5" spans="1:46" x14ac:dyDescent="0.35">
      <c r="A5" s="353"/>
      <c r="B5" s="22" t="s">
        <v>52</v>
      </c>
      <c r="C5" s="23" t="s">
        <v>53</v>
      </c>
      <c r="D5" s="22" t="s">
        <v>52</v>
      </c>
      <c r="E5" s="23" t="s">
        <v>53</v>
      </c>
      <c r="F5" s="22" t="s">
        <v>52</v>
      </c>
      <c r="G5" s="23" t="s">
        <v>53</v>
      </c>
      <c r="H5" s="24" t="s">
        <v>52</v>
      </c>
      <c r="I5" s="25" t="s">
        <v>53</v>
      </c>
      <c r="J5" s="24" t="s">
        <v>52</v>
      </c>
      <c r="K5" s="25" t="s">
        <v>53</v>
      </c>
      <c r="L5" s="22" t="s">
        <v>52</v>
      </c>
      <c r="M5" s="23" t="s">
        <v>53</v>
      </c>
      <c r="N5" s="22" t="s">
        <v>52</v>
      </c>
      <c r="O5" s="23" t="s">
        <v>53</v>
      </c>
      <c r="P5" s="22" t="s">
        <v>52</v>
      </c>
      <c r="Q5" s="23" t="s">
        <v>53</v>
      </c>
      <c r="R5" s="24" t="s">
        <v>52</v>
      </c>
      <c r="S5" s="25" t="s">
        <v>53</v>
      </c>
      <c r="T5" s="24" t="s">
        <v>52</v>
      </c>
      <c r="U5" s="25" t="s">
        <v>53</v>
      </c>
      <c r="V5" s="24" t="s">
        <v>52</v>
      </c>
      <c r="W5" s="25" t="s">
        <v>53</v>
      </c>
      <c r="X5" s="24" t="s">
        <v>52</v>
      </c>
      <c r="Y5" s="25" t="s">
        <v>53</v>
      </c>
      <c r="Z5" s="24" t="s">
        <v>52</v>
      </c>
      <c r="AA5" s="25" t="s">
        <v>53</v>
      </c>
      <c r="AB5" s="24" t="s">
        <v>52</v>
      </c>
      <c r="AC5" s="25" t="s">
        <v>53</v>
      </c>
      <c r="AD5" s="22" t="s">
        <v>52</v>
      </c>
      <c r="AE5" s="23" t="s">
        <v>53</v>
      </c>
      <c r="AF5" s="24" t="s">
        <v>52</v>
      </c>
      <c r="AG5" s="25" t="s">
        <v>53</v>
      </c>
      <c r="AH5" s="22" t="s">
        <v>52</v>
      </c>
      <c r="AI5" s="23" t="s">
        <v>53</v>
      </c>
      <c r="AJ5" s="22" t="s">
        <v>52</v>
      </c>
      <c r="AK5" s="23" t="s">
        <v>53</v>
      </c>
      <c r="AL5" s="22" t="s">
        <v>52</v>
      </c>
      <c r="AM5" s="23" t="s">
        <v>53</v>
      </c>
      <c r="AN5" s="24" t="s">
        <v>52</v>
      </c>
      <c r="AO5" s="25" t="s">
        <v>53</v>
      </c>
      <c r="AP5" s="22" t="s">
        <v>52</v>
      </c>
      <c r="AQ5" s="23" t="s">
        <v>53</v>
      </c>
      <c r="AR5" s="26" t="s">
        <v>52</v>
      </c>
      <c r="AS5" s="27" t="s">
        <v>53</v>
      </c>
      <c r="AT5" s="63"/>
    </row>
    <row r="6" spans="1:46" s="37" customFormat="1" ht="15" thickBot="1" x14ac:dyDescent="0.4">
      <c r="A6" s="354"/>
      <c r="B6" s="28">
        <v>21953402.396925334</v>
      </c>
      <c r="C6" s="29">
        <v>0.99999999999991085</v>
      </c>
      <c r="D6" s="28">
        <v>22560615.670565285</v>
      </c>
      <c r="E6" s="29">
        <v>0.99999999999991085</v>
      </c>
      <c r="F6" s="28">
        <v>24138107.136500571</v>
      </c>
      <c r="G6" s="29">
        <v>0.99999999999991085</v>
      </c>
      <c r="H6" s="30">
        <v>24590794.459003881</v>
      </c>
      <c r="I6" s="31">
        <v>0.99999999999991085</v>
      </c>
      <c r="J6" s="30">
        <v>25554682.090981994</v>
      </c>
      <c r="K6" s="31">
        <v>0.99999999999991085</v>
      </c>
      <c r="L6" s="28">
        <v>26437094.611714311</v>
      </c>
      <c r="M6" s="29">
        <v>0.99999999999991085</v>
      </c>
      <c r="N6" s="28">
        <v>27423882.87841047</v>
      </c>
      <c r="O6" s="29">
        <v>0.99999999999991085</v>
      </c>
      <c r="P6" s="28">
        <v>27480205.468820389</v>
      </c>
      <c r="Q6" s="29">
        <v>0.99999999999991085</v>
      </c>
      <c r="R6" s="30">
        <v>28660142.777602784</v>
      </c>
      <c r="S6" s="31">
        <v>0.99999999999991085</v>
      </c>
      <c r="T6" s="30">
        <v>29142956.977656879</v>
      </c>
      <c r="U6" s="31">
        <v>0.99999999999991085</v>
      </c>
      <c r="V6" s="30">
        <v>28443119.121039011</v>
      </c>
      <c r="W6" s="31">
        <v>0.99999999999991085</v>
      </c>
      <c r="X6" s="30">
        <v>28453703.045538753</v>
      </c>
      <c r="Y6" s="31">
        <v>0.99999999999991085</v>
      </c>
      <c r="Z6" s="30">
        <v>27553852.467256501</v>
      </c>
      <c r="AA6" s="31">
        <v>0.99999999999991085</v>
      </c>
      <c r="AB6" s="30">
        <v>28862148.460527666</v>
      </c>
      <c r="AC6" s="31">
        <v>0.99999999999991085</v>
      </c>
      <c r="AD6" s="28">
        <v>28465526.74401518</v>
      </c>
      <c r="AE6" s="29">
        <v>0.99999999999991085</v>
      </c>
      <c r="AF6" s="30">
        <v>28989700.013540149</v>
      </c>
      <c r="AG6" s="31">
        <v>0.99999999999991085</v>
      </c>
      <c r="AH6" s="28">
        <v>28691574.22587657</v>
      </c>
      <c r="AI6" s="29">
        <v>0.99999999999991085</v>
      </c>
      <c r="AJ6" s="28">
        <v>29441028.970775511</v>
      </c>
      <c r="AK6" s="29">
        <v>0.99999999999991085</v>
      </c>
      <c r="AL6" s="28">
        <v>29482723.055988897</v>
      </c>
      <c r="AM6" s="29">
        <v>0.99999999999991085</v>
      </c>
      <c r="AN6" s="30">
        <v>29553182.680784509</v>
      </c>
      <c r="AO6" s="31">
        <v>0.99999999999991085</v>
      </c>
      <c r="AP6" s="28">
        <f>+AP9+AP11+AP13</f>
        <v>29734673.069033869</v>
      </c>
      <c r="AQ6" s="29">
        <v>0.99999999999991085</v>
      </c>
      <c r="AR6" s="32">
        <f>+AR9+AR11+AR13</f>
        <v>29856584.687285304</v>
      </c>
      <c r="AS6" s="33">
        <v>0.99999999999991085</v>
      </c>
      <c r="AT6" s="36"/>
    </row>
    <row r="7" spans="1:46" s="37" customFormat="1" x14ac:dyDescent="0.35">
      <c r="A7" s="38"/>
      <c r="B7" s="39"/>
      <c r="C7" s="40"/>
      <c r="D7" s="39"/>
      <c r="E7" s="40"/>
      <c r="F7" s="39"/>
      <c r="G7" s="40"/>
      <c r="H7" s="41"/>
      <c r="I7" s="42"/>
      <c r="J7" s="41"/>
      <c r="K7" s="42"/>
      <c r="L7" s="39"/>
      <c r="M7" s="40"/>
      <c r="N7" s="39"/>
      <c r="O7" s="40"/>
      <c r="P7" s="39"/>
      <c r="Q7" s="40"/>
      <c r="R7" s="41"/>
      <c r="S7" s="42"/>
      <c r="T7" s="41"/>
      <c r="U7" s="42"/>
      <c r="V7" s="41"/>
      <c r="W7" s="42"/>
      <c r="X7" s="41"/>
      <c r="Y7" s="42"/>
      <c r="Z7" s="41"/>
      <c r="AA7" s="42"/>
      <c r="AB7" s="41"/>
      <c r="AC7" s="42"/>
      <c r="AD7" s="39"/>
      <c r="AE7" s="40"/>
      <c r="AF7" s="41"/>
      <c r="AG7" s="42"/>
      <c r="AH7" s="39"/>
      <c r="AI7" s="40"/>
      <c r="AJ7" s="39"/>
      <c r="AK7" s="40"/>
      <c r="AL7" s="39"/>
      <c r="AM7" s="40"/>
      <c r="AN7" s="326"/>
      <c r="AO7" s="42"/>
      <c r="AP7" s="337"/>
      <c r="AQ7" s="40"/>
      <c r="AR7" s="321"/>
      <c r="AS7" s="43"/>
    </row>
    <row r="8" spans="1:46" s="37" customFormat="1" x14ac:dyDescent="0.35">
      <c r="A8" s="44" t="s">
        <v>54</v>
      </c>
      <c r="B8" s="45"/>
      <c r="C8" s="29"/>
      <c r="D8" s="45"/>
      <c r="E8" s="29"/>
      <c r="F8" s="45"/>
      <c r="G8" s="29"/>
      <c r="H8" s="46"/>
      <c r="I8" s="31"/>
      <c r="J8" s="46"/>
      <c r="K8" s="31"/>
      <c r="L8" s="45"/>
      <c r="M8" s="29"/>
      <c r="N8" s="45"/>
      <c r="O8" s="29"/>
      <c r="P8" s="45"/>
      <c r="Q8" s="29"/>
      <c r="R8" s="46"/>
      <c r="S8" s="31"/>
      <c r="T8" s="46"/>
      <c r="U8" s="31"/>
      <c r="V8" s="46"/>
      <c r="W8" s="31"/>
      <c r="X8" s="46"/>
      <c r="Y8" s="31"/>
      <c r="Z8" s="46"/>
      <c r="AA8" s="31"/>
      <c r="AB8" s="46"/>
      <c r="AC8" s="31"/>
      <c r="AD8" s="45"/>
      <c r="AE8" s="29"/>
      <c r="AF8" s="46"/>
      <c r="AG8" s="31"/>
      <c r="AH8" s="45"/>
      <c r="AI8" s="29"/>
      <c r="AJ8" s="45"/>
      <c r="AK8" s="29"/>
      <c r="AL8" s="45"/>
      <c r="AM8" s="29"/>
      <c r="AN8" s="30"/>
      <c r="AO8" s="31"/>
      <c r="AP8" s="28"/>
      <c r="AQ8" s="29"/>
      <c r="AR8" s="32"/>
      <c r="AS8" s="33"/>
      <c r="AT8" s="47"/>
    </row>
    <row r="9" spans="1:46" ht="15" customHeight="1" x14ac:dyDescent="0.35">
      <c r="A9" s="48" t="s">
        <v>55</v>
      </c>
      <c r="B9" s="49">
        <v>12902752.492104679</v>
      </c>
      <c r="C9" s="29">
        <f>+B9/B6</f>
        <v>0.5877336122582878</v>
      </c>
      <c r="D9" s="49">
        <v>13094299.519700667</v>
      </c>
      <c r="E9" s="29">
        <f>+D9/D6</f>
        <v>0.58040523853188675</v>
      </c>
      <c r="F9" s="49">
        <v>14057987.398880223</v>
      </c>
      <c r="G9" s="29">
        <f>+F9/F6</f>
        <v>0.58239808612094357</v>
      </c>
      <c r="H9" s="50">
        <v>14376247.061577301</v>
      </c>
      <c r="I9" s="31">
        <f>+H9/H6</f>
        <v>0.58461905675900039</v>
      </c>
      <c r="J9" s="50">
        <v>15341679.341774026</v>
      </c>
      <c r="K9" s="31">
        <f>+J9/J6</f>
        <v>0.60034710223172605</v>
      </c>
      <c r="L9" s="49">
        <v>15907313.310460076</v>
      </c>
      <c r="M9" s="29">
        <f>+L9/L6</f>
        <v>0.60170429255155455</v>
      </c>
      <c r="N9" s="49">
        <v>16522077.251811352</v>
      </c>
      <c r="O9" s="29">
        <f>+N9/N6</f>
        <v>0.60247038411976317</v>
      </c>
      <c r="P9" s="49">
        <v>16532653.275147758</v>
      </c>
      <c r="Q9" s="29">
        <f>+P9/P6</f>
        <v>0.60162043889759298</v>
      </c>
      <c r="R9" s="50">
        <v>16977596.279246073</v>
      </c>
      <c r="S9" s="31">
        <f>+R9/R6</f>
        <v>0.59237654225901692</v>
      </c>
      <c r="T9" s="50">
        <v>16917148.520963326</v>
      </c>
      <c r="U9" s="31">
        <f>+T9/T6</f>
        <v>0.58048840184382278</v>
      </c>
      <c r="V9" s="50">
        <v>16985968.434407886</v>
      </c>
      <c r="W9" s="31">
        <f>+V9/V6</f>
        <v>0.59719077792152486</v>
      </c>
      <c r="X9" s="50">
        <v>17155808.625203211</v>
      </c>
      <c r="Y9" s="31">
        <f>+X9/X6</f>
        <v>0.60293764216721391</v>
      </c>
      <c r="Z9" s="50">
        <v>17477494.243026875</v>
      </c>
      <c r="AA9" s="31">
        <f>+Z9/Z6</f>
        <v>0.63430310748002217</v>
      </c>
      <c r="AB9" s="50">
        <v>17989647.411240526</v>
      </c>
      <c r="AC9" s="31">
        <f>+AB9/AB6</f>
        <v>0.62329550538635248</v>
      </c>
      <c r="AD9" s="49">
        <v>17770498.258301139</v>
      </c>
      <c r="AE9" s="29">
        <f>+AD9/AD6</f>
        <v>0.62428137789641824</v>
      </c>
      <c r="AF9" s="50">
        <v>17815798.998813208</v>
      </c>
      <c r="AG9" s="31">
        <f>+AF9/AF6</f>
        <v>0.61455616962203907</v>
      </c>
      <c r="AH9" s="49">
        <v>18030037.833255634</v>
      </c>
      <c r="AI9" s="29">
        <f>+AH9/AH6</f>
        <v>0.62840880361993412</v>
      </c>
      <c r="AJ9" s="49">
        <v>18322143.839492951</v>
      </c>
      <c r="AK9" s="29">
        <f>+AJ9/AJ6</f>
        <v>0.62233367786432781</v>
      </c>
      <c r="AL9" s="49">
        <v>18545085.791155759</v>
      </c>
      <c r="AM9" s="29">
        <f>+AL9/AL6</f>
        <v>0.62901536455563767</v>
      </c>
      <c r="AN9" s="113">
        <v>18887624.661844436</v>
      </c>
      <c r="AO9" s="31">
        <f>+AN9/AN6</f>
        <v>0.63910628056061036</v>
      </c>
      <c r="AP9" s="112">
        <v>19305830.167937346</v>
      </c>
      <c r="AQ9" s="29">
        <f>+AP9/AP6</f>
        <v>0.64926996584478092</v>
      </c>
      <c r="AR9" s="114">
        <v>19507676.937980041</v>
      </c>
      <c r="AS9" s="33">
        <f>+AR9/AR6</f>
        <v>0.65337938489285952</v>
      </c>
      <c r="AT9" s="52"/>
    </row>
    <row r="10" spans="1:46" x14ac:dyDescent="0.35">
      <c r="A10" s="53" t="s">
        <v>56</v>
      </c>
      <c r="B10" s="54">
        <v>0</v>
      </c>
      <c r="C10" s="55"/>
      <c r="D10" s="54">
        <v>0</v>
      </c>
      <c r="E10" s="55"/>
      <c r="F10" s="54">
        <v>0</v>
      </c>
      <c r="G10" s="55"/>
      <c r="H10" s="56">
        <f>+H9/H62</f>
        <v>0.39842264759932416</v>
      </c>
      <c r="I10" s="57"/>
      <c r="J10" s="56">
        <v>0</v>
      </c>
      <c r="K10" s="57"/>
      <c r="L10" s="54">
        <v>0</v>
      </c>
      <c r="M10" s="55"/>
      <c r="N10" s="54">
        <v>0</v>
      </c>
      <c r="O10" s="55"/>
      <c r="P10" s="54">
        <f>+P9/P62</f>
        <v>0.41338754146876411</v>
      </c>
      <c r="Q10" s="55"/>
      <c r="R10" s="56"/>
      <c r="S10" s="57"/>
      <c r="T10" s="56"/>
      <c r="U10" s="57"/>
      <c r="V10" s="56"/>
      <c r="W10" s="57"/>
      <c r="X10" s="56"/>
      <c r="Y10" s="57"/>
      <c r="Z10" s="56"/>
      <c r="AA10" s="57"/>
      <c r="AB10" s="56"/>
      <c r="AC10" s="57"/>
      <c r="AD10" s="54"/>
      <c r="AE10" s="55"/>
      <c r="AF10" s="56">
        <f>+AF9/AF62</f>
        <v>0.37858211953165927</v>
      </c>
      <c r="AG10" s="57"/>
      <c r="AH10" s="54">
        <v>0</v>
      </c>
      <c r="AI10" s="55"/>
      <c r="AJ10" s="54">
        <v>0</v>
      </c>
      <c r="AK10" s="55"/>
      <c r="AL10" s="54">
        <v>0</v>
      </c>
      <c r="AM10" s="55"/>
      <c r="AN10" s="116">
        <f>+AN9/AN62</f>
        <v>0.38455187223483922</v>
      </c>
      <c r="AO10" s="57"/>
      <c r="AP10" s="115">
        <v>0</v>
      </c>
      <c r="AQ10" s="55"/>
      <c r="AR10" s="117">
        <v>0</v>
      </c>
      <c r="AS10" s="58"/>
      <c r="AT10" s="52"/>
    </row>
    <row r="11" spans="1:46" x14ac:dyDescent="0.35">
      <c r="A11" s="48" t="s">
        <v>57</v>
      </c>
      <c r="B11" s="49">
        <v>8944603.6288061384</v>
      </c>
      <c r="C11" s="59">
        <f>+B11/B6</f>
        <v>0.40743587108205459</v>
      </c>
      <c r="D11" s="49">
        <v>9359486.6490459777</v>
      </c>
      <c r="E11" s="59">
        <f>+D11/D6</f>
        <v>0.41485954043609058</v>
      </c>
      <c r="F11" s="49">
        <v>9556074.0211693794</v>
      </c>
      <c r="G11" s="59">
        <f>+F11/F6</f>
        <v>0.39589160687414093</v>
      </c>
      <c r="H11" s="50">
        <v>9673287.9583829492</v>
      </c>
      <c r="I11" s="60">
        <f>+H11/H6</f>
        <v>0.3933702904356996</v>
      </c>
      <c r="J11" s="50">
        <v>9689913.464406196</v>
      </c>
      <c r="K11" s="60">
        <f>+J11/J6</f>
        <v>0.37918348699887272</v>
      </c>
      <c r="L11" s="49">
        <v>9996893.0629614219</v>
      </c>
      <c r="M11" s="59">
        <f>+L11/L6</f>
        <v>0.37813886925879464</v>
      </c>
      <c r="N11" s="49">
        <v>10188058.16686368</v>
      </c>
      <c r="O11" s="59">
        <f>+N11/N6</f>
        <v>0.37150312419414022</v>
      </c>
      <c r="P11" s="49">
        <v>10224402.465622248</v>
      </c>
      <c r="Q11" s="59">
        <f>+P11/P6</f>
        <v>0.37206426557556371</v>
      </c>
      <c r="R11" s="50">
        <v>10756868.031484272</v>
      </c>
      <c r="S11" s="60">
        <f>+R11/R6</f>
        <v>0.375324998027941</v>
      </c>
      <c r="T11" s="50">
        <v>11309895.510090914</v>
      </c>
      <c r="U11" s="60">
        <f>+T11/T6</f>
        <v>0.3880833203975117</v>
      </c>
      <c r="V11" s="50">
        <v>10662367.410686621</v>
      </c>
      <c r="W11" s="60">
        <f>+V11/V6</f>
        <v>0.37486632057873726</v>
      </c>
      <c r="X11" s="50">
        <v>10280658.71236717</v>
      </c>
      <c r="Y11" s="60">
        <f>+X11/X6</f>
        <v>0.36131180169812976</v>
      </c>
      <c r="Z11" s="50">
        <v>9144350.3093035631</v>
      </c>
      <c r="AA11" s="60">
        <f>+Z11/Z6</f>
        <v>0.33187193406694077</v>
      </c>
      <c r="AB11" s="50">
        <v>9945415.5373225212</v>
      </c>
      <c r="AC11" s="60">
        <f>+AB11/AB6</f>
        <v>0.34458334073515107</v>
      </c>
      <c r="AD11" s="49">
        <v>9647633.9721190147</v>
      </c>
      <c r="AE11" s="59">
        <f>+AD11/AD6</f>
        <v>0.33892343039629191</v>
      </c>
      <c r="AF11" s="50">
        <v>10140056.758042146</v>
      </c>
      <c r="AG11" s="60">
        <f>+AF11/AF6</f>
        <v>0.34978136211502892</v>
      </c>
      <c r="AH11" s="49">
        <v>9331762.466358358</v>
      </c>
      <c r="AI11" s="59">
        <f>+AH11/AH6</f>
        <v>0.32524400344482174</v>
      </c>
      <c r="AJ11" s="49">
        <v>9496014.4471343793</v>
      </c>
      <c r="AK11" s="59">
        <f>+AJ11/AJ6</f>
        <v>0.32254356519130328</v>
      </c>
      <c r="AL11" s="49">
        <v>9326050.6450717617</v>
      </c>
      <c r="AM11" s="59">
        <f>+AL11/AL6</f>
        <v>0.31632256719846435</v>
      </c>
      <c r="AN11" s="113">
        <v>8793501.42490118</v>
      </c>
      <c r="AO11" s="60">
        <f>+AN11/AN6</f>
        <v>0.29754837304270171</v>
      </c>
      <c r="AP11" s="112">
        <v>8581798.2217847593</v>
      </c>
      <c r="AQ11" s="59">
        <f>+AP11/AP6</f>
        <v>0.28861249632241531</v>
      </c>
      <c r="AR11" s="114">
        <v>8451719.2964173481</v>
      </c>
      <c r="AS11" s="61">
        <f>+AR11/AR6</f>
        <v>0.28307723019694847</v>
      </c>
      <c r="AT11" s="52"/>
    </row>
    <row r="12" spans="1:46" x14ac:dyDescent="0.35">
      <c r="A12" s="53" t="s">
        <v>56</v>
      </c>
      <c r="B12" s="54">
        <v>0</v>
      </c>
      <c r="C12" s="55"/>
      <c r="D12" s="54">
        <v>0</v>
      </c>
      <c r="E12" s="55"/>
      <c r="F12" s="54">
        <v>0</v>
      </c>
      <c r="G12" s="55"/>
      <c r="H12" s="56">
        <f>+H11/H62</f>
        <v>0.26808505605542537</v>
      </c>
      <c r="I12" s="57"/>
      <c r="J12" s="56">
        <v>0</v>
      </c>
      <c r="K12" s="57"/>
      <c r="L12" s="54">
        <v>0</v>
      </c>
      <c r="M12" s="55"/>
      <c r="N12" s="54">
        <v>0</v>
      </c>
      <c r="O12" s="55"/>
      <c r="P12" s="54">
        <f>+P11/P62</f>
        <v>0.25565410027707586</v>
      </c>
      <c r="Q12" s="55"/>
      <c r="R12" s="56"/>
      <c r="S12" s="57"/>
      <c r="T12" s="56"/>
      <c r="U12" s="57"/>
      <c r="V12" s="56"/>
      <c r="W12" s="57"/>
      <c r="X12" s="56"/>
      <c r="Y12" s="57"/>
      <c r="Z12" s="56"/>
      <c r="AA12" s="57"/>
      <c r="AB12" s="56"/>
      <c r="AC12" s="57"/>
      <c r="AD12" s="54"/>
      <c r="AE12" s="55"/>
      <c r="AF12" s="56">
        <f>+AF11/AF62</f>
        <v>0.21547415189667574</v>
      </c>
      <c r="AG12" s="57"/>
      <c r="AH12" s="54">
        <v>0</v>
      </c>
      <c r="AI12" s="55"/>
      <c r="AJ12" s="54">
        <v>0</v>
      </c>
      <c r="AK12" s="55"/>
      <c r="AL12" s="54">
        <v>0</v>
      </c>
      <c r="AM12" s="55"/>
      <c r="AN12" s="116">
        <f>+AN11/AN62</f>
        <v>0.17903561178217819</v>
      </c>
      <c r="AO12" s="57"/>
      <c r="AP12" s="115">
        <v>0</v>
      </c>
      <c r="AQ12" s="55"/>
      <c r="AR12" s="117">
        <v>0</v>
      </c>
      <c r="AS12" s="58"/>
      <c r="AT12" s="52"/>
    </row>
    <row r="13" spans="1:46" x14ac:dyDescent="0.35">
      <c r="A13" s="48" t="s">
        <v>58</v>
      </c>
      <c r="B13" s="49">
        <v>106046.27601451776</v>
      </c>
      <c r="C13" s="29">
        <f>+B13/B6</f>
        <v>4.8305166596577295E-3</v>
      </c>
      <c r="D13" s="49">
        <v>106829.50223306211</v>
      </c>
      <c r="E13" s="29">
        <f>+D13/D6</f>
        <v>4.7352210503919002E-3</v>
      </c>
      <c r="F13" s="49">
        <v>524045.71645093901</v>
      </c>
      <c r="G13" s="29">
        <f>+F13/F6</f>
        <v>2.1710307004914251E-2</v>
      </c>
      <c r="H13" s="50">
        <v>541259.43904362665</v>
      </c>
      <c r="I13" s="31">
        <f>+H13/H6</f>
        <v>2.2010652805299884E-2</v>
      </c>
      <c r="J13" s="50">
        <v>523089.28480177204</v>
      </c>
      <c r="K13" s="31">
        <f>+J13/J6</f>
        <v>2.0469410769401248E-2</v>
      </c>
      <c r="L13" s="49">
        <v>532888.23829281551</v>
      </c>
      <c r="M13" s="29">
        <f>+L13/L6</f>
        <v>2.015683818965084E-2</v>
      </c>
      <c r="N13" s="49">
        <v>713747.45973544184</v>
      </c>
      <c r="O13" s="29">
        <f>+N13/N6</f>
        <v>2.6026491686096775E-2</v>
      </c>
      <c r="P13" s="49">
        <v>723149.72830776731</v>
      </c>
      <c r="Q13" s="29">
        <f>+P13/P6</f>
        <v>2.6315295536209437E-2</v>
      </c>
      <c r="R13" s="50">
        <v>925678.46660564141</v>
      </c>
      <c r="S13" s="31">
        <f>+R13/R6</f>
        <v>3.2298459703733122E-2</v>
      </c>
      <c r="T13" s="50">
        <v>915912.94660263695</v>
      </c>
      <c r="U13" s="31">
        <f>+T13/T6</f>
        <v>3.142827775866542E-2</v>
      </c>
      <c r="V13" s="50">
        <v>794783.27594450163</v>
      </c>
      <c r="W13" s="31">
        <f>+V13/V6</f>
        <v>2.7942901499737792E-2</v>
      </c>
      <c r="X13" s="50">
        <v>1017235.7079654997</v>
      </c>
      <c r="Y13" s="31">
        <f>+X13/X6</f>
        <v>3.5750556134555279E-2</v>
      </c>
      <c r="Z13" s="50">
        <v>932007.91492605954</v>
      </c>
      <c r="AA13" s="31">
        <f>+Z13/Z6</f>
        <v>3.3824958453036902E-2</v>
      </c>
      <c r="AB13" s="50">
        <v>927085.5119646166</v>
      </c>
      <c r="AC13" s="31">
        <f>+AB13/AB6</f>
        <v>3.2121153878496379E-2</v>
      </c>
      <c r="AD13" s="49">
        <v>1047394.5135950253</v>
      </c>
      <c r="AE13" s="29">
        <f>+AD13/AD6</f>
        <v>3.679519170728987E-2</v>
      </c>
      <c r="AF13" s="50">
        <v>1033844.2566900505</v>
      </c>
      <c r="AG13" s="31">
        <f>+AF13/AF6</f>
        <v>3.5662468263113291E-2</v>
      </c>
      <c r="AH13" s="49">
        <v>1329773.926262574</v>
      </c>
      <c r="AI13" s="29">
        <f>+AH13/AH6</f>
        <v>4.6347192935243954E-2</v>
      </c>
      <c r="AJ13" s="49">
        <v>1622870.6843599072</v>
      </c>
      <c r="AK13" s="29">
        <f>+AJ13/AJ6</f>
        <v>5.5122756951560409E-2</v>
      </c>
      <c r="AL13" s="49">
        <v>1611586.6197613748</v>
      </c>
      <c r="AM13" s="29">
        <f>+AL13/AL6</f>
        <v>5.4662068245897977E-2</v>
      </c>
      <c r="AN13" s="113">
        <v>1872056.5940388916</v>
      </c>
      <c r="AO13" s="31">
        <f>+AN13/AN6</f>
        <v>6.3345346396687874E-2</v>
      </c>
      <c r="AP13" s="112">
        <v>1847044.6793117621</v>
      </c>
      <c r="AQ13" s="29">
        <f>+AP13/AP6</f>
        <v>6.211753783280375E-2</v>
      </c>
      <c r="AR13" s="114">
        <v>1897188.4528879155</v>
      </c>
      <c r="AS13" s="33">
        <f>+AR13/AR6</f>
        <v>6.3543384910192027E-2</v>
      </c>
      <c r="AT13" s="52"/>
    </row>
    <row r="14" spans="1:46" x14ac:dyDescent="0.35">
      <c r="A14" s="53" t="s">
        <v>56</v>
      </c>
      <c r="B14" s="54">
        <v>0</v>
      </c>
      <c r="C14" s="55"/>
      <c r="D14" s="54">
        <v>0</v>
      </c>
      <c r="E14" s="55"/>
      <c r="F14" s="54">
        <v>0</v>
      </c>
      <c r="G14" s="55"/>
      <c r="H14" s="56">
        <f>+H13/H62</f>
        <v>1.5000439114478221E-2</v>
      </c>
      <c r="I14" s="57"/>
      <c r="J14" s="56">
        <v>0</v>
      </c>
      <c r="K14" s="57"/>
      <c r="L14" s="54">
        <v>0</v>
      </c>
      <c r="M14" s="55"/>
      <c r="N14" s="54">
        <v>0</v>
      </c>
      <c r="O14" s="55"/>
      <c r="P14" s="54">
        <f>+P13/P62</f>
        <v>1.8081857964584995E-2</v>
      </c>
      <c r="Q14" s="55"/>
      <c r="R14" s="56"/>
      <c r="S14" s="57"/>
      <c r="T14" s="56"/>
      <c r="U14" s="57"/>
      <c r="V14" s="56"/>
      <c r="W14" s="57"/>
      <c r="X14" s="56"/>
      <c r="Y14" s="57"/>
      <c r="Z14" s="56"/>
      <c r="AA14" s="57"/>
      <c r="AB14" s="56"/>
      <c r="AC14" s="57"/>
      <c r="AD14" s="54"/>
      <c r="AE14" s="55"/>
      <c r="AF14" s="56">
        <f>+AF13/AF62</f>
        <v>2.1968981014515526E-2</v>
      </c>
      <c r="AG14" s="57"/>
      <c r="AH14" s="54">
        <v>0</v>
      </c>
      <c r="AI14" s="55"/>
      <c r="AJ14" s="54">
        <v>0</v>
      </c>
      <c r="AK14" s="55"/>
      <c r="AL14" s="54">
        <v>0</v>
      </c>
      <c r="AM14" s="55"/>
      <c r="AN14" s="116">
        <f>+AN13/AN62</f>
        <v>3.811505581331958E-2</v>
      </c>
      <c r="AO14" s="57"/>
      <c r="AP14" s="115">
        <v>0</v>
      </c>
      <c r="AQ14" s="55"/>
      <c r="AR14" s="117">
        <v>0</v>
      </c>
      <c r="AS14" s="58"/>
      <c r="AT14" s="52"/>
    </row>
    <row r="15" spans="1:46" x14ac:dyDescent="0.35">
      <c r="A15" s="53"/>
      <c r="B15" s="54"/>
      <c r="C15" s="55"/>
      <c r="D15" s="54"/>
      <c r="E15" s="55"/>
      <c r="F15" s="54"/>
      <c r="G15" s="55"/>
      <c r="H15" s="56"/>
      <c r="I15" s="57"/>
      <c r="J15" s="56"/>
      <c r="K15" s="57"/>
      <c r="L15" s="54"/>
      <c r="M15" s="55"/>
      <c r="N15" s="54"/>
      <c r="O15" s="55"/>
      <c r="P15" s="54"/>
      <c r="Q15" s="55"/>
      <c r="R15" s="56"/>
      <c r="S15" s="57"/>
      <c r="T15" s="56"/>
      <c r="U15" s="57"/>
      <c r="V15" s="56"/>
      <c r="W15" s="57"/>
      <c r="X15" s="56"/>
      <c r="Y15" s="57"/>
      <c r="Z15" s="56"/>
      <c r="AA15" s="57"/>
      <c r="AB15" s="56"/>
      <c r="AC15" s="57"/>
      <c r="AD15" s="54"/>
      <c r="AE15" s="55"/>
      <c r="AF15" s="56"/>
      <c r="AG15" s="57"/>
      <c r="AH15" s="54"/>
      <c r="AI15" s="55"/>
      <c r="AJ15" s="54"/>
      <c r="AK15" s="55"/>
      <c r="AL15" s="54"/>
      <c r="AM15" s="55"/>
      <c r="AN15" s="116"/>
      <c r="AO15" s="57"/>
      <c r="AP15" s="115"/>
      <c r="AQ15" s="55"/>
      <c r="AR15" s="117"/>
      <c r="AS15" s="58"/>
    </row>
    <row r="16" spans="1:46" x14ac:dyDescent="0.35">
      <c r="A16" s="44" t="s">
        <v>59</v>
      </c>
      <c r="B16" s="49"/>
      <c r="C16" s="55"/>
      <c r="D16" s="49"/>
      <c r="E16" s="55"/>
      <c r="F16" s="49"/>
      <c r="G16" s="55"/>
      <c r="H16" s="50"/>
      <c r="I16" s="57"/>
      <c r="J16" s="50"/>
      <c r="K16" s="57"/>
      <c r="L16" s="49"/>
      <c r="M16" s="55"/>
      <c r="N16" s="49"/>
      <c r="O16" s="55"/>
      <c r="P16" s="49"/>
      <c r="Q16" s="55"/>
      <c r="R16" s="50"/>
      <c r="S16" s="57"/>
      <c r="T16" s="50"/>
      <c r="U16" s="57"/>
      <c r="V16" s="50"/>
      <c r="W16" s="57"/>
      <c r="X16" s="50"/>
      <c r="Y16" s="57"/>
      <c r="Z16" s="50"/>
      <c r="AA16" s="57"/>
      <c r="AB16" s="50"/>
      <c r="AC16" s="57"/>
      <c r="AD16" s="49"/>
      <c r="AE16" s="55"/>
      <c r="AF16" s="50"/>
      <c r="AG16" s="57"/>
      <c r="AH16" s="49"/>
      <c r="AI16" s="55"/>
      <c r="AJ16" s="49"/>
      <c r="AK16" s="55"/>
      <c r="AL16" s="49"/>
      <c r="AM16" s="55"/>
      <c r="AN16" s="113"/>
      <c r="AO16" s="57"/>
      <c r="AP16" s="112"/>
      <c r="AQ16" s="55"/>
      <c r="AR16" s="114"/>
      <c r="AS16" s="58"/>
    </row>
    <row r="17" spans="1:46" x14ac:dyDescent="0.35">
      <c r="A17" s="48" t="s">
        <v>60</v>
      </c>
      <c r="B17" s="49">
        <v>4547084.2014607703</v>
      </c>
      <c r="C17" s="59">
        <f>+B17/B6</f>
        <v>0.20712434998675233</v>
      </c>
      <c r="D17" s="49">
        <v>5029339.8448583754</v>
      </c>
      <c r="E17" s="59">
        <f>+D17/D6</f>
        <v>0.22292564699021616</v>
      </c>
      <c r="F17" s="49">
        <v>5525734.551178677</v>
      </c>
      <c r="G17" s="59">
        <f>+F17/F6</f>
        <v>0.22892161841567549</v>
      </c>
      <c r="H17" s="50">
        <v>5528135.4156386778</v>
      </c>
      <c r="I17" s="60">
        <f>+H17/H6</f>
        <v>0.22480507593420024</v>
      </c>
      <c r="J17" s="50">
        <v>5380222.3905706089</v>
      </c>
      <c r="K17" s="60">
        <f>+J17/J6</f>
        <v>0.21053763734627864</v>
      </c>
      <c r="L17" s="49">
        <v>5508697.5707618929</v>
      </c>
      <c r="M17" s="59">
        <f>+L17/L6</f>
        <v>0.20837000629868691</v>
      </c>
      <c r="N17" s="49">
        <v>5838626.0761809964</v>
      </c>
      <c r="O17" s="59">
        <f>+N17/N6</f>
        <v>0.21290296863021799</v>
      </c>
      <c r="P17" s="49">
        <v>6136851.7770221699</v>
      </c>
      <c r="Q17" s="59">
        <f>+P17/P6</f>
        <v>0.22331899170059588</v>
      </c>
      <c r="R17" s="50">
        <v>7064622.9182888493</v>
      </c>
      <c r="S17" s="60">
        <f>+R17/R6</f>
        <v>0.24649643140681363</v>
      </c>
      <c r="T17" s="50">
        <v>7024118.5979750846</v>
      </c>
      <c r="U17" s="60">
        <f>+T17/T6</f>
        <v>0.24102285170857191</v>
      </c>
      <c r="V17" s="50">
        <v>6853713.5366055816</v>
      </c>
      <c r="W17" s="60">
        <f>+V17/V6</f>
        <v>0.24096209376474387</v>
      </c>
      <c r="X17" s="50">
        <v>6875343.3212266751</v>
      </c>
      <c r="Y17" s="60">
        <f>+X17/X6</f>
        <v>0.24163263777031152</v>
      </c>
      <c r="Z17" s="50">
        <v>6393356.7000896689</v>
      </c>
      <c r="AA17" s="60">
        <f>+Z17/Z6</f>
        <v>0.2320313178597144</v>
      </c>
      <c r="AB17" s="50">
        <v>6353849.2498383569</v>
      </c>
      <c r="AC17" s="60">
        <f>+AB17/AB6</f>
        <v>0.22014470816432749</v>
      </c>
      <c r="AD17" s="49">
        <v>6436233.0515337791</v>
      </c>
      <c r="AE17" s="59">
        <f>+AD17/AD6</f>
        <v>0.22610623402171837</v>
      </c>
      <c r="AF17" s="50">
        <v>6235713.4878884666</v>
      </c>
      <c r="AG17" s="60">
        <f>+AF17/AF6</f>
        <v>0.21510100087189474</v>
      </c>
      <c r="AH17" s="49">
        <v>6637843.7073913831</v>
      </c>
      <c r="AI17" s="59">
        <f>+AH17/AH6</f>
        <v>0.23135167332173762</v>
      </c>
      <c r="AJ17" s="49">
        <v>6663688.7308973698</v>
      </c>
      <c r="AK17" s="59">
        <f>+AJ17/AJ6</f>
        <v>0.22634021173349772</v>
      </c>
      <c r="AL17" s="49">
        <v>6552400.5862541897</v>
      </c>
      <c r="AM17" s="59">
        <f>+AL17/AL6</f>
        <v>0.22224543417549705</v>
      </c>
      <c r="AN17" s="113">
        <v>6317064.9775370471</v>
      </c>
      <c r="AO17" s="60">
        <f>+AN17/AN6</f>
        <v>0.2137524423602743</v>
      </c>
      <c r="AP17" s="112">
        <v>6211947.3579345811</v>
      </c>
      <c r="AQ17" s="59">
        <f>+AP17/AP6</f>
        <v>0.20891258308145971</v>
      </c>
      <c r="AR17" s="114">
        <v>6256700.9026333522</v>
      </c>
      <c r="AS17" s="61">
        <f>+AR17/AR6</f>
        <v>0.20955849331614357</v>
      </c>
      <c r="AT17" s="63"/>
    </row>
    <row r="18" spans="1:46" x14ac:dyDescent="0.35">
      <c r="A18" s="53" t="s">
        <v>56</v>
      </c>
      <c r="B18" s="54">
        <v>0</v>
      </c>
      <c r="C18" s="55"/>
      <c r="D18" s="54">
        <v>0</v>
      </c>
      <c r="E18" s="55"/>
      <c r="F18" s="54">
        <v>0</v>
      </c>
      <c r="G18" s="55"/>
      <c r="H18" s="56">
        <f>+H17/H62</f>
        <v>0.15320648978501206</v>
      </c>
      <c r="I18" s="57"/>
      <c r="J18" s="56">
        <v>0</v>
      </c>
      <c r="K18" s="57"/>
      <c r="L18" s="54">
        <v>0</v>
      </c>
      <c r="M18" s="55"/>
      <c r="N18" s="54">
        <v>0</v>
      </c>
      <c r="O18" s="55"/>
      <c r="P18" s="54">
        <f>+P17/P62</f>
        <v>0.15344772712767957</v>
      </c>
      <c r="Q18" s="55"/>
      <c r="R18" s="56"/>
      <c r="S18" s="57"/>
      <c r="T18" s="56"/>
      <c r="U18" s="57"/>
      <c r="V18" s="56"/>
      <c r="W18" s="57"/>
      <c r="X18" s="56"/>
      <c r="Y18" s="57"/>
      <c r="Z18" s="56"/>
      <c r="AA18" s="57"/>
      <c r="AB18" s="56"/>
      <c r="AC18" s="57"/>
      <c r="AD18" s="54"/>
      <c r="AE18" s="55"/>
      <c r="AF18" s="56">
        <f>+AF17/AF62</f>
        <v>0.13250764836279474</v>
      </c>
      <c r="AG18" s="57"/>
      <c r="AH18" s="54">
        <v>0</v>
      </c>
      <c r="AI18" s="55"/>
      <c r="AJ18" s="54">
        <v>0</v>
      </c>
      <c r="AK18" s="55"/>
      <c r="AL18" s="54">
        <v>0</v>
      </c>
      <c r="AM18" s="55"/>
      <c r="AN18" s="116">
        <f>+AN17/AN62</f>
        <v>0.12861538746311477</v>
      </c>
      <c r="AO18" s="57"/>
      <c r="AP18" s="115">
        <v>0</v>
      </c>
      <c r="AQ18" s="55"/>
      <c r="AR18" s="117">
        <v>0</v>
      </c>
      <c r="AS18" s="58"/>
      <c r="AT18" s="63"/>
    </row>
    <row r="19" spans="1:46" x14ac:dyDescent="0.35">
      <c r="A19" s="48" t="s">
        <v>61</v>
      </c>
      <c r="B19" s="49">
        <v>16150521.266168099</v>
      </c>
      <c r="C19" s="59">
        <f>+B19/B6</f>
        <v>0.73567281162896403</v>
      </c>
      <c r="D19" s="49">
        <v>16281446.279247921</v>
      </c>
      <c r="E19" s="59">
        <f>+D19/D6</f>
        <v>0.72167561900760702</v>
      </c>
      <c r="F19" s="49">
        <v>17399676.077939533</v>
      </c>
      <c r="G19" s="59">
        <f>+F19/F6</f>
        <v>0.72083846424016063</v>
      </c>
      <c r="H19" s="50">
        <v>17866375.336986713</v>
      </c>
      <c r="I19" s="60">
        <f>+H19/H6</f>
        <v>0.72654730072964224</v>
      </c>
      <c r="J19" s="50">
        <v>18968122.741195943</v>
      </c>
      <c r="K19" s="60">
        <f>+J19/J6</f>
        <v>0.74225625948559992</v>
      </c>
      <c r="L19" s="49">
        <v>19716131.546715636</v>
      </c>
      <c r="M19" s="59">
        <f>+L19/L6</f>
        <v>0.74577527660620435</v>
      </c>
      <c r="N19" s="49">
        <v>20319604.472823791</v>
      </c>
      <c r="O19" s="59">
        <f>+N19/N6</f>
        <v>0.74094556788019461</v>
      </c>
      <c r="P19" s="49">
        <v>19998709.632688694</v>
      </c>
      <c r="Q19" s="59">
        <f>+P19/P6</f>
        <v>0.72774963984092633</v>
      </c>
      <c r="R19" s="50">
        <v>19909677.443498552</v>
      </c>
      <c r="S19" s="60">
        <f>+R19/R6</f>
        <v>0.69468172569808295</v>
      </c>
      <c r="T19" s="50">
        <v>20258754.652711712</v>
      </c>
      <c r="U19" s="60">
        <f>+T19/T6</f>
        <v>0.69515096454500325</v>
      </c>
      <c r="V19" s="50">
        <v>19596796.168685608</v>
      </c>
      <c r="W19" s="60">
        <f>+V19/V6</f>
        <v>0.68898196731841932</v>
      </c>
      <c r="X19" s="50">
        <v>19430777.369941853</v>
      </c>
      <c r="Y19" s="60">
        <f>+X19/X6</f>
        <v>0.68289098746985055</v>
      </c>
      <c r="Z19" s="50">
        <v>18970554.621803265</v>
      </c>
      <c r="AA19" s="60">
        <f>+Z19/Z6</f>
        <v>0.68849009931902772</v>
      </c>
      <c r="AB19" s="50">
        <v>20322099.353135992</v>
      </c>
      <c r="AC19" s="60">
        <f>+AB19/AB6</f>
        <v>0.70410902989182589</v>
      </c>
      <c r="AD19" s="49">
        <v>19840561.442396782</v>
      </c>
      <c r="AE19" s="59">
        <f>+AD19/AD6</f>
        <v>0.69700313719183926</v>
      </c>
      <c r="AF19" s="50">
        <v>20466171.491373159</v>
      </c>
      <c r="AG19" s="60">
        <f>+AF19/AF6</f>
        <v>0.70598079600044406</v>
      </c>
      <c r="AH19" s="49">
        <v>19748237.549300611</v>
      </c>
      <c r="AI19" s="59">
        <f>+AH19/AH6</f>
        <v>0.68829397069087705</v>
      </c>
      <c r="AJ19" s="49">
        <v>20353560.777049236</v>
      </c>
      <c r="AK19" s="59">
        <f>+AJ19/AJ6</f>
        <v>0.6913332002510203</v>
      </c>
      <c r="AL19" s="49">
        <v>20486674.045511648</v>
      </c>
      <c r="AM19" s="59">
        <f>+AL19/AL6</f>
        <v>0.69487048420210762</v>
      </c>
      <c r="AN19" s="113">
        <v>20703836.070758335</v>
      </c>
      <c r="AO19" s="60">
        <f>+AN19/AN6</f>
        <v>0.7005619765014337</v>
      </c>
      <c r="AP19" s="112">
        <v>20835748.503881615</v>
      </c>
      <c r="AQ19" s="59">
        <f>+AP19/AP6</f>
        <v>0.70072230004036173</v>
      </c>
      <c r="AR19" s="114">
        <v>20892885.67217005</v>
      </c>
      <c r="AS19" s="61">
        <f>+AR19/AR6</f>
        <v>0.6997748031464387</v>
      </c>
      <c r="AT19" s="63"/>
    </row>
    <row r="20" spans="1:46" x14ac:dyDescent="0.35">
      <c r="A20" s="53" t="s">
        <v>56</v>
      </c>
      <c r="B20" s="54">
        <v>0</v>
      </c>
      <c r="C20" s="64"/>
      <c r="D20" s="54">
        <v>0</v>
      </c>
      <c r="E20" s="64"/>
      <c r="F20" s="54">
        <v>0</v>
      </c>
      <c r="G20" s="64"/>
      <c r="H20" s="56">
        <f>+H19/H62</f>
        <v>0.4951479015542542</v>
      </c>
      <c r="I20" s="65"/>
      <c r="J20" s="56">
        <v>0</v>
      </c>
      <c r="K20" s="65"/>
      <c r="L20" s="54">
        <v>0</v>
      </c>
      <c r="M20" s="64"/>
      <c r="N20" s="54">
        <v>0</v>
      </c>
      <c r="O20" s="64"/>
      <c r="P20" s="54">
        <f>+P19/P62</f>
        <v>0.50005387943581503</v>
      </c>
      <c r="Q20" s="64"/>
      <c r="R20" s="56"/>
      <c r="S20" s="65"/>
      <c r="T20" s="56"/>
      <c r="U20" s="65"/>
      <c r="V20" s="56"/>
      <c r="W20" s="65"/>
      <c r="X20" s="56"/>
      <c r="Y20" s="65"/>
      <c r="Z20" s="56"/>
      <c r="AA20" s="65"/>
      <c r="AB20" s="56"/>
      <c r="AC20" s="65"/>
      <c r="AD20" s="54"/>
      <c r="AE20" s="64"/>
      <c r="AF20" s="56">
        <f>+AF19/AF62</f>
        <v>0.43490199807589924</v>
      </c>
      <c r="AG20" s="65"/>
      <c r="AH20" s="54">
        <v>0</v>
      </c>
      <c r="AI20" s="64"/>
      <c r="AJ20" s="54">
        <v>0</v>
      </c>
      <c r="AK20" s="64"/>
      <c r="AL20" s="54">
        <v>0</v>
      </c>
      <c r="AM20" s="64"/>
      <c r="AN20" s="116">
        <f>+AN19/AN62</f>
        <v>0.42152992056947353</v>
      </c>
      <c r="AO20" s="65"/>
      <c r="AP20" s="115">
        <v>0</v>
      </c>
      <c r="AQ20" s="64"/>
      <c r="AR20" s="117">
        <v>0</v>
      </c>
      <c r="AS20" s="66"/>
      <c r="AT20" s="63"/>
    </row>
    <row r="21" spans="1:46" x14ac:dyDescent="0.35">
      <c r="A21" s="48" t="s">
        <v>62</v>
      </c>
      <c r="B21" s="49">
        <v>1255796.9292964637</v>
      </c>
      <c r="C21" s="59">
        <f>+B21/B6</f>
        <v>5.7202838384283583E-2</v>
      </c>
      <c r="D21" s="49">
        <v>1249829.5464589894</v>
      </c>
      <c r="E21" s="59">
        <f>+D21/D6</f>
        <v>5.5398734002176868E-2</v>
      </c>
      <c r="F21" s="49">
        <v>1212696.5073823594</v>
      </c>
      <c r="G21" s="59">
        <f>+F21/F6</f>
        <v>5.0239917344163811E-2</v>
      </c>
      <c r="H21" s="50">
        <v>1196283.7063784897</v>
      </c>
      <c r="I21" s="60">
        <f>+H21/H6</f>
        <v>4.8647623336157499E-2</v>
      </c>
      <c r="J21" s="50">
        <v>1206336.9592154436</v>
      </c>
      <c r="K21" s="60">
        <f>+J21/J6</f>
        <v>4.720610316812153E-2</v>
      </c>
      <c r="L21" s="49">
        <v>1212265.4942367822</v>
      </c>
      <c r="M21" s="59">
        <f>+L21/L6</f>
        <v>4.5854717095108695E-2</v>
      </c>
      <c r="N21" s="49">
        <v>1265652.329405684</v>
      </c>
      <c r="O21" s="59">
        <f>+N21/N6</f>
        <v>4.6151463489587478E-2</v>
      </c>
      <c r="P21" s="49">
        <v>1344644.0591095276</v>
      </c>
      <c r="Q21" s="59">
        <f>+P21/P6</f>
        <v>4.8931368458477814E-2</v>
      </c>
      <c r="R21" s="50">
        <v>1685842.4158153832</v>
      </c>
      <c r="S21" s="60">
        <f>+R21/R6</f>
        <v>5.8821842895103393E-2</v>
      </c>
      <c r="T21" s="50">
        <v>1860083.726970084</v>
      </c>
      <c r="U21" s="60">
        <f>+T21/T6</f>
        <v>6.3826183746424917E-2</v>
      </c>
      <c r="V21" s="50">
        <v>1992609.4157478213</v>
      </c>
      <c r="W21" s="60">
        <f>+V21/V6</f>
        <v>7.0055938916836785E-2</v>
      </c>
      <c r="X21" s="50">
        <v>2147582.3543702252</v>
      </c>
      <c r="Y21" s="60">
        <f>+X21/X6</f>
        <v>7.5476374759837941E-2</v>
      </c>
      <c r="Z21" s="50">
        <v>2189941.1453635693</v>
      </c>
      <c r="AA21" s="60">
        <f>+Z21/Z6</f>
        <v>7.947858282125797E-2</v>
      </c>
      <c r="AB21" s="50">
        <v>2186199.8575533181</v>
      </c>
      <c r="AC21" s="60">
        <f>+AB21/AB6</f>
        <v>7.5746261943846621E-2</v>
      </c>
      <c r="AD21" s="49">
        <v>2188732.2500846162</v>
      </c>
      <c r="AE21" s="59">
        <f>+AD21/AD6</f>
        <v>7.6890628786442289E-2</v>
      </c>
      <c r="AF21" s="50">
        <v>2287815.0342785269</v>
      </c>
      <c r="AG21" s="60">
        <f>+AF21/AF6</f>
        <v>7.8918203127661291E-2</v>
      </c>
      <c r="AH21" s="49">
        <v>2305492.9691845775</v>
      </c>
      <c r="AI21" s="59">
        <f>+AH21/AH6</f>
        <v>8.0354355987385398E-2</v>
      </c>
      <c r="AJ21" s="49">
        <v>2423779.4628289044</v>
      </c>
      <c r="AK21" s="59">
        <f>+AJ21/AJ6</f>
        <v>8.2326588015481955E-2</v>
      </c>
      <c r="AL21" s="49">
        <v>2443648.4242230579</v>
      </c>
      <c r="AM21" s="59">
        <f>+AL21/AL6</f>
        <v>8.2884081622395245E-2</v>
      </c>
      <c r="AN21" s="113">
        <v>2532281.6324891262</v>
      </c>
      <c r="AO21" s="60">
        <f>+AN21/AN6</f>
        <v>8.5685581138291972E-2</v>
      </c>
      <c r="AP21" s="112">
        <v>2686977.207217671</v>
      </c>
      <c r="AQ21" s="59">
        <f>+AP21/AP6</f>
        <v>9.0365116878178456E-2</v>
      </c>
      <c r="AR21" s="114">
        <v>2706998.1124818996</v>
      </c>
      <c r="AS21" s="61">
        <f>+AR21/AR6</f>
        <v>9.0666703537417626E-2</v>
      </c>
    </row>
    <row r="22" spans="1:46" x14ac:dyDescent="0.35">
      <c r="A22" s="53" t="s">
        <v>56</v>
      </c>
      <c r="B22" s="54">
        <v>0</v>
      </c>
      <c r="C22" s="64"/>
      <c r="D22" s="54">
        <v>0</v>
      </c>
      <c r="E22" s="64"/>
      <c r="F22" s="54">
        <v>0</v>
      </c>
      <c r="G22" s="64"/>
      <c r="H22" s="56">
        <f>+H21/H62</f>
        <v>3.3153751429961645E-2</v>
      </c>
      <c r="I22" s="65"/>
      <c r="J22" s="56">
        <v>0</v>
      </c>
      <c r="K22" s="65"/>
      <c r="L22" s="54">
        <v>0</v>
      </c>
      <c r="M22" s="64"/>
      <c r="N22" s="54">
        <v>0</v>
      </c>
      <c r="O22" s="64"/>
      <c r="P22" s="54">
        <f>+P21/P62</f>
        <v>3.3621893140494671E-2</v>
      </c>
      <c r="Q22" s="64"/>
      <c r="R22" s="56"/>
      <c r="S22" s="65"/>
      <c r="T22" s="56"/>
      <c r="U22" s="65"/>
      <c r="V22" s="56"/>
      <c r="W22" s="65"/>
      <c r="X22" s="56"/>
      <c r="Y22" s="65"/>
      <c r="Z22" s="56"/>
      <c r="AA22" s="65"/>
      <c r="AB22" s="56"/>
      <c r="AC22" s="65"/>
      <c r="AD22" s="54"/>
      <c r="AE22" s="64"/>
      <c r="AF22" s="56">
        <f>+AF21/AF62</f>
        <v>4.8615606004044888E-2</v>
      </c>
      <c r="AG22" s="65"/>
      <c r="AH22" s="54">
        <v>0</v>
      </c>
      <c r="AI22" s="64"/>
      <c r="AJ22" s="54">
        <v>0</v>
      </c>
      <c r="AK22" s="64"/>
      <c r="AL22" s="54">
        <v>0</v>
      </c>
      <c r="AM22" s="64"/>
      <c r="AN22" s="116">
        <f>+AN21/AN62</f>
        <v>5.1557231797748702E-2</v>
      </c>
      <c r="AO22" s="65"/>
      <c r="AP22" s="115">
        <v>0</v>
      </c>
      <c r="AQ22" s="64"/>
      <c r="AR22" s="117">
        <v>0</v>
      </c>
      <c r="AS22" s="66"/>
    </row>
    <row r="23" spans="1:46" x14ac:dyDescent="0.35">
      <c r="A23" s="53"/>
      <c r="B23" s="54"/>
      <c r="C23" s="64"/>
      <c r="D23" s="54"/>
      <c r="E23" s="64"/>
      <c r="F23" s="54"/>
      <c r="G23" s="64"/>
      <c r="H23" s="56"/>
      <c r="I23" s="65"/>
      <c r="J23" s="56"/>
      <c r="K23" s="65"/>
      <c r="L23" s="54"/>
      <c r="M23" s="64"/>
      <c r="N23" s="54"/>
      <c r="O23" s="64"/>
      <c r="P23" s="54"/>
      <c r="Q23" s="64"/>
      <c r="R23" s="56"/>
      <c r="S23" s="65"/>
      <c r="T23" s="56"/>
      <c r="U23" s="65"/>
      <c r="V23" s="56"/>
      <c r="W23" s="65"/>
      <c r="X23" s="56"/>
      <c r="Y23" s="65"/>
      <c r="Z23" s="56"/>
      <c r="AA23" s="65"/>
      <c r="AB23" s="56"/>
      <c r="AC23" s="65"/>
      <c r="AD23" s="54"/>
      <c r="AE23" s="64"/>
      <c r="AF23" s="56"/>
      <c r="AG23" s="65"/>
      <c r="AH23" s="54"/>
      <c r="AI23" s="64"/>
      <c r="AJ23" s="54"/>
      <c r="AK23" s="64"/>
      <c r="AL23" s="54"/>
      <c r="AM23" s="64"/>
      <c r="AN23" s="116"/>
      <c r="AO23" s="65"/>
      <c r="AP23" s="115"/>
      <c r="AQ23" s="64"/>
      <c r="AR23" s="117"/>
      <c r="AS23" s="66"/>
    </row>
    <row r="24" spans="1:46" x14ac:dyDescent="0.35">
      <c r="A24" s="53"/>
      <c r="B24" s="54"/>
      <c r="C24" s="64"/>
      <c r="D24" s="54"/>
      <c r="E24" s="64"/>
      <c r="F24" s="54"/>
      <c r="G24" s="64"/>
      <c r="H24" s="56"/>
      <c r="I24" s="65"/>
      <c r="J24" s="56"/>
      <c r="K24" s="65"/>
      <c r="L24" s="54"/>
      <c r="M24" s="64"/>
      <c r="N24" s="54"/>
      <c r="O24" s="64"/>
      <c r="P24" s="54"/>
      <c r="Q24" s="64"/>
      <c r="R24" s="56"/>
      <c r="S24" s="65"/>
      <c r="T24" s="56"/>
      <c r="U24" s="65"/>
      <c r="V24" s="56"/>
      <c r="W24" s="65"/>
      <c r="X24" s="56"/>
      <c r="Y24" s="65"/>
      <c r="Z24" s="56"/>
      <c r="AA24" s="65"/>
      <c r="AB24" s="56"/>
      <c r="AC24" s="65"/>
      <c r="AD24" s="54"/>
      <c r="AE24" s="64"/>
      <c r="AF24" s="56"/>
      <c r="AG24" s="65"/>
      <c r="AH24" s="54"/>
      <c r="AI24" s="64"/>
      <c r="AJ24" s="54"/>
      <c r="AK24" s="64"/>
      <c r="AL24" s="54"/>
      <c r="AM24" s="64"/>
      <c r="AN24" s="116"/>
      <c r="AO24" s="65"/>
      <c r="AP24" s="115"/>
      <c r="AQ24" s="64"/>
      <c r="AR24" s="117"/>
      <c r="AS24" s="66"/>
    </row>
    <row r="25" spans="1:46" x14ac:dyDescent="0.35">
      <c r="A25" s="44" t="s">
        <v>63</v>
      </c>
      <c r="B25" s="54"/>
      <c r="C25" s="64"/>
      <c r="D25" s="54"/>
      <c r="E25" s="64"/>
      <c r="F25" s="54"/>
      <c r="G25" s="64"/>
      <c r="H25" s="56"/>
      <c r="I25" s="65"/>
      <c r="J25" s="56"/>
      <c r="K25" s="65"/>
      <c r="L25" s="54"/>
      <c r="M25" s="64"/>
      <c r="N25" s="54"/>
      <c r="O25" s="64"/>
      <c r="P25" s="54"/>
      <c r="Q25" s="64"/>
      <c r="R25" s="56"/>
      <c r="S25" s="65"/>
      <c r="T25" s="56"/>
      <c r="U25" s="65"/>
      <c r="V25" s="56"/>
      <c r="W25" s="65"/>
      <c r="X25" s="56"/>
      <c r="Y25" s="65"/>
      <c r="Z25" s="56"/>
      <c r="AA25" s="65"/>
      <c r="AB25" s="56"/>
      <c r="AC25" s="65"/>
      <c r="AD25" s="54"/>
      <c r="AE25" s="64"/>
      <c r="AF25" s="56"/>
      <c r="AG25" s="65"/>
      <c r="AH25" s="54"/>
      <c r="AI25" s="64"/>
      <c r="AJ25" s="54"/>
      <c r="AK25" s="64"/>
      <c r="AL25" s="54"/>
      <c r="AM25" s="64"/>
      <c r="AN25" s="116"/>
      <c r="AO25" s="65"/>
      <c r="AP25" s="115"/>
      <c r="AQ25" s="64"/>
      <c r="AR25" s="117"/>
      <c r="AS25" s="66"/>
    </row>
    <row r="26" spans="1:46" x14ac:dyDescent="0.35">
      <c r="A26" s="48" t="s">
        <v>64</v>
      </c>
      <c r="B26" s="49">
        <v>1898400.7150378828</v>
      </c>
      <c r="C26" s="59">
        <f>+B26/B6</f>
        <v>8.6474100037621585E-2</v>
      </c>
      <c r="D26" s="49">
        <v>2169305.509277517</v>
      </c>
      <c r="E26" s="59">
        <f>+D26/D6</f>
        <v>9.6154535007118555E-2</v>
      </c>
      <c r="F26" s="49">
        <v>2040041.0120847956</v>
      </c>
      <c r="G26" s="59">
        <f>+F26/F6</f>
        <v>8.4515368191399584E-2</v>
      </c>
      <c r="H26" s="50">
        <v>2449171.4054852589</v>
      </c>
      <c r="I26" s="60">
        <f>+H26/H6</f>
        <v>9.9597083354437885E-2</v>
      </c>
      <c r="J26" s="50">
        <v>2389157.6581004378</v>
      </c>
      <c r="K26" s="60">
        <f>+J26/J6</f>
        <v>9.3491973392365119E-2</v>
      </c>
      <c r="L26" s="49">
        <v>2534320.072780889</v>
      </c>
      <c r="M26" s="59">
        <f>+L26/L6</f>
        <v>9.5862276471860436E-2</v>
      </c>
      <c r="N26" s="49">
        <v>3072413.6639187639</v>
      </c>
      <c r="O26" s="59">
        <f>+N26/N6</f>
        <v>0.11203423226174622</v>
      </c>
      <c r="P26" s="49">
        <v>2437199.6668641241</v>
      </c>
      <c r="Q26" s="59">
        <f>+P26/P6</f>
        <v>8.8689281076497817E-2</v>
      </c>
      <c r="R26" s="50">
        <v>3197454.431546527</v>
      </c>
      <c r="S26" s="60">
        <f>+R26/R6</f>
        <v>0.1115644976495114</v>
      </c>
      <c r="T26" s="50">
        <v>3236109.1540061249</v>
      </c>
      <c r="U26" s="60">
        <f>+T26/T6</f>
        <v>0.11104258076787345</v>
      </c>
      <c r="V26" s="50">
        <v>3128679.3122809026</v>
      </c>
      <c r="W26" s="60">
        <f>+V26/V6</f>
        <v>0.10999775724198471</v>
      </c>
      <c r="X26" s="50">
        <v>2845721.5635532225</v>
      </c>
      <c r="Y26" s="60">
        <f>+X26/X6</f>
        <v>0.10001234493094924</v>
      </c>
      <c r="Z26" s="50">
        <v>2747960.0425993623</v>
      </c>
      <c r="AA26" s="60">
        <f>+Z26/Z6</f>
        <v>9.9730520291668415E-2</v>
      </c>
      <c r="AB26" s="50">
        <v>3180998.757325395</v>
      </c>
      <c r="AC26" s="60">
        <f>+AB26/AB6</f>
        <v>0.11021351240278525</v>
      </c>
      <c r="AD26" s="49">
        <v>2560831.4536702638</v>
      </c>
      <c r="AE26" s="59">
        <f>+AD26/AD6</f>
        <v>8.9962552834497375E-2</v>
      </c>
      <c r="AF26" s="50">
        <v>2550109.04159874</v>
      </c>
      <c r="AG26" s="60">
        <f>+AF26/AF6</f>
        <v>8.7966037606724695E-2</v>
      </c>
      <c r="AH26" s="49">
        <v>2653283.7059281874</v>
      </c>
      <c r="AI26" s="59">
        <f>+AH26/AH6</f>
        <v>9.2476058826191004E-2</v>
      </c>
      <c r="AJ26" s="49">
        <v>2289388.7358579994</v>
      </c>
      <c r="AK26" s="59">
        <f>+AJ26/AJ6</f>
        <v>7.776184514918108E-2</v>
      </c>
      <c r="AL26" s="49">
        <v>2515648.351711941</v>
      </c>
      <c r="AM26" s="59">
        <f>+AL26/AL6</f>
        <v>8.5326187371994835E-2</v>
      </c>
      <c r="AN26" s="113">
        <v>2412094.1698965565</v>
      </c>
      <c r="AO26" s="60">
        <f>+AN26/AN6</f>
        <v>8.1618761537480738E-2</v>
      </c>
      <c r="AP26" s="112">
        <v>2536102.1898577535</v>
      </c>
      <c r="AQ26" s="59">
        <f>+AP26/AP6</f>
        <v>8.5291073622023039E-2</v>
      </c>
      <c r="AR26" s="114">
        <v>2358604.9983516973</v>
      </c>
      <c r="AS26" s="61">
        <f>+AR26/AR6</f>
        <v>7.8997816496946163E-2</v>
      </c>
      <c r="AT26" s="63"/>
    </row>
    <row r="27" spans="1:46" x14ac:dyDescent="0.35">
      <c r="A27" s="53" t="s">
        <v>56</v>
      </c>
      <c r="B27" s="54">
        <v>0</v>
      </c>
      <c r="C27" s="55"/>
      <c r="D27" s="54">
        <v>0</v>
      </c>
      <c r="E27" s="55"/>
      <c r="F27" s="54">
        <v>0</v>
      </c>
      <c r="G27" s="55"/>
      <c r="H27" s="56">
        <f>+H26/H62</f>
        <v>6.7876223302114944E-2</v>
      </c>
      <c r="I27" s="57"/>
      <c r="J27" s="56">
        <v>0</v>
      </c>
      <c r="K27" s="57"/>
      <c r="L27" s="54">
        <v>0</v>
      </c>
      <c r="M27" s="55"/>
      <c r="N27" s="54">
        <v>0</v>
      </c>
      <c r="O27" s="55"/>
      <c r="P27" s="54">
        <f>+P26/P62</f>
        <v>6.0940489199513968E-2</v>
      </c>
      <c r="Q27" s="55"/>
      <c r="R27" s="56"/>
      <c r="S27" s="57"/>
      <c r="T27" s="56"/>
      <c r="U27" s="57"/>
      <c r="V27" s="56"/>
      <c r="W27" s="57"/>
      <c r="X27" s="56"/>
      <c r="Y27" s="57"/>
      <c r="Z27" s="56"/>
      <c r="AA27" s="57"/>
      <c r="AB27" s="56"/>
      <c r="AC27" s="57"/>
      <c r="AD27" s="54"/>
      <c r="AE27" s="55"/>
      <c r="AF27" s="56">
        <f>+AF26/AF62</f>
        <v>5.4189300523070034E-2</v>
      </c>
      <c r="AG27" s="57"/>
      <c r="AH27" s="54">
        <v>0</v>
      </c>
      <c r="AI27" s="55"/>
      <c r="AJ27" s="54">
        <v>0</v>
      </c>
      <c r="AK27" s="55"/>
      <c r="AL27" s="54">
        <v>0</v>
      </c>
      <c r="AM27" s="55"/>
      <c r="AN27" s="116">
        <f>+AN26/AN62</f>
        <v>4.9110216114908782E-2</v>
      </c>
      <c r="AO27" s="57"/>
      <c r="AP27" s="115">
        <v>0</v>
      </c>
      <c r="AQ27" s="55"/>
      <c r="AR27" s="117">
        <v>0</v>
      </c>
      <c r="AS27" s="58"/>
      <c r="AT27" s="63"/>
    </row>
    <row r="28" spans="1:46" x14ac:dyDescent="0.35">
      <c r="A28" s="48" t="s">
        <v>65</v>
      </c>
      <c r="B28" s="49">
        <v>7799962.6718805591</v>
      </c>
      <c r="C28" s="59">
        <f>+B28/B6</f>
        <v>0.35529630126822515</v>
      </c>
      <c r="D28" s="49">
        <v>8049455.7025804948</v>
      </c>
      <c r="E28" s="59">
        <f>+D28/D6</f>
        <v>0.3567923774829681</v>
      </c>
      <c r="F28" s="49">
        <v>8991314.5107657947</v>
      </c>
      <c r="G28" s="59">
        <f>+F28/F6</f>
        <v>0.37249459785392736</v>
      </c>
      <c r="H28" s="50">
        <v>8797696.9821745884</v>
      </c>
      <c r="I28" s="60">
        <f>+H28/H6</f>
        <v>0.35776383706681447</v>
      </c>
      <c r="J28" s="50">
        <v>9656456.8148343116</v>
      </c>
      <c r="K28" s="60">
        <f>+J28/J6</f>
        <v>0.37787426900693022</v>
      </c>
      <c r="L28" s="49">
        <v>9801416.2483954374</v>
      </c>
      <c r="M28" s="59">
        <f>+L28/L6</f>
        <v>0.37074483381590717</v>
      </c>
      <c r="N28" s="49">
        <v>10551446.272994783</v>
      </c>
      <c r="O28" s="59">
        <f>+N28/N6</f>
        <v>0.384753913943435</v>
      </c>
      <c r="P28" s="49">
        <v>10818645.791801102</v>
      </c>
      <c r="Q28" s="59">
        <f>+P28/P6</f>
        <v>0.39368867907760596</v>
      </c>
      <c r="R28" s="50">
        <v>10865134.538382348</v>
      </c>
      <c r="S28" s="60">
        <f>+R28/R6</f>
        <v>0.37910259633714005</v>
      </c>
      <c r="T28" s="50">
        <v>10967205.321164902</v>
      </c>
      <c r="U28" s="60">
        <f>+T28/T6</f>
        <v>0.37632438360915688</v>
      </c>
      <c r="V28" s="50">
        <v>10335621.247291777</v>
      </c>
      <c r="W28" s="60">
        <f>+V28/V6</f>
        <v>0.36337861552063927</v>
      </c>
      <c r="X28" s="50">
        <v>10660849.348808743</v>
      </c>
      <c r="Y28" s="60">
        <f>+X28/X6</f>
        <v>0.37467352954891592</v>
      </c>
      <c r="Z28" s="50">
        <v>10620002.637984041</v>
      </c>
      <c r="AA28" s="60">
        <f>+Z28/Z6</f>
        <v>0.38542714310473553</v>
      </c>
      <c r="AB28" s="50">
        <v>10252297.925388077</v>
      </c>
      <c r="AC28" s="60">
        <f>+AB28/AB6</f>
        <v>0.3552160345723841</v>
      </c>
      <c r="AD28" s="49">
        <v>10396617.882058855</v>
      </c>
      <c r="AE28" s="59">
        <f>+AD28/AD6</f>
        <v>0.36523539422100182</v>
      </c>
      <c r="AF28" s="50">
        <v>10406805.854731584</v>
      </c>
      <c r="AG28" s="60">
        <f>+AF28/AF6</f>
        <v>0.35898287494768494</v>
      </c>
      <c r="AH28" s="49">
        <v>9679160.6566825546</v>
      </c>
      <c r="AI28" s="59">
        <f>+AH28/AH6</f>
        <v>0.33735202469138281</v>
      </c>
      <c r="AJ28" s="49">
        <v>10021669.319519937</v>
      </c>
      <c r="AK28" s="59">
        <f>+AJ28/AJ6</f>
        <v>0.34039806589191896</v>
      </c>
      <c r="AL28" s="49">
        <v>9546558.9256402645</v>
      </c>
      <c r="AM28" s="59">
        <f>+AL28/AL6</f>
        <v>0.32380180445038809</v>
      </c>
      <c r="AN28" s="113">
        <v>9571329.9353459887</v>
      </c>
      <c r="AO28" s="60">
        <f>+AN28/AN6</f>
        <v>0.32386799211203982</v>
      </c>
      <c r="AP28" s="112">
        <v>9579639.6922074743</v>
      </c>
      <c r="AQ28" s="59">
        <f>+AP28/AP6</f>
        <v>0.32217067495468293</v>
      </c>
      <c r="AR28" s="114">
        <v>9854487.4531948641</v>
      </c>
      <c r="AS28" s="61">
        <f>+AR28/AR6</f>
        <v>0.33006077407746798</v>
      </c>
      <c r="AT28" s="63"/>
    </row>
    <row r="29" spans="1:46" x14ac:dyDescent="0.35">
      <c r="A29" s="53" t="s">
        <v>56</v>
      </c>
      <c r="B29" s="54">
        <v>0</v>
      </c>
      <c r="C29" s="55"/>
      <c r="D29" s="54">
        <v>0</v>
      </c>
      <c r="E29" s="55"/>
      <c r="F29" s="54">
        <v>0</v>
      </c>
      <c r="G29" s="55"/>
      <c r="H29" s="56">
        <f>+H28/H62</f>
        <v>0.24381896814939738</v>
      </c>
      <c r="I29" s="57"/>
      <c r="J29" s="56">
        <v>0</v>
      </c>
      <c r="K29" s="57"/>
      <c r="L29" s="54">
        <v>0</v>
      </c>
      <c r="M29" s="55"/>
      <c r="N29" s="54">
        <v>0</v>
      </c>
      <c r="O29" s="55"/>
      <c r="P29" s="54">
        <f>+P28/P62</f>
        <v>0.27051274296164529</v>
      </c>
      <c r="Q29" s="55"/>
      <c r="R29" s="56"/>
      <c r="S29" s="57"/>
      <c r="T29" s="56"/>
      <c r="U29" s="57"/>
      <c r="V29" s="56"/>
      <c r="W29" s="57"/>
      <c r="X29" s="56"/>
      <c r="Y29" s="57"/>
      <c r="Z29" s="56"/>
      <c r="AA29" s="57"/>
      <c r="AB29" s="56"/>
      <c r="AC29" s="57"/>
      <c r="AD29" s="54"/>
      <c r="AE29" s="55"/>
      <c r="AF29" s="56">
        <f>+AF28/AF62</f>
        <v>0.22114251616226777</v>
      </c>
      <c r="AG29" s="57"/>
      <c r="AH29" s="54">
        <v>0</v>
      </c>
      <c r="AI29" s="55"/>
      <c r="AJ29" s="54">
        <v>0</v>
      </c>
      <c r="AK29" s="55"/>
      <c r="AL29" s="54">
        <v>0</v>
      </c>
      <c r="AM29" s="55"/>
      <c r="AN29" s="116">
        <f>+AN28/AN62</f>
        <v>0.1948721934235659</v>
      </c>
      <c r="AO29" s="57"/>
      <c r="AP29" s="115">
        <v>0</v>
      </c>
      <c r="AQ29" s="55"/>
      <c r="AR29" s="117">
        <v>0</v>
      </c>
      <c r="AS29" s="58"/>
      <c r="AT29" s="63"/>
    </row>
    <row r="30" spans="1:46" x14ac:dyDescent="0.35">
      <c r="A30" s="48" t="s">
        <v>66</v>
      </c>
      <c r="B30" s="49">
        <v>12255039.009844728</v>
      </c>
      <c r="C30" s="59">
        <f>+B30/B6</f>
        <v>0.55822959868676658</v>
      </c>
      <c r="D30" s="49">
        <v>12341854.458707273</v>
      </c>
      <c r="E30" s="59">
        <f>+D30/D6</f>
        <v>0.54705308750991333</v>
      </c>
      <c r="F30" s="49">
        <v>13106751.613056591</v>
      </c>
      <c r="G30" s="59">
        <f>+F30/F6</f>
        <v>0.54299003393008993</v>
      </c>
      <c r="H30" s="50">
        <v>13343926.071344033</v>
      </c>
      <c r="I30" s="60">
        <f>+H30/H6</f>
        <v>0.54263907957874757</v>
      </c>
      <c r="J30" s="50">
        <v>13509067.618047245</v>
      </c>
      <c r="K30" s="60">
        <f>+J30/J6</f>
        <v>0.52863375760070475</v>
      </c>
      <c r="L30" s="49">
        <v>14101358.290537983</v>
      </c>
      <c r="M30" s="59">
        <f>+L30/L6</f>
        <v>0.53339288971223231</v>
      </c>
      <c r="N30" s="49">
        <v>13800022.941086233</v>
      </c>
      <c r="O30" s="59">
        <f>+N30/N6</f>
        <v>0.50321185377984312</v>
      </c>
      <c r="P30" s="49">
        <v>14224360.010412574</v>
      </c>
      <c r="Q30" s="59">
        <f>+P30/P6</f>
        <v>0.51762203985526334</v>
      </c>
      <c r="R30" s="50">
        <v>14597553.807673909</v>
      </c>
      <c r="S30" s="60">
        <f>+R30/R6</f>
        <v>0.50933290601334857</v>
      </c>
      <c r="T30" s="50">
        <v>14939642.502485849</v>
      </c>
      <c r="U30" s="60">
        <f>+T30/T6</f>
        <v>0.51263303562296958</v>
      </c>
      <c r="V30" s="50">
        <v>14978818.561466331</v>
      </c>
      <c r="W30" s="60">
        <f>+V30/V6</f>
        <v>0.52662362723737599</v>
      </c>
      <c r="X30" s="50">
        <v>14947132.133176785</v>
      </c>
      <c r="Y30" s="60">
        <f>+X30/X6</f>
        <v>0.52531412552013479</v>
      </c>
      <c r="Z30" s="50">
        <v>14185889.786673101</v>
      </c>
      <c r="AA30" s="60">
        <f>+Z30/Z6</f>
        <v>0.51484233660359613</v>
      </c>
      <c r="AB30" s="50">
        <v>15428851.777814195</v>
      </c>
      <c r="AC30" s="60">
        <f>+AB30/AB6</f>
        <v>0.53457045302483075</v>
      </c>
      <c r="AD30" s="49">
        <v>15508077.408286057</v>
      </c>
      <c r="AE30" s="59">
        <f>+AD30/AD6</f>
        <v>0.54480205294450068</v>
      </c>
      <c r="AF30" s="50">
        <v>16032785.117215063</v>
      </c>
      <c r="AG30" s="60">
        <f>+AF30/AF6</f>
        <v>0.55305108744577103</v>
      </c>
      <c r="AH30" s="49">
        <v>16359129.863264455</v>
      </c>
      <c r="AI30" s="59">
        <f>+AH30/AH6</f>
        <v>0.5701719164823783</v>
      </c>
      <c r="AJ30" s="49">
        <v>17129970.915610593</v>
      </c>
      <c r="AK30" s="59">
        <f>+AJ30/AJ6</f>
        <v>0.58184008896613537</v>
      </c>
      <c r="AL30" s="49">
        <v>17420515.778636687</v>
      </c>
      <c r="AM30" s="59">
        <f>+AL30/AL6</f>
        <v>0.59087200817761698</v>
      </c>
      <c r="AN30" s="113">
        <v>17569758.575541958</v>
      </c>
      <c r="AO30" s="60">
        <f>+AN30/AN6</f>
        <v>0.59451324635047931</v>
      </c>
      <c r="AP30" s="112">
        <v>17618931.186968639</v>
      </c>
      <c r="AQ30" s="59">
        <f>+AP30/AP6</f>
        <v>0.59253825142329397</v>
      </c>
      <c r="AR30" s="114">
        <v>17643492.235738739</v>
      </c>
      <c r="AS30" s="61">
        <f>+AR30/AR6</f>
        <v>0.59094140942558582</v>
      </c>
      <c r="AT30" s="63"/>
    </row>
    <row r="31" spans="1:46" x14ac:dyDescent="0.35">
      <c r="A31" s="53" t="s">
        <v>56</v>
      </c>
      <c r="B31" s="54">
        <v>0</v>
      </c>
      <c r="C31" s="55"/>
      <c r="D31" s="54">
        <v>0</v>
      </c>
      <c r="E31" s="55"/>
      <c r="F31" s="54">
        <v>0</v>
      </c>
      <c r="G31" s="55"/>
      <c r="H31" s="56">
        <f>+H30/H62</f>
        <v>0.36981295131771552</v>
      </c>
      <c r="I31" s="57"/>
      <c r="J31" s="56">
        <v>0</v>
      </c>
      <c r="K31" s="57"/>
      <c r="L31" s="54">
        <v>0</v>
      </c>
      <c r="M31" s="55"/>
      <c r="N31" s="54">
        <v>0</v>
      </c>
      <c r="O31" s="55"/>
      <c r="P31" s="54">
        <f>+P30/P62</f>
        <v>0.35567026754926634</v>
      </c>
      <c r="Q31" s="55"/>
      <c r="R31" s="56"/>
      <c r="S31" s="57"/>
      <c r="T31" s="56"/>
      <c r="U31" s="57"/>
      <c r="V31" s="56"/>
      <c r="W31" s="57"/>
      <c r="X31" s="56"/>
      <c r="Y31" s="57"/>
      <c r="Z31" s="56"/>
      <c r="AA31" s="57"/>
      <c r="AB31" s="56"/>
      <c r="AC31" s="57"/>
      <c r="AD31" s="54"/>
      <c r="AE31" s="55"/>
      <c r="AF31" s="56">
        <f>+AF30/AF62</f>
        <v>0.34069343575751232</v>
      </c>
      <c r="AG31" s="57"/>
      <c r="AH31" s="54">
        <v>0</v>
      </c>
      <c r="AI31" s="55"/>
      <c r="AJ31" s="54">
        <v>0</v>
      </c>
      <c r="AK31" s="55"/>
      <c r="AL31" s="54">
        <v>0</v>
      </c>
      <c r="AM31" s="55"/>
      <c r="AN31" s="116">
        <f>+AN30/AN62</f>
        <v>0.35772013029186223</v>
      </c>
      <c r="AO31" s="57"/>
      <c r="AP31" s="115">
        <v>0</v>
      </c>
      <c r="AQ31" s="55"/>
      <c r="AR31" s="117">
        <v>0</v>
      </c>
      <c r="AS31" s="58"/>
      <c r="AT31" s="63"/>
    </row>
    <row r="32" spans="1:46" x14ac:dyDescent="0.35">
      <c r="A32" s="53"/>
      <c r="B32" s="54"/>
      <c r="C32" s="55"/>
      <c r="D32" s="54"/>
      <c r="E32" s="55"/>
      <c r="F32" s="54"/>
      <c r="G32" s="55"/>
      <c r="H32" s="56"/>
      <c r="I32" s="57"/>
      <c r="J32" s="56"/>
      <c r="K32" s="57"/>
      <c r="L32" s="54"/>
      <c r="M32" s="55"/>
      <c r="N32" s="54"/>
      <c r="O32" s="55"/>
      <c r="P32" s="54"/>
      <c r="Q32" s="55"/>
      <c r="R32" s="56"/>
      <c r="S32" s="57"/>
      <c r="T32" s="56"/>
      <c r="U32" s="57"/>
      <c r="V32" s="56"/>
      <c r="W32" s="57"/>
      <c r="X32" s="56"/>
      <c r="Y32" s="57"/>
      <c r="Z32" s="56"/>
      <c r="AA32" s="57"/>
      <c r="AB32" s="56"/>
      <c r="AC32" s="57"/>
      <c r="AD32" s="54"/>
      <c r="AE32" s="55"/>
      <c r="AF32" s="56"/>
      <c r="AG32" s="57"/>
      <c r="AH32" s="54"/>
      <c r="AI32" s="55"/>
      <c r="AJ32" s="54"/>
      <c r="AK32" s="55"/>
      <c r="AL32" s="54"/>
      <c r="AM32" s="55"/>
      <c r="AN32" s="116"/>
      <c r="AO32" s="57"/>
      <c r="AP32" s="115"/>
      <c r="AQ32" s="55"/>
      <c r="AR32" s="117"/>
      <c r="AS32" s="58"/>
    </row>
    <row r="33" spans="1:46" x14ac:dyDescent="0.35">
      <c r="A33" s="67" t="s">
        <v>67</v>
      </c>
      <c r="B33" s="68">
        <v>7.8226620434055603</v>
      </c>
      <c r="C33" s="69" t="s">
        <v>68</v>
      </c>
      <c r="D33" s="68">
        <v>7.7044873119965649</v>
      </c>
      <c r="E33" s="69" t="s">
        <v>68</v>
      </c>
      <c r="F33" s="68">
        <v>7.7414926057764566</v>
      </c>
      <c r="G33" s="69" t="s">
        <v>68</v>
      </c>
      <c r="H33" s="70">
        <v>7.4260296868733535</v>
      </c>
      <c r="I33" s="71" t="s">
        <v>68</v>
      </c>
      <c r="J33" s="70">
        <v>7.2541503484319874</v>
      </c>
      <c r="K33" s="71" t="s">
        <v>68</v>
      </c>
      <c r="L33" s="68">
        <v>7.2317523477077321</v>
      </c>
      <c r="M33" s="69" t="s">
        <v>68</v>
      </c>
      <c r="N33" s="68">
        <v>7.0833612310382961</v>
      </c>
      <c r="O33" s="69" t="s">
        <v>68</v>
      </c>
      <c r="P33" s="68">
        <v>7.0862070545126192</v>
      </c>
      <c r="Q33" s="69" t="s">
        <v>68</v>
      </c>
      <c r="R33" s="70">
        <v>7.2545873905597364</v>
      </c>
      <c r="S33" s="71" t="s">
        <v>68</v>
      </c>
      <c r="T33" s="70">
        <v>7.246448635045855</v>
      </c>
      <c r="U33" s="71" t="s">
        <v>68</v>
      </c>
      <c r="V33" s="70">
        <v>7.2792028965996449</v>
      </c>
      <c r="W33" s="71" t="s">
        <v>68</v>
      </c>
      <c r="X33" s="70">
        <v>7.1509950923645356</v>
      </c>
      <c r="Y33" s="71" t="s">
        <v>68</v>
      </c>
      <c r="Z33" s="70">
        <v>7.1490072549067936</v>
      </c>
      <c r="AA33" s="71" t="s">
        <v>68</v>
      </c>
      <c r="AB33" s="70">
        <v>7.2293889009811538</v>
      </c>
      <c r="AC33" s="71" t="s">
        <v>68</v>
      </c>
      <c r="AD33" s="68">
        <v>7.3414635198250231</v>
      </c>
      <c r="AE33" s="69" t="s">
        <v>68</v>
      </c>
      <c r="AF33" s="70">
        <v>7.8559525206429592</v>
      </c>
      <c r="AG33" s="71" t="s">
        <v>68</v>
      </c>
      <c r="AH33" s="68">
        <v>8.0882361559867455</v>
      </c>
      <c r="AI33" s="69" t="s">
        <v>68</v>
      </c>
      <c r="AJ33" s="68">
        <v>8.2857823805153785</v>
      </c>
      <c r="AK33" s="69" t="s">
        <v>68</v>
      </c>
      <c r="AL33" s="68">
        <v>8.3399483671883115</v>
      </c>
      <c r="AM33" s="69" t="s">
        <v>68</v>
      </c>
      <c r="AN33" s="119">
        <v>8.259262068444265</v>
      </c>
      <c r="AO33" s="71" t="s">
        <v>68</v>
      </c>
      <c r="AP33" s="118">
        <v>8.2655638160475498</v>
      </c>
      <c r="AQ33" s="69" t="s">
        <v>68</v>
      </c>
      <c r="AR33" s="120">
        <v>8.2329756694032135</v>
      </c>
      <c r="AS33" s="72" t="s">
        <v>68</v>
      </c>
    </row>
    <row r="34" spans="1:46" x14ac:dyDescent="0.35">
      <c r="A34" s="67" t="s">
        <v>69</v>
      </c>
      <c r="B34" s="73">
        <v>6.6346010454119753E-2</v>
      </c>
      <c r="C34" s="69"/>
      <c r="D34" s="73">
        <v>5.6335333141888613E-2</v>
      </c>
      <c r="E34" s="69"/>
      <c r="F34" s="73">
        <v>5.6920921286747639E-2</v>
      </c>
      <c r="G34" s="69"/>
      <c r="H34" s="74">
        <v>6.7686262899850663E-2</v>
      </c>
      <c r="I34" s="71"/>
      <c r="J34" s="74">
        <v>8.1640543736085674E-2</v>
      </c>
      <c r="K34" s="71"/>
      <c r="L34" s="73">
        <v>9.3046865581432631E-2</v>
      </c>
      <c r="M34" s="69"/>
      <c r="N34" s="73">
        <v>9.1821032726629254E-2</v>
      </c>
      <c r="O34" s="69"/>
      <c r="P34" s="73">
        <v>9.3484429718540873E-2</v>
      </c>
      <c r="Q34" s="69"/>
      <c r="R34" s="74">
        <v>9.1783901135301646E-2</v>
      </c>
      <c r="S34" s="71"/>
      <c r="T34" s="74">
        <v>9.4049468245642767E-2</v>
      </c>
      <c r="U34" s="71"/>
      <c r="V34" s="74">
        <v>9.9303157873100747E-2</v>
      </c>
      <c r="W34" s="71"/>
      <c r="X34" s="74">
        <v>9.2384085122662968E-2</v>
      </c>
      <c r="Y34" s="71"/>
      <c r="Z34" s="74">
        <v>7.6172332024258313E-2</v>
      </c>
      <c r="AA34" s="71"/>
      <c r="AB34" s="74">
        <v>4.7617411700120155E-2</v>
      </c>
      <c r="AC34" s="71"/>
      <c r="AD34" s="73">
        <v>8.408673885241498E-2</v>
      </c>
      <c r="AE34" s="69"/>
      <c r="AF34" s="74">
        <v>8.4547408893352785E-2</v>
      </c>
      <c r="AG34" s="71"/>
      <c r="AH34" s="73">
        <v>8.6710169351493685E-2</v>
      </c>
      <c r="AI34" s="69"/>
      <c r="AJ34" s="73">
        <v>8.8138011513327438E-2</v>
      </c>
      <c r="AK34" s="69"/>
      <c r="AL34" s="73">
        <v>8.6673527418663507E-2</v>
      </c>
      <c r="AM34" s="69"/>
      <c r="AN34" s="122">
        <v>8.5366638561982858E-2</v>
      </c>
      <c r="AO34" s="71"/>
      <c r="AP34" s="121">
        <v>8.4527364764768784E-2</v>
      </c>
      <c r="AQ34" s="69"/>
      <c r="AR34" s="319">
        <v>8.3749145029562891E-2</v>
      </c>
      <c r="AS34" s="72"/>
    </row>
    <row r="35" spans="1:46" x14ac:dyDescent="0.35">
      <c r="A35" s="48"/>
      <c r="B35" s="75"/>
      <c r="C35" s="64"/>
      <c r="D35" s="75"/>
      <c r="E35" s="64"/>
      <c r="F35" s="75"/>
      <c r="G35" s="64"/>
      <c r="H35" s="76"/>
      <c r="I35" s="65"/>
      <c r="J35" s="76"/>
      <c r="K35" s="65"/>
      <c r="L35" s="75"/>
      <c r="M35" s="64"/>
      <c r="N35" s="75"/>
      <c r="O35" s="64"/>
      <c r="P35" s="75"/>
      <c r="Q35" s="64"/>
      <c r="R35" s="76"/>
      <c r="S35" s="65"/>
      <c r="T35" s="76"/>
      <c r="U35" s="65"/>
      <c r="V35" s="76"/>
      <c r="W35" s="65"/>
      <c r="X35" s="76"/>
      <c r="Y35" s="65"/>
      <c r="Z35" s="76"/>
      <c r="AA35" s="65"/>
      <c r="AB35" s="76"/>
      <c r="AC35" s="65"/>
      <c r="AD35" s="75"/>
      <c r="AE35" s="64"/>
      <c r="AF35" s="76"/>
      <c r="AG35" s="65"/>
      <c r="AH35" s="75"/>
      <c r="AI35" s="64"/>
      <c r="AJ35" s="75"/>
      <c r="AK35" s="64"/>
      <c r="AL35" s="75"/>
      <c r="AM35" s="64"/>
      <c r="AN35" s="124"/>
      <c r="AO35" s="65"/>
      <c r="AP35" s="123"/>
      <c r="AQ35" s="64"/>
      <c r="AR35" s="125"/>
      <c r="AS35" s="66"/>
      <c r="AT35" s="51"/>
    </row>
    <row r="36" spans="1:46" x14ac:dyDescent="0.35">
      <c r="A36" s="44" t="s">
        <v>70</v>
      </c>
      <c r="B36" s="77"/>
      <c r="C36" s="64"/>
      <c r="D36" s="77"/>
      <c r="E36" s="64"/>
      <c r="F36" s="77"/>
      <c r="G36" s="64"/>
      <c r="H36" s="78"/>
      <c r="I36" s="65"/>
      <c r="J36" s="78"/>
      <c r="K36" s="65"/>
      <c r="L36" s="77"/>
      <c r="M36" s="64"/>
      <c r="N36" s="77"/>
      <c r="O36" s="64"/>
      <c r="P36" s="77"/>
      <c r="Q36" s="64"/>
      <c r="R36" s="78"/>
      <c r="S36" s="65"/>
      <c r="T36" s="78"/>
      <c r="U36" s="65"/>
      <c r="V36" s="78"/>
      <c r="W36" s="65"/>
      <c r="X36" s="78"/>
      <c r="Y36" s="65"/>
      <c r="Z36" s="78"/>
      <c r="AA36" s="65"/>
      <c r="AB36" s="78"/>
      <c r="AC36" s="65"/>
      <c r="AD36" s="77"/>
      <c r="AE36" s="64"/>
      <c r="AF36" s="78"/>
      <c r="AG36" s="65"/>
      <c r="AH36" s="77"/>
      <c r="AI36" s="64"/>
      <c r="AJ36" s="77"/>
      <c r="AK36" s="64"/>
      <c r="AL36" s="77"/>
      <c r="AM36" s="64"/>
      <c r="AN36" s="127"/>
      <c r="AO36" s="65"/>
      <c r="AP36" s="126"/>
      <c r="AQ36" s="64"/>
      <c r="AR36" s="128"/>
      <c r="AS36" s="66"/>
      <c r="AT36" s="51"/>
    </row>
    <row r="37" spans="1:46" x14ac:dyDescent="0.35">
      <c r="A37" s="44" t="s">
        <v>71</v>
      </c>
      <c r="B37" s="49">
        <v>517176.86916014703</v>
      </c>
      <c r="C37" s="64"/>
      <c r="D37" s="49">
        <v>819753.08570425026</v>
      </c>
      <c r="E37" s="64"/>
      <c r="F37" s="49">
        <v>1398852.7200379865</v>
      </c>
      <c r="G37" s="64"/>
      <c r="H37" s="50">
        <v>1681308.4367901548</v>
      </c>
      <c r="I37" s="65"/>
      <c r="J37" s="50">
        <v>625458.38966322341</v>
      </c>
      <c r="K37" s="65"/>
      <c r="L37" s="49">
        <v>920153.96567190182</v>
      </c>
      <c r="M37" s="64"/>
      <c r="N37" s="49">
        <v>1594269.6587697547</v>
      </c>
      <c r="O37" s="64"/>
      <c r="P37" s="49">
        <v>1915255.3549001166</v>
      </c>
      <c r="Q37" s="64"/>
      <c r="R37" s="50">
        <v>843844.8649497485</v>
      </c>
      <c r="S37" s="65"/>
      <c r="T37" s="50">
        <v>1018765.5149257838</v>
      </c>
      <c r="U37" s="65"/>
      <c r="V37" s="50">
        <v>1764733.2601770214</v>
      </c>
      <c r="W37" s="65"/>
      <c r="X37" s="50">
        <v>2060005.9103035063</v>
      </c>
      <c r="Y37" s="65"/>
      <c r="Z37" s="50">
        <v>720726.5703909389</v>
      </c>
      <c r="AA37" s="65"/>
      <c r="AB37" s="50">
        <v>1073893.9257994185</v>
      </c>
      <c r="AC37" s="65"/>
      <c r="AD37" s="49">
        <v>1865565.2632023105</v>
      </c>
      <c r="AE37" s="64"/>
      <c r="AF37" s="50">
        <v>2208106.5292770006</v>
      </c>
      <c r="AG37" s="65"/>
      <c r="AH37" s="49">
        <v>704497.60956716398</v>
      </c>
      <c r="AI37" s="64"/>
      <c r="AJ37" s="49">
        <v>1176276.9479333623</v>
      </c>
      <c r="AK37" s="64"/>
      <c r="AL37" s="49">
        <v>1947092.0591537533</v>
      </c>
      <c r="AM37" s="64"/>
      <c r="AN37" s="113">
        <v>2395093.2678898973</v>
      </c>
      <c r="AO37" s="65"/>
      <c r="AP37" s="112">
        <v>688243.51346088259</v>
      </c>
      <c r="AQ37" s="64"/>
      <c r="AR37" s="114">
        <v>1124818.9931631726</v>
      </c>
      <c r="AS37" s="66"/>
    </row>
    <row r="38" spans="1:46" x14ac:dyDescent="0.35">
      <c r="A38" s="53" t="s">
        <v>56</v>
      </c>
      <c r="B38" s="54">
        <v>0</v>
      </c>
      <c r="C38" s="64"/>
      <c r="D38" s="54">
        <v>0</v>
      </c>
      <c r="E38" s="64"/>
      <c r="F38" s="54">
        <v>0</v>
      </c>
      <c r="G38" s="64"/>
      <c r="H38" s="56">
        <f>+H37/H62</f>
        <v>4.6595704424651073E-2</v>
      </c>
      <c r="I38" s="65"/>
      <c r="J38" s="56">
        <v>0</v>
      </c>
      <c r="K38" s="65"/>
      <c r="L38" s="54">
        <v>0</v>
      </c>
      <c r="M38" s="64"/>
      <c r="N38" s="54">
        <v>0</v>
      </c>
      <c r="O38" s="64"/>
      <c r="P38" s="54">
        <f>+P37/P62</f>
        <v>4.7889633277267675E-2</v>
      </c>
      <c r="Q38" s="64"/>
      <c r="R38" s="56"/>
      <c r="S38" s="65"/>
      <c r="T38" s="56"/>
      <c r="U38" s="65"/>
      <c r="V38" s="56"/>
      <c r="W38" s="65"/>
      <c r="X38" s="56"/>
      <c r="Y38" s="65"/>
      <c r="Z38" s="56"/>
      <c r="AA38" s="65"/>
      <c r="AB38" s="56"/>
      <c r="AC38" s="65"/>
      <c r="AD38" s="54"/>
      <c r="AE38" s="64"/>
      <c r="AF38" s="56">
        <f>+AF37/AF62</f>
        <v>4.6921816420418143E-2</v>
      </c>
      <c r="AG38" s="65"/>
      <c r="AH38" s="54">
        <v>0</v>
      </c>
      <c r="AI38" s="64"/>
      <c r="AJ38" s="54">
        <v>0</v>
      </c>
      <c r="AK38" s="64"/>
      <c r="AL38" s="54">
        <v>0</v>
      </c>
      <c r="AM38" s="64"/>
      <c r="AN38" s="116">
        <f>+AN37/AN62</f>
        <v>4.8764077899363399E-2</v>
      </c>
      <c r="AO38" s="65"/>
      <c r="AP38" s="115">
        <v>0</v>
      </c>
      <c r="AQ38" s="64"/>
      <c r="AR38" s="117">
        <v>0</v>
      </c>
      <c r="AS38" s="66"/>
    </row>
    <row r="39" spans="1:46" x14ac:dyDescent="0.35">
      <c r="A39" s="53" t="s">
        <v>72</v>
      </c>
      <c r="B39" s="54">
        <f>+B37/B65</f>
        <v>0.38973683942135201</v>
      </c>
      <c r="C39" s="64"/>
      <c r="D39" s="54">
        <f>+D37/D65</f>
        <v>0.36676354496180008</v>
      </c>
      <c r="E39" s="64"/>
      <c r="F39" s="54">
        <f>+F37/F65</f>
        <v>0.48763433717395727</v>
      </c>
      <c r="G39" s="64"/>
      <c r="H39" s="56">
        <f>+H37/H65</f>
        <v>0.35814857107110093</v>
      </c>
      <c r="I39" s="65"/>
      <c r="J39" s="56">
        <f>+J37/J65</f>
        <v>0.36117679351583665</v>
      </c>
      <c r="K39" s="65"/>
      <c r="L39" s="54">
        <f>+L37/L65</f>
        <v>0.29291709094270413</v>
      </c>
      <c r="M39" s="64"/>
      <c r="N39" s="54">
        <f>+N37/N65</f>
        <v>0.35051858728877078</v>
      </c>
      <c r="O39" s="64"/>
      <c r="P39" s="54">
        <f>+P37/P65</f>
        <v>0.30306227680742182</v>
      </c>
      <c r="Q39" s="64"/>
      <c r="R39" s="56">
        <f>+R37/R65</f>
        <v>0.43558843218234444</v>
      </c>
      <c r="S39" s="65"/>
      <c r="T39" s="56">
        <f>+T37/T65</f>
        <v>0.52588158302579391</v>
      </c>
      <c r="U39" s="65"/>
      <c r="V39" s="56">
        <f>+V37/V65</f>
        <v>0.91094634327877611</v>
      </c>
      <c r="W39" s="65"/>
      <c r="X39" s="56">
        <f>+X37/X65</f>
        <v>0.28090103829532309</v>
      </c>
      <c r="Y39" s="65"/>
      <c r="Z39" s="56">
        <f>+Z37/Z65</f>
        <v>0.35784147547288303</v>
      </c>
      <c r="AA39" s="65"/>
      <c r="AB39" s="56">
        <f>+AB37/AB65</f>
        <v>0.53318942674887959</v>
      </c>
      <c r="AC39" s="65"/>
      <c r="AD39" s="54">
        <f>+AD37/AD65</f>
        <v>0.39761581724446193</v>
      </c>
      <c r="AE39" s="64"/>
      <c r="AF39" s="56">
        <f>+AF37/AF65</f>
        <v>0.34561984615628699</v>
      </c>
      <c r="AG39" s="65"/>
      <c r="AH39" s="54">
        <f>+AH37/AH65</f>
        <v>0.58836880332175912</v>
      </c>
      <c r="AI39" s="64"/>
      <c r="AJ39" s="54">
        <f>+AJ37/AJ65</f>
        <v>0.38706404964212404</v>
      </c>
      <c r="AK39" s="64"/>
      <c r="AL39" s="54">
        <f>+AL37/AL65</f>
        <v>0.40594807795023974</v>
      </c>
      <c r="AM39" s="64"/>
      <c r="AN39" s="116">
        <f>+AN37/AN65</f>
        <v>0.36414764406155897</v>
      </c>
      <c r="AO39" s="65"/>
      <c r="AP39" s="115">
        <f>+AP37/AP65</f>
        <v>0.34029742790977985</v>
      </c>
      <c r="AQ39" s="64"/>
      <c r="AR39" s="117">
        <f>+AR37/AR65</f>
        <v>0.36196970344833418</v>
      </c>
      <c r="AS39" s="66"/>
    </row>
    <row r="40" spans="1:46" x14ac:dyDescent="0.35">
      <c r="A40" s="53" t="s">
        <v>73</v>
      </c>
      <c r="B40" s="54">
        <f>+B37/B67</f>
        <v>0.26893676811874712</v>
      </c>
      <c r="C40" s="64"/>
      <c r="D40" s="54">
        <f>+D37/D67</f>
        <v>0.22301289959058646</v>
      </c>
      <c r="E40" s="64"/>
      <c r="F40" s="54">
        <f>+F37/F67</f>
        <v>0.28255573833994946</v>
      </c>
      <c r="G40" s="64"/>
      <c r="H40" s="56">
        <f>+H37/H67</f>
        <v>0.21885635459767197</v>
      </c>
      <c r="I40" s="65"/>
      <c r="J40" s="56">
        <f>+J37/J67</f>
        <v>0.29312109256963326</v>
      </c>
      <c r="K40" s="65"/>
      <c r="L40" s="54">
        <f>+L37/L67</f>
        <v>0.23637650447994407</v>
      </c>
      <c r="M40" s="64"/>
      <c r="N40" s="54">
        <f>+N37/N67</f>
        <v>0.26388099893819733</v>
      </c>
      <c r="O40" s="64"/>
      <c r="P40" s="54">
        <f>+P37/P67</f>
        <v>0.22978391159617437</v>
      </c>
      <c r="Q40" s="64"/>
      <c r="R40" s="56">
        <f>+R37/R67</f>
        <v>0.37200933634884825</v>
      </c>
      <c r="S40" s="65"/>
      <c r="T40" s="56">
        <f>+T37/T67</f>
        <v>0.449123172806417</v>
      </c>
      <c r="U40" s="65"/>
      <c r="V40" s="56">
        <f>+V37/V67</f>
        <v>0.77798334293387916</v>
      </c>
      <c r="W40" s="65"/>
      <c r="X40" s="56">
        <f>+X37/X67</f>
        <v>0.24355921994448004</v>
      </c>
      <c r="Y40" s="65"/>
      <c r="Z40" s="56">
        <f>+Z37/Z67</f>
        <v>0.31805091553599352</v>
      </c>
      <c r="AA40" s="65"/>
      <c r="AB40" s="56">
        <f>+AB37/AB67</f>
        <v>0.47390086659880049</v>
      </c>
      <c r="AC40" s="65"/>
      <c r="AD40" s="54">
        <f>+AD37/AD67</f>
        <v>0.33010760970023184</v>
      </c>
      <c r="AE40" s="64"/>
      <c r="AF40" s="56">
        <f>+AF37/AF67</f>
        <v>0.29077979853909092</v>
      </c>
      <c r="AG40" s="65"/>
      <c r="AH40" s="54">
        <f>+AH37/AH67</f>
        <v>0.65848664908205845</v>
      </c>
      <c r="AI40" s="64"/>
      <c r="AJ40" s="54">
        <f>+AJ37/AJ67</f>
        <v>0.31741030656732822</v>
      </c>
      <c r="AK40" s="64"/>
      <c r="AL40" s="54">
        <f>+AL37/AL67</f>
        <v>0.32149823332056077</v>
      </c>
      <c r="AM40" s="64"/>
      <c r="AN40" s="116">
        <f>+AN37/AN67</f>
        <v>0.29335013093551893</v>
      </c>
      <c r="AO40" s="65"/>
      <c r="AP40" s="115">
        <f>+AP37/AP67</f>
        <v>0.28831554930240261</v>
      </c>
      <c r="AQ40" s="64"/>
      <c r="AR40" s="117">
        <f>+AR37/AR67</f>
        <v>0.30569699974111181</v>
      </c>
      <c r="AS40" s="66"/>
    </row>
    <row r="41" spans="1:46" x14ac:dyDescent="0.35">
      <c r="A41" s="53"/>
      <c r="B41" s="75"/>
      <c r="C41" s="64"/>
      <c r="D41" s="75"/>
      <c r="E41" s="64"/>
      <c r="F41" s="75"/>
      <c r="G41" s="64"/>
      <c r="H41" s="76"/>
      <c r="I41" s="65"/>
      <c r="J41" s="76"/>
      <c r="K41" s="65"/>
      <c r="L41" s="75"/>
      <c r="M41" s="64"/>
      <c r="N41" s="75"/>
      <c r="O41" s="64"/>
      <c r="P41" s="75"/>
      <c r="Q41" s="64"/>
      <c r="R41" s="76"/>
      <c r="S41" s="65"/>
      <c r="T41" s="76"/>
      <c r="U41" s="65"/>
      <c r="V41" s="76"/>
      <c r="W41" s="65"/>
      <c r="X41" s="76"/>
      <c r="Y41" s="65"/>
      <c r="Z41" s="76"/>
      <c r="AA41" s="65"/>
      <c r="AB41" s="76"/>
      <c r="AC41" s="65"/>
      <c r="AD41" s="75"/>
      <c r="AE41" s="64"/>
      <c r="AF41" s="76"/>
      <c r="AG41" s="65"/>
      <c r="AH41" s="75"/>
      <c r="AI41" s="64"/>
      <c r="AJ41" s="75"/>
      <c r="AK41" s="64"/>
      <c r="AL41" s="75"/>
      <c r="AM41" s="64"/>
      <c r="AN41" s="124"/>
      <c r="AO41" s="65"/>
      <c r="AP41" s="123"/>
      <c r="AQ41" s="64"/>
      <c r="AR41" s="125"/>
      <c r="AS41" s="66"/>
    </row>
    <row r="42" spans="1:46" s="37" customFormat="1" x14ac:dyDescent="0.35">
      <c r="A42" s="44" t="s">
        <v>45</v>
      </c>
      <c r="B42" s="77">
        <f t="shared" ref="B42:C42" si="0">+B49+B55</f>
        <v>21953402.396925334</v>
      </c>
      <c r="C42" s="29">
        <f t="shared" si="0"/>
        <v>1</v>
      </c>
      <c r="D42" s="77">
        <f>+D49+D55</f>
        <v>22560615.670565285</v>
      </c>
      <c r="E42" s="29">
        <f t="shared" ref="E42:G42" si="1">+E49+E55</f>
        <v>1</v>
      </c>
      <c r="F42" s="77">
        <f>+F49+F55</f>
        <v>24138107.136500571</v>
      </c>
      <c r="G42" s="29">
        <f t="shared" si="1"/>
        <v>0.99999999999999989</v>
      </c>
      <c r="H42" s="78">
        <f>+H49+H55</f>
        <v>24590794.459003881</v>
      </c>
      <c r="I42" s="31">
        <f t="shared" ref="I42:M42" si="2">+I49+I55</f>
        <v>1</v>
      </c>
      <c r="J42" s="78">
        <f>+J49+J55</f>
        <v>25554682.090981994</v>
      </c>
      <c r="K42" s="31">
        <f t="shared" ref="K42" si="3">+K49+K55</f>
        <v>1</v>
      </c>
      <c r="L42" s="77">
        <f>+L49+L55</f>
        <v>26437094.611714311</v>
      </c>
      <c r="M42" s="29">
        <f t="shared" si="2"/>
        <v>1</v>
      </c>
      <c r="N42" s="77">
        <f>+N49+N55</f>
        <v>27423882.87841047</v>
      </c>
      <c r="O42" s="29">
        <f t="shared" ref="O42:Q42" si="4">+O49+O55</f>
        <v>1</v>
      </c>
      <c r="P42" s="77">
        <f>+P49+P55</f>
        <v>27480205.468820389</v>
      </c>
      <c r="Q42" s="29">
        <f t="shared" si="4"/>
        <v>1</v>
      </c>
      <c r="R42" s="78">
        <f>+R49+R55</f>
        <v>28660142.777602784</v>
      </c>
      <c r="S42" s="31">
        <f t="shared" ref="S42:U42" si="5">+S49+S55</f>
        <v>1</v>
      </c>
      <c r="T42" s="78">
        <f>+T49+T55</f>
        <v>29142956.977656879</v>
      </c>
      <c r="U42" s="31">
        <f t="shared" si="5"/>
        <v>1</v>
      </c>
      <c r="V42" s="78">
        <f>+V49+V55</f>
        <v>28443119.121039011</v>
      </c>
      <c r="W42" s="31">
        <f t="shared" ref="W42:Y42" si="6">+W49+W55</f>
        <v>1</v>
      </c>
      <c r="X42" s="78">
        <f>+X49+X55</f>
        <v>28453703.045538753</v>
      </c>
      <c r="Y42" s="31">
        <f t="shared" si="6"/>
        <v>1</v>
      </c>
      <c r="Z42" s="78">
        <f>+Z49+Z55</f>
        <v>27553852.467256501</v>
      </c>
      <c r="AA42" s="31">
        <f t="shared" ref="AA42:AC42" si="7">+AA49+AA55</f>
        <v>1</v>
      </c>
      <c r="AB42" s="78">
        <f>+AB49+AB55</f>
        <v>28862148.460527666</v>
      </c>
      <c r="AC42" s="31">
        <f t="shared" si="7"/>
        <v>1</v>
      </c>
      <c r="AD42" s="77">
        <f>+AD49+AD55</f>
        <v>28465526.74401518</v>
      </c>
      <c r="AE42" s="29">
        <f t="shared" ref="AE42:AG42" si="8">+AE49+AE55</f>
        <v>1</v>
      </c>
      <c r="AF42" s="78">
        <f>+AF49+AF55</f>
        <v>28989700.013540152</v>
      </c>
      <c r="AG42" s="31">
        <f t="shared" si="8"/>
        <v>1</v>
      </c>
      <c r="AH42" s="77">
        <f>+AH49+AH55</f>
        <v>28691574.22587657</v>
      </c>
      <c r="AI42" s="29">
        <f t="shared" ref="AI42:AM42" si="9">+AI49+AI55</f>
        <v>1</v>
      </c>
      <c r="AJ42" s="77">
        <f>+AJ49+AJ55</f>
        <v>29441028.970775511</v>
      </c>
      <c r="AK42" s="29">
        <f t="shared" ref="AK42" si="10">+AK49+AK55</f>
        <v>1</v>
      </c>
      <c r="AL42" s="77">
        <f>+AL49+AL55</f>
        <v>29482723.055988897</v>
      </c>
      <c r="AM42" s="29">
        <f t="shared" si="9"/>
        <v>1</v>
      </c>
      <c r="AN42" s="127">
        <f>+AN49+AN55</f>
        <v>29553182.680784509</v>
      </c>
      <c r="AO42" s="31">
        <f t="shared" ref="AO42:AQ42" si="11">+AO49+AO55</f>
        <v>0.99999999999999989</v>
      </c>
      <c r="AP42" s="126">
        <f>+AP49+AP55</f>
        <v>29734673.069033869</v>
      </c>
      <c r="AQ42" s="29">
        <f t="shared" si="11"/>
        <v>1</v>
      </c>
      <c r="AR42" s="128">
        <f>+AR49+AR55</f>
        <v>29856584.687285304</v>
      </c>
      <c r="AS42" s="33">
        <f t="shared" ref="AS42" si="12">+AS49+AS55</f>
        <v>1</v>
      </c>
      <c r="AT42" s="36"/>
    </row>
    <row r="43" spans="1:46" s="37" customFormat="1" x14ac:dyDescent="0.35">
      <c r="A43" s="53" t="s">
        <v>56</v>
      </c>
      <c r="B43" s="54">
        <v>0</v>
      </c>
      <c r="C43" s="29"/>
      <c r="D43" s="54">
        <v>0</v>
      </c>
      <c r="E43" s="29"/>
      <c r="F43" s="54">
        <v>0</v>
      </c>
      <c r="G43" s="29"/>
      <c r="H43" s="56">
        <f>+H42/H62</f>
        <v>0.68150814276922789</v>
      </c>
      <c r="I43" s="31"/>
      <c r="J43" s="56">
        <v>0</v>
      </c>
      <c r="K43" s="31"/>
      <c r="L43" s="54">
        <v>0</v>
      </c>
      <c r="M43" s="29"/>
      <c r="N43" s="54">
        <v>0</v>
      </c>
      <c r="O43" s="29"/>
      <c r="P43" s="54">
        <f>+P42/P62</f>
        <v>0.68712349970398923</v>
      </c>
      <c r="Q43" s="29"/>
      <c r="R43" s="56"/>
      <c r="S43" s="31"/>
      <c r="T43" s="56"/>
      <c r="U43" s="31"/>
      <c r="V43" s="56"/>
      <c r="W43" s="31"/>
      <c r="X43" s="56"/>
      <c r="Y43" s="31"/>
      <c r="Z43" s="56"/>
      <c r="AA43" s="31"/>
      <c r="AB43" s="56"/>
      <c r="AC43" s="31"/>
      <c r="AD43" s="54"/>
      <c r="AE43" s="29"/>
      <c r="AF43" s="56">
        <f>+AF42/AF62</f>
        <v>0.61602525244273887</v>
      </c>
      <c r="AG43" s="31"/>
      <c r="AH43" s="54">
        <v>0</v>
      </c>
      <c r="AI43" s="29"/>
      <c r="AJ43" s="54">
        <v>0</v>
      </c>
      <c r="AK43" s="29"/>
      <c r="AL43" s="54">
        <v>0</v>
      </c>
      <c r="AM43" s="29"/>
      <c r="AN43" s="116">
        <f>+AN42/AN62</f>
        <v>0.60170253983033695</v>
      </c>
      <c r="AO43" s="31"/>
      <c r="AP43" s="115">
        <v>0</v>
      </c>
      <c r="AQ43" s="29"/>
      <c r="AR43" s="117">
        <v>0</v>
      </c>
      <c r="AS43" s="33"/>
    </row>
    <row r="44" spans="1:46" s="37" customFormat="1" x14ac:dyDescent="0.35">
      <c r="A44" s="53" t="s">
        <v>74</v>
      </c>
      <c r="B44" s="79">
        <v>0</v>
      </c>
      <c r="C44" s="29"/>
      <c r="D44" s="79">
        <v>0</v>
      </c>
      <c r="E44" s="29"/>
      <c r="F44" s="79">
        <v>0</v>
      </c>
      <c r="G44" s="29"/>
      <c r="H44" s="80">
        <v>0</v>
      </c>
      <c r="I44" s="31"/>
      <c r="J44" s="80">
        <v>0</v>
      </c>
      <c r="K44" s="31"/>
      <c r="L44" s="79">
        <v>0</v>
      </c>
      <c r="M44" s="29"/>
      <c r="N44" s="79">
        <v>0</v>
      </c>
      <c r="O44" s="29"/>
      <c r="P44" s="79">
        <v>0</v>
      </c>
      <c r="Q44" s="29"/>
      <c r="R44" s="80">
        <v>0</v>
      </c>
      <c r="S44" s="31"/>
      <c r="T44" s="80">
        <v>0</v>
      </c>
      <c r="U44" s="31"/>
      <c r="V44" s="80">
        <v>0</v>
      </c>
      <c r="W44" s="31"/>
      <c r="X44" s="80">
        <v>0</v>
      </c>
      <c r="Y44" s="31"/>
      <c r="Z44" s="80">
        <v>0</v>
      </c>
      <c r="AA44" s="31"/>
      <c r="AB44" s="80">
        <v>0</v>
      </c>
      <c r="AC44" s="31"/>
      <c r="AD44" s="79">
        <v>0</v>
      </c>
      <c r="AE44" s="29"/>
      <c r="AF44" s="310">
        <f>+AF42/AF64</f>
        <v>2.9439400695685065</v>
      </c>
      <c r="AG44" s="31"/>
      <c r="AH44" s="312">
        <v>0</v>
      </c>
      <c r="AI44" s="29"/>
      <c r="AJ44" s="312">
        <v>0</v>
      </c>
      <c r="AK44" s="29"/>
      <c r="AL44" s="312">
        <v>0</v>
      </c>
      <c r="AM44" s="29"/>
      <c r="AN44" s="249">
        <f>+AN42/AN64</f>
        <v>2.8023910912366752</v>
      </c>
      <c r="AO44" s="31"/>
      <c r="AP44" s="306">
        <v>0</v>
      </c>
      <c r="AQ44" s="29"/>
      <c r="AR44" s="250">
        <v>0</v>
      </c>
      <c r="AS44" s="33"/>
    </row>
    <row r="45" spans="1:46" s="37" customFormat="1" x14ac:dyDescent="0.35">
      <c r="A45" s="53" t="s">
        <v>72</v>
      </c>
      <c r="B45" s="54">
        <f>+B42/B65</f>
        <v>16.54375934990507</v>
      </c>
      <c r="C45" s="29"/>
      <c r="D45" s="54">
        <f>+D42/D65</f>
        <v>10.093784975202272</v>
      </c>
      <c r="E45" s="29"/>
      <c r="F45" s="54">
        <f>+F42/F65</f>
        <v>8.4144454276943375</v>
      </c>
      <c r="G45" s="29"/>
      <c r="H45" s="56">
        <f>+H42/H65</f>
        <v>5.2382761569967746</v>
      </c>
      <c r="I45" s="31"/>
      <c r="J45" s="56">
        <f>+J42/J65</f>
        <v>14.756790043070961</v>
      </c>
      <c r="K45" s="31"/>
      <c r="L45" s="54">
        <f>+L42/L65</f>
        <v>8.4158490160782709</v>
      </c>
      <c r="M45" s="29"/>
      <c r="N45" s="54">
        <f>+N42/N65</f>
        <v>6.0294572073402302</v>
      </c>
      <c r="O45" s="29"/>
      <c r="P45" s="54">
        <f>+P42/P65</f>
        <v>4.3483567949354729</v>
      </c>
      <c r="Q45" s="29"/>
      <c r="R45" s="56">
        <f>+R42/R65</f>
        <v>14.794220095611497</v>
      </c>
      <c r="S45" s="31"/>
      <c r="T45" s="56">
        <f>+T42/T65</f>
        <v>15.043446332769982</v>
      </c>
      <c r="U45" s="31"/>
      <c r="V45" s="56">
        <f>+V42/V65</f>
        <v>14.682193586669332</v>
      </c>
      <c r="W45" s="31"/>
      <c r="X45" s="56">
        <f>+X42/X65</f>
        <v>3.8799280569350643</v>
      </c>
      <c r="Y45" s="31"/>
      <c r="Z45" s="56">
        <f>+Z42/Z65</f>
        <v>13.680515783533497</v>
      </c>
      <c r="AA45" s="31"/>
      <c r="AB45" s="56">
        <f>+AB42/AB65</f>
        <v>14.330086075264898</v>
      </c>
      <c r="AC45" s="31"/>
      <c r="AD45" s="54">
        <f>+AD42/AD65</f>
        <v>6.0669781448370959</v>
      </c>
      <c r="AE45" s="29"/>
      <c r="AF45" s="56">
        <f>+AF42/AF65</f>
        <v>4.5375599075273385</v>
      </c>
      <c r="AG45" s="31"/>
      <c r="AH45" s="54">
        <f>+AH42/AH65</f>
        <v>23.962078740150833</v>
      </c>
      <c r="AI45" s="29"/>
      <c r="AJ45" s="54">
        <f>+AJ42/AJ65</f>
        <v>9.6878238743696254</v>
      </c>
      <c r="AK45" s="29"/>
      <c r="AL45" s="54">
        <f>+AL42/AL65</f>
        <v>6.14683558543177</v>
      </c>
      <c r="AM45" s="29"/>
      <c r="AN45" s="116">
        <f>+AN42/AN65</f>
        <v>4.493237065966011</v>
      </c>
      <c r="AO45" s="31"/>
      <c r="AP45" s="115">
        <f>+AP42/AP65</f>
        <v>14.70211134173738</v>
      </c>
      <c r="AQ45" s="29"/>
      <c r="AR45" s="117">
        <f>+AR42/AR65</f>
        <v>9.6079272940130611</v>
      </c>
      <c r="AS45" s="33"/>
    </row>
    <row r="46" spans="1:46" s="37" customFormat="1" x14ac:dyDescent="0.35">
      <c r="A46" s="53" t="s">
        <v>75</v>
      </c>
      <c r="B46" s="54">
        <f>+B42/B66</f>
        <v>17.797916903357354</v>
      </c>
      <c r="C46" s="29"/>
      <c r="D46" s="54">
        <f>+D42/D66</f>
        <v>11.050744771784631</v>
      </c>
      <c r="E46" s="29"/>
      <c r="F46" s="54">
        <f>+F42/F66</f>
        <v>9.1784974688392928</v>
      </c>
      <c r="G46" s="29"/>
      <c r="H46" s="56">
        <f>+H42/H66</f>
        <v>5.6647358486503592</v>
      </c>
      <c r="I46" s="31"/>
      <c r="J46" s="56">
        <f>+J42/J66</f>
        <v>17.471153188374728</v>
      </c>
      <c r="K46" s="31"/>
      <c r="L46" s="54">
        <f>+L42/L66</f>
        <v>9.7537843090352059</v>
      </c>
      <c r="M46" s="29"/>
      <c r="N46" s="54">
        <f>+N42/N66</f>
        <v>6.9022062634150609</v>
      </c>
      <c r="O46" s="29"/>
      <c r="P46" s="54">
        <f>+P42/P66</f>
        <v>4.9369346410743722</v>
      </c>
      <c r="Q46" s="29"/>
      <c r="R46" s="56">
        <f>+R42/R66</f>
        <v>16.499612887591596</v>
      </c>
      <c r="S46" s="31"/>
      <c r="T46" s="56">
        <f>+T42/T66</f>
        <v>16.777568495117396</v>
      </c>
      <c r="U46" s="31"/>
      <c r="V46" s="56">
        <f>+V42/V66</f>
        <v>16.374672605593066</v>
      </c>
      <c r="W46" s="31"/>
      <c r="X46" s="56">
        <f>+X42/X66</f>
        <v>4.5079794385076601</v>
      </c>
      <c r="Y46" s="31"/>
      <c r="Z46" s="56">
        <f>+Z42/Z66</f>
        <v>15.183838220382519</v>
      </c>
      <c r="AA46" s="31"/>
      <c r="AB46" s="56">
        <f>+AB42/AB66</f>
        <v>15.904788393495714</v>
      </c>
      <c r="AC46" s="31"/>
      <c r="AD46" s="54">
        <f>+AD42/AD66</f>
        <v>6.7850381051717523</v>
      </c>
      <c r="AE46" s="29"/>
      <c r="AF46" s="56">
        <f>+AF42/AF66</f>
        <v>5.0793298899094017</v>
      </c>
      <c r="AG46" s="31"/>
      <c r="AH46" s="54">
        <f>+AH42/AH66</f>
        <v>27.109065741627631</v>
      </c>
      <c r="AI46" s="29"/>
      <c r="AJ46" s="54">
        <f>+AJ42/AJ66</f>
        <v>10.917125899263215</v>
      </c>
      <c r="AK46" s="29"/>
      <c r="AL46" s="54">
        <f>+AL42/AL66</f>
        <v>6.9320084744003632</v>
      </c>
      <c r="AM46" s="29"/>
      <c r="AN46" s="116">
        <f>+AN42/AN66</f>
        <v>5.0749369271019988</v>
      </c>
      <c r="AO46" s="31"/>
      <c r="AP46" s="115">
        <f>+AP42/AP66</f>
        <v>16.490082656860864</v>
      </c>
      <c r="AQ46" s="29"/>
      <c r="AR46" s="117">
        <f>+AR42/AR66</f>
        <v>10.832779775140549</v>
      </c>
      <c r="AS46" s="33"/>
    </row>
    <row r="47" spans="1:46" s="37" customFormat="1" x14ac:dyDescent="0.35">
      <c r="A47" s="53" t="s">
        <v>73</v>
      </c>
      <c r="B47" s="54">
        <f>+B42/B67</f>
        <v>11.415972836192761</v>
      </c>
      <c r="C47" s="29"/>
      <c r="D47" s="54">
        <f>+D42/D67</f>
        <v>6.1375899706668235</v>
      </c>
      <c r="E47" s="29"/>
      <c r="F47" s="54">
        <f>+F42/F67</f>
        <v>4.8756817543290127</v>
      </c>
      <c r="G47" s="29"/>
      <c r="H47" s="56">
        <f>+H42/H67</f>
        <v>3.2009900826007294</v>
      </c>
      <c r="I47" s="31"/>
      <c r="J47" s="56">
        <f>+J42/J67</f>
        <v>11.976202507750495</v>
      </c>
      <c r="K47" s="31"/>
      <c r="L47" s="54">
        <f>+L42/L67</f>
        <v>6.7913721464640515</v>
      </c>
      <c r="M47" s="29"/>
      <c r="N47" s="54">
        <f>+N42/N67</f>
        <v>4.5391578324982733</v>
      </c>
      <c r="O47" s="29"/>
      <c r="P47" s="54">
        <f>+P42/P67</f>
        <v>3.2969541570196745</v>
      </c>
      <c r="Q47" s="29"/>
      <c r="R47" s="56">
        <f>+R42/R67</f>
        <v>12.634835071247567</v>
      </c>
      <c r="S47" s="31"/>
      <c r="T47" s="56">
        <f>+T42/T67</f>
        <v>12.847683898801455</v>
      </c>
      <c r="U47" s="31"/>
      <c r="V47" s="56">
        <f>+V42/V67</f>
        <v>12.539160107988653</v>
      </c>
      <c r="W47" s="31"/>
      <c r="X47" s="56">
        <f>+X42/X67</f>
        <v>3.3641465219302482</v>
      </c>
      <c r="Y47" s="31"/>
      <c r="Z47" s="56">
        <f>+Z42/Z67</f>
        <v>12.159296415284206</v>
      </c>
      <c r="AA47" s="31"/>
      <c r="AB47" s="56">
        <f>+AB42/AB67</f>
        <v>12.736637053948687</v>
      </c>
      <c r="AC47" s="31"/>
      <c r="AD47" s="54">
        <f>+AD42/AD67</f>
        <v>5.0369114271537843</v>
      </c>
      <c r="AE47" s="29"/>
      <c r="AF47" s="56">
        <f>+AF42/AF67</f>
        <v>3.8175781004578586</v>
      </c>
      <c r="AG47" s="31"/>
      <c r="AH47" s="54">
        <f>+AH42/AH67</f>
        <v>26.817718488064553</v>
      </c>
      <c r="AI47" s="29"/>
      <c r="AJ47" s="54">
        <f>+AJ42/AJ67</f>
        <v>7.944460739190518</v>
      </c>
      <c r="AK47" s="29"/>
      <c r="AL47" s="54">
        <f>+AL42/AL67</f>
        <v>4.868102322855453</v>
      </c>
      <c r="AM47" s="29"/>
      <c r="AN47" s="116">
        <f>+AN42/AN67</f>
        <v>3.6196628019447887</v>
      </c>
      <c r="AO47" s="31"/>
      <c r="AP47" s="115">
        <f>+AP42/AP67</f>
        <v>12.456301340373061</v>
      </c>
      <c r="AQ47" s="29"/>
      <c r="AR47" s="117">
        <f>+AR42/AR67</f>
        <v>8.1142551974098058</v>
      </c>
      <c r="AS47" s="33"/>
    </row>
    <row r="48" spans="1:46" s="37" customFormat="1" x14ac:dyDescent="0.35">
      <c r="A48" s="53"/>
      <c r="B48" s="77"/>
      <c r="C48" s="29"/>
      <c r="D48" s="77"/>
      <c r="E48" s="29"/>
      <c r="F48" s="77"/>
      <c r="G48" s="29"/>
      <c r="H48" s="78"/>
      <c r="I48" s="31"/>
      <c r="J48" s="78"/>
      <c r="K48" s="31"/>
      <c r="L48" s="77"/>
      <c r="M48" s="29"/>
      <c r="N48" s="77"/>
      <c r="O48" s="29"/>
      <c r="P48" s="77"/>
      <c r="Q48" s="29"/>
      <c r="R48" s="78"/>
      <c r="S48" s="31"/>
      <c r="T48" s="78"/>
      <c r="U48" s="31"/>
      <c r="V48" s="78"/>
      <c r="W48" s="31"/>
      <c r="X48" s="78"/>
      <c r="Y48" s="31"/>
      <c r="Z48" s="78"/>
      <c r="AA48" s="31"/>
      <c r="AB48" s="78"/>
      <c r="AC48" s="31"/>
      <c r="AD48" s="77"/>
      <c r="AE48" s="29"/>
      <c r="AF48" s="78"/>
      <c r="AG48" s="31"/>
      <c r="AH48" s="77"/>
      <c r="AI48" s="29"/>
      <c r="AJ48" s="77"/>
      <c r="AK48" s="29"/>
      <c r="AL48" s="77"/>
      <c r="AM48" s="29"/>
      <c r="AN48" s="127"/>
      <c r="AO48" s="31"/>
      <c r="AP48" s="126"/>
      <c r="AQ48" s="29"/>
      <c r="AR48" s="128"/>
      <c r="AS48" s="33"/>
    </row>
    <row r="49" spans="1:45" s="37" customFormat="1" ht="19.5" customHeight="1" x14ac:dyDescent="0.35">
      <c r="A49" s="44" t="s">
        <v>76</v>
      </c>
      <c r="B49" s="45">
        <v>17098032.476990271</v>
      </c>
      <c r="C49" s="29">
        <f>+B49/B42</f>
        <v>0.77883291928293186</v>
      </c>
      <c r="D49" s="45">
        <v>17172490.90880122</v>
      </c>
      <c r="E49" s="29">
        <f>+D49/D42</f>
        <v>0.7611712002703046</v>
      </c>
      <c r="F49" s="45">
        <v>18289682.354458705</v>
      </c>
      <c r="G49" s="29">
        <f>+F49/F42</f>
        <v>0.75770988383765436</v>
      </c>
      <c r="H49" s="46">
        <v>18610858.516762033</v>
      </c>
      <c r="I49" s="31">
        <f>+H49/H42</f>
        <v>0.7568221737524099</v>
      </c>
      <c r="J49" s="46">
        <v>19596041.222999278</v>
      </c>
      <c r="K49" s="31">
        <f>+J49/J42</f>
        <v>0.76682782251924542</v>
      </c>
      <c r="L49" s="45">
        <v>20190875.527044762</v>
      </c>
      <c r="M49" s="29">
        <f>+L49/L42</f>
        <v>0.7637327710775812</v>
      </c>
      <c r="N49" s="45">
        <v>20921741.881354991</v>
      </c>
      <c r="O49" s="29">
        <f>+N49/N42</f>
        <v>0.76290224743578128</v>
      </c>
      <c r="P49" s="45">
        <v>20619651.333232876</v>
      </c>
      <c r="Q49" s="29">
        <f>+P49/P42</f>
        <v>0.75034560264217676</v>
      </c>
      <c r="R49" s="46">
        <v>21170487.601973657</v>
      </c>
      <c r="S49" s="31">
        <f>+R49/R42</f>
        <v>0.73867348694849788</v>
      </c>
      <c r="T49" s="46">
        <v>21203552.277712796</v>
      </c>
      <c r="U49" s="31">
        <f>+T49/T42</f>
        <v>0.72757037983376183</v>
      </c>
      <c r="V49" s="46">
        <v>21032611.023666274</v>
      </c>
      <c r="W49" s="31">
        <f>+V49/V42</f>
        <v>0.73946218535887376</v>
      </c>
      <c r="X49" s="46">
        <v>21128635.038758967</v>
      </c>
      <c r="Y49" s="31">
        <f>+X49/X42</f>
        <v>0.74256187340338886</v>
      </c>
      <c r="Z49" s="46">
        <v>21427003.386109993</v>
      </c>
      <c r="AA49" s="31">
        <f>+Z49/Z42</f>
        <v>0.77764092740108404</v>
      </c>
      <c r="AB49" s="46">
        <v>21855561.613295607</v>
      </c>
      <c r="AC49" s="31">
        <f>+AB49/AB42</f>
        <v>0.75723959507677063</v>
      </c>
      <c r="AD49" s="45">
        <v>21405212.855476487</v>
      </c>
      <c r="AE49" s="29">
        <f>+AD49/AD42</f>
        <v>0.75196967363257705</v>
      </c>
      <c r="AF49" s="46">
        <v>21329826.361453943</v>
      </c>
      <c r="AG49" s="31">
        <f>+AF49/AF42</f>
        <v>0.73577257962281328</v>
      </c>
      <c r="AH49" s="45">
        <v>20997745.535966709</v>
      </c>
      <c r="AI49" s="29">
        <f>+AH49/AH42</f>
        <v>0.73184361968640632</v>
      </c>
      <c r="AJ49" s="45">
        <v>21121234.37645084</v>
      </c>
      <c r="AK49" s="29">
        <f>+AJ49/AJ42</f>
        <v>0.71740815843823691</v>
      </c>
      <c r="AL49" s="45">
        <v>21320733.361705735</v>
      </c>
      <c r="AM49" s="29">
        <f>+AL49/AL42</f>
        <v>0.72316024952026281</v>
      </c>
      <c r="AN49" s="30">
        <v>21628035.376805145</v>
      </c>
      <c r="AO49" s="31">
        <f>+AN49/AN42</f>
        <v>0.73183438854684513</v>
      </c>
      <c r="AP49" s="28">
        <v>21932384.303521521</v>
      </c>
      <c r="AQ49" s="29">
        <f>+AP49/AP42</f>
        <v>0.73760300819860813</v>
      </c>
      <c r="AR49" s="32">
        <v>22223016.135447714</v>
      </c>
      <c r="AS49" s="33">
        <f>+AR49/AR42</f>
        <v>0.74432546013582013</v>
      </c>
    </row>
    <row r="50" spans="1:45" x14ac:dyDescent="0.35">
      <c r="A50" s="53" t="s">
        <v>56</v>
      </c>
      <c r="B50" s="54">
        <v>0</v>
      </c>
      <c r="C50" s="81"/>
      <c r="D50" s="54">
        <v>0</v>
      </c>
      <c r="E50" s="81"/>
      <c r="F50" s="54">
        <v>0</v>
      </c>
      <c r="G50" s="81"/>
      <c r="H50" s="56">
        <f>+H49/H62</f>
        <v>0.5157804740405747</v>
      </c>
      <c r="I50" s="82"/>
      <c r="J50" s="56">
        <v>0</v>
      </c>
      <c r="K50" s="82"/>
      <c r="L50" s="54">
        <v>0</v>
      </c>
      <c r="M50" s="81"/>
      <c r="N50" s="54">
        <v>0</v>
      </c>
      <c r="O50" s="81"/>
      <c r="P50" s="54">
        <f>+P49/P62</f>
        <v>0.51558009647499137</v>
      </c>
      <c r="Q50" s="81"/>
      <c r="R50" s="56"/>
      <c r="S50" s="82"/>
      <c r="T50" s="56"/>
      <c r="U50" s="82"/>
      <c r="V50" s="56"/>
      <c r="W50" s="82"/>
      <c r="X50" s="56"/>
      <c r="Y50" s="82"/>
      <c r="Z50" s="56"/>
      <c r="AA50" s="82"/>
      <c r="AB50" s="56"/>
      <c r="AC50" s="82"/>
      <c r="AD50" s="54"/>
      <c r="AE50" s="81"/>
      <c r="AF50" s="56">
        <f>+AF49/AF62</f>
        <v>0.45325448910258875</v>
      </c>
      <c r="AG50" s="82"/>
      <c r="AH50" s="54">
        <v>0</v>
      </c>
      <c r="AI50" s="81"/>
      <c r="AJ50" s="54">
        <v>0</v>
      </c>
      <c r="AK50" s="81"/>
      <c r="AL50" s="54">
        <v>0</v>
      </c>
      <c r="AM50" s="81"/>
      <c r="AN50" s="116">
        <f>+AN49/AN62</f>
        <v>0.44034661032381844</v>
      </c>
      <c r="AO50" s="82"/>
      <c r="AP50" s="115">
        <v>0</v>
      </c>
      <c r="AQ50" s="81"/>
      <c r="AR50" s="117">
        <v>0</v>
      </c>
      <c r="AS50" s="83"/>
    </row>
    <row r="51" spans="1:45" x14ac:dyDescent="0.35">
      <c r="A51" s="53" t="s">
        <v>72</v>
      </c>
      <c r="B51" s="54">
        <f>+B49/B65</f>
        <v>12.884824390400864</v>
      </c>
      <c r="C51" s="81"/>
      <c r="D51" s="54">
        <f>+D49/D65</f>
        <v>7.6830984248450802</v>
      </c>
      <c r="E51" s="81"/>
      <c r="F51" s="54">
        <f>+F49/F65</f>
        <v>6.3757084675765592</v>
      </c>
      <c r="G51" s="81"/>
      <c r="H51" s="56">
        <f>+H49/H65</f>
        <v>3.9644435478537186</v>
      </c>
      <c r="I51" s="82"/>
      <c r="J51" s="56">
        <f>+J49/J65</f>
        <v>11.315917176101786</v>
      </c>
      <c r="K51" s="82"/>
      <c r="L51" s="54">
        <f>+L49/L65</f>
        <v>6.4274596900199938</v>
      </c>
      <c r="M51" s="81"/>
      <c r="N51" s="54">
        <f>+N49/N65</f>
        <v>4.5998864542977316</v>
      </c>
      <c r="O51" s="81"/>
      <c r="P51" s="54">
        <f>+P49/P65</f>
        <v>3.2627703997990616</v>
      </c>
      <c r="Q51" s="81"/>
      <c r="R51" s="56">
        <f>+R49/R65</f>
        <v>10.928098144708885</v>
      </c>
      <c r="S51" s="82"/>
      <c r="T51" s="56">
        <f>+T49/T65</f>
        <v>10.945165962342267</v>
      </c>
      <c r="U51" s="82"/>
      <c r="V51" s="56">
        <f>+V49/V65</f>
        <v>10.856926955460544</v>
      </c>
      <c r="W51" s="82"/>
      <c r="X51" s="56">
        <f>+X49/X65</f>
        <v>2.8810866466280718</v>
      </c>
      <c r="Y51" s="82"/>
      <c r="Z51" s="56">
        <f>+Z49/Z65</f>
        <v>10.638528981232156</v>
      </c>
      <c r="AA51" s="82"/>
      <c r="AB51" s="56">
        <f>+AB49/AB65</f>
        <v>10.85130857704886</v>
      </c>
      <c r="AC51" s="82"/>
      <c r="AD51" s="54">
        <f>+AD49/AD65</f>
        <v>4.5621835755091285</v>
      </c>
      <c r="AE51" s="81"/>
      <c r="AF51" s="56">
        <f>+AF49/AF65</f>
        <v>3.3386121583544437</v>
      </c>
      <c r="AG51" s="82"/>
      <c r="AH51" s="54">
        <f>+AH49/AH65</f>
        <v>17.53649444040267</v>
      </c>
      <c r="AI51" s="81"/>
      <c r="AJ51" s="54">
        <f>+AJ49/AJ65</f>
        <v>6.9501238849854987</v>
      </c>
      <c r="AK51" s="81"/>
      <c r="AL51" s="54">
        <f>+AL49/AL65</f>
        <v>4.4451471557208695</v>
      </c>
      <c r="AM51" s="81"/>
      <c r="AN51" s="116">
        <f>+AN49/AN65</f>
        <v>3.2883054007672561</v>
      </c>
      <c r="AO51" s="82"/>
      <c r="AP51" s="115">
        <f>+AP49/AP65</f>
        <v>10.844321552536366</v>
      </c>
      <c r="AQ51" s="81"/>
      <c r="AR51" s="117">
        <f>+AR49/AR65</f>
        <v>7.1514249040677758</v>
      </c>
      <c r="AS51" s="83"/>
    </row>
    <row r="52" spans="1:45" x14ac:dyDescent="0.35">
      <c r="A52" s="53" t="s">
        <v>75</v>
      </c>
      <c r="B52" s="54">
        <f>+B49/B66</f>
        <v>13.861603578996847</v>
      </c>
      <c r="C52" s="81"/>
      <c r="D52" s="54">
        <f>+D49/D66</f>
        <v>8.4115086618201005</v>
      </c>
      <c r="E52" s="81"/>
      <c r="F52" s="54">
        <f>+F49/F66</f>
        <v>6.9546382509184257</v>
      </c>
      <c r="G52" s="81"/>
      <c r="H52" s="56">
        <f>+H49/H66</f>
        <v>4.2871976987087672</v>
      </c>
      <c r="I52" s="82"/>
      <c r="J52" s="56">
        <f>+J49/J66</f>
        <v>13.397366356341564</v>
      </c>
      <c r="K52" s="82"/>
      <c r="L52" s="54">
        <f>+L49/L66</f>
        <v>7.4492847188324882</v>
      </c>
      <c r="M52" s="81"/>
      <c r="N52" s="54">
        <f>+N49/N66</f>
        <v>5.2657086706246767</v>
      </c>
      <c r="O52" s="81"/>
      <c r="P52" s="54">
        <f>+P49/P66</f>
        <v>3.7044071984619884</v>
      </c>
      <c r="Q52" s="81"/>
      <c r="R52" s="56">
        <f>+R49/R66</f>
        <v>12.187826584977659</v>
      </c>
      <c r="S52" s="82"/>
      <c r="T52" s="56">
        <f>+T49/T66</f>
        <v>12.206861882679522</v>
      </c>
      <c r="U52" s="82"/>
      <c r="V52" s="56">
        <f>+V49/V66</f>
        <v>12.10845118946793</v>
      </c>
      <c r="W52" s="82"/>
      <c r="X52" s="56">
        <f>+X49/X66</f>
        <v>3.3474536571222053</v>
      </c>
      <c r="Y52" s="82"/>
      <c r="Z52" s="56">
        <f>+Z49/Z66</f>
        <v>11.807574035206287</v>
      </c>
      <c r="AA52" s="82"/>
      <c r="AB52" s="56">
        <f>+AB49/AB66</f>
        <v>12.043735522872415</v>
      </c>
      <c r="AC52" s="82"/>
      <c r="AD52" s="54">
        <f>+AD49/AD66</f>
        <v>5.1021428895306018</v>
      </c>
      <c r="AE52" s="81"/>
      <c r="AF52" s="56">
        <f>+AF49/AF66</f>
        <v>3.7372316558539005</v>
      </c>
      <c r="AG52" s="82"/>
      <c r="AH52" s="54">
        <f>+AH49/AH66</f>
        <v>19.839596798669518</v>
      </c>
      <c r="AI52" s="81"/>
      <c r="AJ52" s="54">
        <f>+AJ49/AJ66</f>
        <v>7.8320351868288034</v>
      </c>
      <c r="AK52" s="81"/>
      <c r="AL52" s="54">
        <f>+AL49/AL66</f>
        <v>5.012952978023943</v>
      </c>
      <c r="AM52" s="81"/>
      <c r="AN52" s="116">
        <f>+AN49/AN66</f>
        <v>3.7140133629594962</v>
      </c>
      <c r="AO52" s="82"/>
      <c r="AP52" s="115">
        <f>+AP49/AP66</f>
        <v>12.163134573144271</v>
      </c>
      <c r="AQ52" s="81"/>
      <c r="AR52" s="117">
        <f>+AR49/AR66</f>
        <v>8.0631137906814949</v>
      </c>
      <c r="AS52" s="83"/>
    </row>
    <row r="53" spans="1:45" x14ac:dyDescent="0.35">
      <c r="A53" s="53" t="s">
        <v>73</v>
      </c>
      <c r="B53" s="54">
        <f>+B49/B67</f>
        <v>8.8911354504666598</v>
      </c>
      <c r="C53" s="81"/>
      <c r="D53" s="54">
        <f>+D49/D67</f>
        <v>4.6717567247394491</v>
      </c>
      <c r="E53" s="81"/>
      <c r="F53" s="54">
        <f>+F49/F67</f>
        <v>3.6943522557020074</v>
      </c>
      <c r="G53" s="81"/>
      <c r="H53" s="56">
        <f>+H49/H67</f>
        <v>2.4225802724737902</v>
      </c>
      <c r="I53" s="82"/>
      <c r="J53" s="56">
        <f>+J49/J67</f>
        <v>9.183685291067837</v>
      </c>
      <c r="K53" s="82"/>
      <c r="L53" s="54">
        <f>+L49/L67</f>
        <v>5.1867934688380908</v>
      </c>
      <c r="M53" s="81"/>
      <c r="N53" s="54">
        <f>+N49/N67</f>
        <v>3.4629337118786623</v>
      </c>
      <c r="O53" s="81"/>
      <c r="P53" s="54">
        <f>+P49/P67</f>
        <v>2.4738550538325574</v>
      </c>
      <c r="Q53" s="81"/>
      <c r="R53" s="56">
        <f>+R49/R67</f>
        <v>9.3330176790976136</v>
      </c>
      <c r="S53" s="82"/>
      <c r="T53" s="56">
        <f>+T49/T67</f>
        <v>9.3475942542350818</v>
      </c>
      <c r="U53" s="82"/>
      <c r="V53" s="56">
        <f>+V49/V67</f>
        <v>9.2722347360181008</v>
      </c>
      <c r="W53" s="82"/>
      <c r="X53" s="56">
        <f>+X49/X67</f>
        <v>2.4980869437280195</v>
      </c>
      <c r="Y53" s="82"/>
      <c r="Z53" s="56">
        <f>+Z49/Z67</f>
        <v>9.4555665409262861</v>
      </c>
      <c r="AA53" s="82"/>
      <c r="AB53" s="56">
        <f>+AB49/AB67</f>
        <v>9.6446858853718975</v>
      </c>
      <c r="AC53" s="82"/>
      <c r="AD53" s="54">
        <f>+AD49/AD67</f>
        <v>3.7876046419930285</v>
      </c>
      <c r="AE53" s="81"/>
      <c r="AF53" s="56">
        <f>+AF49/AF67</f>
        <v>2.8088692868854381</v>
      </c>
      <c r="AG53" s="82"/>
      <c r="AH53" s="54">
        <f>+AH49/AH67</f>
        <v>19.62637617003622</v>
      </c>
      <c r="AI53" s="81"/>
      <c r="AJ53" s="54">
        <f>+AJ49/AJ67</f>
        <v>5.6994209486875436</v>
      </c>
      <c r="AK53" s="81"/>
      <c r="AL53" s="54">
        <f>+AL49/AL67</f>
        <v>3.5204180904863205</v>
      </c>
      <c r="AM53" s="81"/>
      <c r="AN53" s="116">
        <f>+AN49/AN67</f>
        <v>2.6489937134070249</v>
      </c>
      <c r="AO53" s="82"/>
      <c r="AP53" s="115">
        <f>+AP49/AP67</f>
        <v>9.1878053396875252</v>
      </c>
      <c r="AQ53" s="81"/>
      <c r="AR53" s="117">
        <f>+AR49/AR67</f>
        <v>6.0396467334715229</v>
      </c>
      <c r="AS53" s="83"/>
    </row>
    <row r="54" spans="1:45" x14ac:dyDescent="0.35">
      <c r="A54" s="53"/>
      <c r="B54" s="54"/>
      <c r="C54" s="81"/>
      <c r="D54" s="54"/>
      <c r="E54" s="81"/>
      <c r="F54" s="54"/>
      <c r="G54" s="81"/>
      <c r="H54" s="56"/>
      <c r="I54" s="82"/>
      <c r="J54" s="56"/>
      <c r="K54" s="82"/>
      <c r="L54" s="54"/>
      <c r="M54" s="81"/>
      <c r="N54" s="54"/>
      <c r="O54" s="81"/>
      <c r="P54" s="54"/>
      <c r="Q54" s="81"/>
      <c r="R54" s="56"/>
      <c r="S54" s="82"/>
      <c r="T54" s="56"/>
      <c r="U54" s="82"/>
      <c r="V54" s="56"/>
      <c r="W54" s="82"/>
      <c r="X54" s="56"/>
      <c r="Y54" s="82"/>
      <c r="Z54" s="56"/>
      <c r="AA54" s="82"/>
      <c r="AB54" s="56"/>
      <c r="AC54" s="82"/>
      <c r="AD54" s="54"/>
      <c r="AE54" s="81"/>
      <c r="AF54" s="56"/>
      <c r="AG54" s="82"/>
      <c r="AH54" s="54"/>
      <c r="AI54" s="81"/>
      <c r="AJ54" s="54"/>
      <c r="AK54" s="81"/>
      <c r="AL54" s="54"/>
      <c r="AM54" s="81"/>
      <c r="AN54" s="116"/>
      <c r="AO54" s="82"/>
      <c r="AP54" s="115"/>
      <c r="AQ54" s="81"/>
      <c r="AR54" s="117"/>
      <c r="AS54" s="83"/>
    </row>
    <row r="55" spans="1:45" s="37" customFormat="1" x14ac:dyDescent="0.35">
      <c r="A55" s="44" t="s">
        <v>77</v>
      </c>
      <c r="B55" s="45">
        <v>4855369.9199350625</v>
      </c>
      <c r="C55" s="29">
        <f>+B55/B42</f>
        <v>0.22116708071706814</v>
      </c>
      <c r="D55" s="45">
        <v>5388124.7617640654</v>
      </c>
      <c r="E55" s="29">
        <f>+D55/D42</f>
        <v>0.23882879972969545</v>
      </c>
      <c r="F55" s="45">
        <v>5848424.7820418654</v>
      </c>
      <c r="G55" s="29">
        <f>+F55/F42</f>
        <v>0.24229011616234555</v>
      </c>
      <c r="H55" s="46">
        <v>5979935.9422418457</v>
      </c>
      <c r="I55" s="31">
        <f>+H55/H42</f>
        <v>0.24317782624759005</v>
      </c>
      <c r="J55" s="46">
        <v>5958640.8679827163</v>
      </c>
      <c r="K55" s="31">
        <f>+J55/J42</f>
        <v>0.23317217748075467</v>
      </c>
      <c r="L55" s="45">
        <v>6246219.0846695509</v>
      </c>
      <c r="M55" s="29">
        <f>+L55/L42</f>
        <v>0.23626722892241886</v>
      </c>
      <c r="N55" s="45">
        <v>6502140.9970554793</v>
      </c>
      <c r="O55" s="29">
        <f>+N55/N42</f>
        <v>0.23709775256421869</v>
      </c>
      <c r="P55" s="45">
        <v>6860554.1355875134</v>
      </c>
      <c r="Q55" s="29">
        <f>+P55/P42</f>
        <v>0.24965439735782327</v>
      </c>
      <c r="R55" s="46">
        <v>7489655.1756291268</v>
      </c>
      <c r="S55" s="31">
        <f>+R55/R42</f>
        <v>0.26132651305150206</v>
      </c>
      <c r="T55" s="46">
        <v>7939404.6999440826</v>
      </c>
      <c r="U55" s="31">
        <f>+T55/T42</f>
        <v>0.27242962016623812</v>
      </c>
      <c r="V55" s="46">
        <v>7410508.0973727368</v>
      </c>
      <c r="W55" s="31">
        <f>+V55/V42</f>
        <v>0.2605378146411263</v>
      </c>
      <c r="X55" s="46">
        <v>7325068.0067797881</v>
      </c>
      <c r="Y55" s="31">
        <f>+X55/X42</f>
        <v>0.25743812659661125</v>
      </c>
      <c r="Z55" s="46">
        <v>6126849.0811465066</v>
      </c>
      <c r="AA55" s="31">
        <f>+Z55/Z42</f>
        <v>0.22235907259891591</v>
      </c>
      <c r="AB55" s="46">
        <v>7006586.8472320577</v>
      </c>
      <c r="AC55" s="31">
        <f>+AB55/AB42</f>
        <v>0.24276040492322939</v>
      </c>
      <c r="AD55" s="45">
        <v>7060313.8885386921</v>
      </c>
      <c r="AE55" s="29">
        <f>+AD55/AD42</f>
        <v>0.24803032636742298</v>
      </c>
      <c r="AF55" s="46">
        <v>7659873.6520862086</v>
      </c>
      <c r="AG55" s="31">
        <f>+AF55/AF42</f>
        <v>0.26422742037718672</v>
      </c>
      <c r="AH55" s="45">
        <v>7693828.6899098596</v>
      </c>
      <c r="AI55" s="29">
        <f>+AH55/AH42</f>
        <v>0.26815638031359368</v>
      </c>
      <c r="AJ55" s="45">
        <v>8319794.5943246707</v>
      </c>
      <c r="AK55" s="29">
        <f>+AJ55/AJ42</f>
        <v>0.28259184156176309</v>
      </c>
      <c r="AL55" s="45">
        <v>8161989.6942831604</v>
      </c>
      <c r="AM55" s="29">
        <f>+AL55/AL42</f>
        <v>0.27683975047973719</v>
      </c>
      <c r="AN55" s="30">
        <v>7925147.3039793614</v>
      </c>
      <c r="AO55" s="31">
        <f>+AN55/AN42</f>
        <v>0.26816561145315476</v>
      </c>
      <c r="AP55" s="28">
        <v>7802288.7655123472</v>
      </c>
      <c r="AQ55" s="29">
        <f>+AP55/AP42</f>
        <v>0.26239699180139187</v>
      </c>
      <c r="AR55" s="32">
        <v>7633568.5518375905</v>
      </c>
      <c r="AS55" s="33">
        <f>+AR55/AR42</f>
        <v>0.25567453986417993</v>
      </c>
    </row>
    <row r="56" spans="1:45" x14ac:dyDescent="0.35">
      <c r="A56" s="53" t="s">
        <v>56</v>
      </c>
      <c r="B56" s="54">
        <v>0</v>
      </c>
      <c r="C56" s="64"/>
      <c r="D56" s="54">
        <v>0</v>
      </c>
      <c r="E56" s="64"/>
      <c r="F56" s="54">
        <v>0</v>
      </c>
      <c r="G56" s="64"/>
      <c r="H56" s="56">
        <f>+H55/H62</f>
        <v>0.16572766872865308</v>
      </c>
      <c r="I56" s="65"/>
      <c r="J56" s="56">
        <v>0</v>
      </c>
      <c r="K56" s="65"/>
      <c r="L56" s="54">
        <v>0</v>
      </c>
      <c r="M56" s="64"/>
      <c r="N56" s="54">
        <v>0</v>
      </c>
      <c r="O56" s="64"/>
      <c r="P56" s="54">
        <f>+P55/P62</f>
        <v>0.17154340322899789</v>
      </c>
      <c r="Q56" s="64"/>
      <c r="R56" s="56"/>
      <c r="S56" s="65"/>
      <c r="T56" s="56"/>
      <c r="U56" s="65"/>
      <c r="V56" s="56"/>
      <c r="W56" s="65"/>
      <c r="X56" s="56"/>
      <c r="Y56" s="65"/>
      <c r="Z56" s="56"/>
      <c r="AA56" s="65"/>
      <c r="AB56" s="56"/>
      <c r="AC56" s="65"/>
      <c r="AD56" s="54"/>
      <c r="AE56" s="64"/>
      <c r="AF56" s="56">
        <f>+AF55/AF62</f>
        <v>0.16277076334015012</v>
      </c>
      <c r="AG56" s="65"/>
      <c r="AH56" s="54">
        <v>0</v>
      </c>
      <c r="AI56" s="64"/>
      <c r="AJ56" s="54">
        <v>0</v>
      </c>
      <c r="AK56" s="64"/>
      <c r="AL56" s="54">
        <v>0</v>
      </c>
      <c r="AM56" s="64"/>
      <c r="AN56" s="116">
        <f>+AN55/AN62</f>
        <v>0.16135592950651853</v>
      </c>
      <c r="AO56" s="65"/>
      <c r="AP56" s="115">
        <v>0</v>
      </c>
      <c r="AQ56" s="64"/>
      <c r="AR56" s="117">
        <v>0</v>
      </c>
      <c r="AS56" s="66"/>
    </row>
    <row r="57" spans="1:45" x14ac:dyDescent="0.35">
      <c r="A57" s="53" t="s">
        <v>74</v>
      </c>
      <c r="B57" s="54">
        <v>0</v>
      </c>
      <c r="C57" s="64"/>
      <c r="D57" s="54">
        <v>0</v>
      </c>
      <c r="E57" s="64"/>
      <c r="F57" s="54">
        <v>0</v>
      </c>
      <c r="G57" s="64"/>
      <c r="H57" s="56">
        <f>+H55/H64</f>
        <v>0.82953554122989381</v>
      </c>
      <c r="I57" s="65"/>
      <c r="J57" s="56">
        <v>0</v>
      </c>
      <c r="K57" s="65"/>
      <c r="L57" s="54">
        <v>0</v>
      </c>
      <c r="M57" s="64"/>
      <c r="N57" s="54">
        <v>0</v>
      </c>
      <c r="O57" s="64"/>
      <c r="P57" s="54">
        <f>+P55/P64</f>
        <v>0.74001401682717238</v>
      </c>
      <c r="Q57" s="64"/>
      <c r="R57" s="56"/>
      <c r="S57" s="65"/>
      <c r="T57" s="56"/>
      <c r="U57" s="65"/>
      <c r="V57" s="56"/>
      <c r="W57" s="65"/>
      <c r="X57" s="56"/>
      <c r="Y57" s="65"/>
      <c r="Z57" s="56"/>
      <c r="AA57" s="65"/>
      <c r="AB57" s="56"/>
      <c r="AC57" s="65"/>
      <c r="AD57" s="54"/>
      <c r="AE57" s="64"/>
      <c r="AF57" s="56">
        <f>+AF55/AF64</f>
        <v>0.77786969032712205</v>
      </c>
      <c r="AG57" s="65"/>
      <c r="AH57" s="54">
        <v>0</v>
      </c>
      <c r="AI57" s="64"/>
      <c r="AJ57" s="54">
        <v>0</v>
      </c>
      <c r="AK57" s="64"/>
      <c r="AL57" s="54">
        <v>0</v>
      </c>
      <c r="AM57" s="64"/>
      <c r="AN57" s="116">
        <f>+AN55/AN64</f>
        <v>0.75150492051235662</v>
      </c>
      <c r="AO57" s="65"/>
      <c r="AP57" s="115">
        <v>0</v>
      </c>
      <c r="AQ57" s="64"/>
      <c r="AR57" s="117">
        <v>0</v>
      </c>
      <c r="AS57" s="66"/>
    </row>
    <row r="58" spans="1:45" x14ac:dyDescent="0.35">
      <c r="A58" s="53" t="s">
        <v>72</v>
      </c>
      <c r="B58" s="54">
        <f>+B55/B65</f>
        <v>3.6589349595042053</v>
      </c>
      <c r="C58" s="64"/>
      <c r="D58" s="54">
        <f>+D55/D65</f>
        <v>2.4106865503571924</v>
      </c>
      <c r="E58" s="64"/>
      <c r="F58" s="54">
        <f>+F55/F65</f>
        <v>2.0387369601177787</v>
      </c>
      <c r="G58" s="64"/>
      <c r="H58" s="56">
        <f>+H55/H65</f>
        <v>1.2738326091430554</v>
      </c>
      <c r="I58" s="65"/>
      <c r="J58" s="56">
        <f>+J55/J65</f>
        <v>3.4408728669691753</v>
      </c>
      <c r="K58" s="65"/>
      <c r="L58" s="54">
        <f>+L55/L65</f>
        <v>1.9883893260582783</v>
      </c>
      <c r="M58" s="64"/>
      <c r="N58" s="54">
        <f>+N55/N65</f>
        <v>1.429570753042499</v>
      </c>
      <c r="O58" s="64"/>
      <c r="P58" s="54">
        <f>+P55/P65</f>
        <v>1.0855863951364113</v>
      </c>
      <c r="Q58" s="64"/>
      <c r="R58" s="56">
        <f>+R55/R65</f>
        <v>3.8661219509026123</v>
      </c>
      <c r="S58" s="65"/>
      <c r="T58" s="56">
        <f>+T55/T65</f>
        <v>4.0982803704277142</v>
      </c>
      <c r="U58" s="65"/>
      <c r="V58" s="56">
        <f>+V55/V65</f>
        <v>3.8252666312087875</v>
      </c>
      <c r="W58" s="65"/>
      <c r="X58" s="56">
        <f>+X55/X65</f>
        <v>0.99884141030699292</v>
      </c>
      <c r="Y58" s="65"/>
      <c r="Z58" s="56">
        <f>+Z55/Z65</f>
        <v>3.0419868023013397</v>
      </c>
      <c r="AA58" s="65"/>
      <c r="AB58" s="56">
        <f>+AB55/AB65</f>
        <v>3.4787774982160378</v>
      </c>
      <c r="AC58" s="65"/>
      <c r="AD58" s="54">
        <f>+AD55/AD65</f>
        <v>1.5047945693279674</v>
      </c>
      <c r="AE58" s="64"/>
      <c r="AF58" s="56">
        <f>+AF55/AF65</f>
        <v>1.1989477491728944</v>
      </c>
      <c r="AG58" s="65"/>
      <c r="AH58" s="54">
        <f>+AH55/AH65</f>
        <v>6.4255842997481647</v>
      </c>
      <c r="AI58" s="64"/>
      <c r="AJ58" s="54">
        <f>+AJ55/AJ65</f>
        <v>2.7376999893841272</v>
      </c>
      <c r="AK58" s="64"/>
      <c r="AL58" s="54">
        <f>+AL55/AL65</f>
        <v>1.7016884297109003</v>
      </c>
      <c r="AM58" s="64"/>
      <c r="AN58" s="116">
        <f>+AN55/AN65</f>
        <v>1.2049316651987543</v>
      </c>
      <c r="AO58" s="65"/>
      <c r="AP58" s="115">
        <f>+AP55/AP65</f>
        <v>3.8577897892010133</v>
      </c>
      <c r="AQ58" s="64"/>
      <c r="AR58" s="117">
        <f>+AR55/AR65</f>
        <v>2.4565023899452845</v>
      </c>
      <c r="AS58" s="66"/>
    </row>
    <row r="59" spans="1:45" x14ac:dyDescent="0.35">
      <c r="A59" s="53" t="s">
        <v>75</v>
      </c>
      <c r="B59" s="54">
        <f>+B55/B66</f>
        <v>3.9363133243605075</v>
      </c>
      <c r="C59" s="64"/>
      <c r="D59" s="54">
        <f>+D55/D66</f>
        <v>2.6392361099645307</v>
      </c>
      <c r="E59" s="64"/>
      <c r="F59" s="54">
        <f>+F55/F66</f>
        <v>2.2238592179208667</v>
      </c>
      <c r="G59" s="64"/>
      <c r="H59" s="56">
        <f>+H55/H66</f>
        <v>1.3775381499415915</v>
      </c>
      <c r="I59" s="65"/>
      <c r="J59" s="56">
        <f>+J55/J66</f>
        <v>4.0737868320331652</v>
      </c>
      <c r="K59" s="65"/>
      <c r="L59" s="54">
        <f>+L55/L66</f>
        <v>2.3044995902027177</v>
      </c>
      <c r="M59" s="64"/>
      <c r="N59" s="54">
        <f>+N55/N66</f>
        <v>1.6364975927903846</v>
      </c>
      <c r="O59" s="64"/>
      <c r="P59" s="54">
        <f>+P55/P66</f>
        <v>1.232527442612384</v>
      </c>
      <c r="Q59" s="64"/>
      <c r="R59" s="56">
        <f>+R55/R66</f>
        <v>4.3117863026139371</v>
      </c>
      <c r="S59" s="65"/>
      <c r="T59" s="56">
        <f>+T55/T66</f>
        <v>4.5707066124378759</v>
      </c>
      <c r="U59" s="65"/>
      <c r="V59" s="56">
        <f>+V55/V66</f>
        <v>4.2662214161251342</v>
      </c>
      <c r="W59" s="65"/>
      <c r="X59" s="56">
        <f>+X55/X66</f>
        <v>1.1605257813854555</v>
      </c>
      <c r="Y59" s="65"/>
      <c r="Z59" s="56">
        <f>+Z55/Z66</f>
        <v>3.3762641851762307</v>
      </c>
      <c r="AA59" s="65"/>
      <c r="AB59" s="56">
        <f>+AB55/AB66</f>
        <v>3.8610528706232983</v>
      </c>
      <c r="AC59" s="65"/>
      <c r="AD59" s="54">
        <f>+AD55/AD66</f>
        <v>1.682895215641151</v>
      </c>
      <c r="AE59" s="64"/>
      <c r="AF59" s="56">
        <f>+AF55/AF66</f>
        <v>1.3420982340555008</v>
      </c>
      <c r="AG59" s="65"/>
      <c r="AH59" s="54">
        <f>+AH55/AH66</f>
        <v>7.2694689429581123</v>
      </c>
      <c r="AI59" s="64"/>
      <c r="AJ59" s="54">
        <f>+AJ55/AJ66</f>
        <v>3.0850907124344111</v>
      </c>
      <c r="AK59" s="64"/>
      <c r="AL59" s="54">
        <f>+AL55/AL66</f>
        <v>1.9190554963764201</v>
      </c>
      <c r="AM59" s="64"/>
      <c r="AN59" s="116">
        <f>+AN55/AN66</f>
        <v>1.3609235641425017</v>
      </c>
      <c r="AO59" s="65"/>
      <c r="AP59" s="115">
        <f>+AP55/AP66</f>
        <v>4.3269480837165943</v>
      </c>
      <c r="AQ59" s="64"/>
      <c r="AR59" s="117">
        <f>+AR55/AR66</f>
        <v>2.7696659844590545</v>
      </c>
      <c r="AS59" s="66"/>
    </row>
    <row r="60" spans="1:45" s="62" customFormat="1" x14ac:dyDescent="0.35">
      <c r="A60" s="84" t="s">
        <v>73</v>
      </c>
      <c r="B60" s="54">
        <f>+B55/B67</f>
        <v>2.5248373857261015</v>
      </c>
      <c r="C60" s="64"/>
      <c r="D60" s="54">
        <f>+D55/D67</f>
        <v>1.4658332459273742</v>
      </c>
      <c r="E60" s="64"/>
      <c r="F60" s="54">
        <f>+F55/F67</f>
        <v>1.1813294986270053</v>
      </c>
      <c r="G60" s="64"/>
      <c r="H60" s="56">
        <f>+H55/H67</f>
        <v>0.77840981012693899</v>
      </c>
      <c r="I60" s="65"/>
      <c r="J60" s="56">
        <f>+J55/J67</f>
        <v>2.7925172166826577</v>
      </c>
      <c r="K60" s="65"/>
      <c r="L60" s="54">
        <f>+L55/L67</f>
        <v>1.6045786776259612</v>
      </c>
      <c r="M60" s="64"/>
      <c r="N60" s="54">
        <f>+N55/N67</f>
        <v>1.0762241206196108</v>
      </c>
      <c r="O60" s="64"/>
      <c r="P60" s="54">
        <f>+P55/P67</f>
        <v>0.8230991031871171</v>
      </c>
      <c r="Q60" s="64"/>
      <c r="R60" s="56">
        <f>+R55/R67</f>
        <v>3.3018173921499532</v>
      </c>
      <c r="S60" s="65"/>
      <c r="T60" s="56">
        <f>+T55/T67</f>
        <v>3.5000896445663741</v>
      </c>
      <c r="U60" s="65"/>
      <c r="V60" s="56">
        <f>+V55/V67</f>
        <v>3.2669253719705531</v>
      </c>
      <c r="W60" s="65"/>
      <c r="X60" s="56">
        <f>+X55/X67</f>
        <v>0.86605957820222856</v>
      </c>
      <c r="Y60" s="65"/>
      <c r="Z60" s="56">
        <f>+Z55/Z67</f>
        <v>2.703729874357919</v>
      </c>
      <c r="AA60" s="65"/>
      <c r="AB60" s="56">
        <f>+AB55/AB67</f>
        <v>3.0919511685767906</v>
      </c>
      <c r="AC60" s="65"/>
      <c r="AD60" s="54">
        <f>+AD55/AD67</f>
        <v>1.2493067851607553</v>
      </c>
      <c r="AE60" s="64"/>
      <c r="AF60" s="56">
        <f>+AF55/AF67</f>
        <v>1.0087088135724205</v>
      </c>
      <c r="AG60" s="65"/>
      <c r="AH60" s="54">
        <f>+AH55/AH67</f>
        <v>7.1913423180283305</v>
      </c>
      <c r="AI60" s="64"/>
      <c r="AJ60" s="54">
        <f>+AJ55/AJ67</f>
        <v>2.2450397905029744</v>
      </c>
      <c r="AK60" s="64"/>
      <c r="AL60" s="54">
        <f>+AL55/AL67</f>
        <v>1.3476842323691325</v>
      </c>
      <c r="AM60" s="64"/>
      <c r="AN60" s="116">
        <f>+AN55/AN67</f>
        <v>0.97066908853776368</v>
      </c>
      <c r="AO60" s="65"/>
      <c r="AP60" s="115">
        <f>+AP55/AP67</f>
        <v>3.2684960006855368</v>
      </c>
      <c r="AQ60" s="64"/>
      <c r="AR60" s="117">
        <f>+AR55/AR67</f>
        <v>2.0746084639382825</v>
      </c>
      <c r="AS60" s="66"/>
    </row>
    <row r="61" spans="1:45" s="62" customFormat="1" ht="12.75" customHeight="1" x14ac:dyDescent="0.35">
      <c r="A61" s="84"/>
      <c r="B61" s="75"/>
      <c r="C61" s="64"/>
      <c r="D61" s="75"/>
      <c r="E61" s="64"/>
      <c r="F61" s="75"/>
      <c r="G61" s="64"/>
      <c r="H61" s="76"/>
      <c r="I61" s="65"/>
      <c r="J61" s="76"/>
      <c r="K61" s="65"/>
      <c r="L61" s="75"/>
      <c r="M61" s="64"/>
      <c r="N61" s="75"/>
      <c r="O61" s="64"/>
      <c r="P61" s="75"/>
      <c r="Q61" s="64"/>
      <c r="R61" s="76"/>
      <c r="S61" s="65"/>
      <c r="T61" s="76"/>
      <c r="U61" s="65"/>
      <c r="V61" s="76"/>
      <c r="W61" s="65"/>
      <c r="X61" s="76"/>
      <c r="Y61" s="65"/>
      <c r="Z61" s="76"/>
      <c r="AA61" s="65"/>
      <c r="AB61" s="76"/>
      <c r="AC61" s="65"/>
      <c r="AD61" s="75"/>
      <c r="AE61" s="64"/>
      <c r="AF61" s="76"/>
      <c r="AG61" s="65"/>
      <c r="AH61" s="75"/>
      <c r="AI61" s="64"/>
      <c r="AJ61" s="75"/>
      <c r="AK61" s="64"/>
      <c r="AL61" s="75"/>
      <c r="AM61" s="64"/>
      <c r="AN61" s="124"/>
      <c r="AO61" s="65"/>
      <c r="AP61" s="123"/>
      <c r="AQ61" s="64"/>
      <c r="AR61" s="125"/>
      <c r="AS61" s="66"/>
    </row>
    <row r="62" spans="1:45" s="88" customFormat="1" ht="13.5" customHeight="1" x14ac:dyDescent="0.35">
      <c r="A62" s="85" t="s">
        <v>78</v>
      </c>
      <c r="B62" s="86">
        <v>0</v>
      </c>
      <c r="C62" s="69"/>
      <c r="D62" s="86">
        <v>0</v>
      </c>
      <c r="E62" s="69"/>
      <c r="F62" s="86">
        <v>0</v>
      </c>
      <c r="G62" s="69"/>
      <c r="H62" s="87">
        <v>36082906.301136903</v>
      </c>
      <c r="I62" s="71"/>
      <c r="J62" s="87">
        <v>0</v>
      </c>
      <c r="K62" s="71"/>
      <c r="L62" s="86">
        <v>0</v>
      </c>
      <c r="M62" s="69"/>
      <c r="N62" s="86">
        <v>0</v>
      </c>
      <c r="O62" s="69"/>
      <c r="P62" s="86">
        <v>39993109.6530082</v>
      </c>
      <c r="Q62" s="69"/>
      <c r="R62" s="87">
        <v>0</v>
      </c>
      <c r="S62" s="71"/>
      <c r="T62" s="87">
        <v>0</v>
      </c>
      <c r="U62" s="71"/>
      <c r="V62" s="87">
        <v>0</v>
      </c>
      <c r="W62" s="71"/>
      <c r="X62" s="87">
        <v>44251689.700000003</v>
      </c>
      <c r="Y62" s="71"/>
      <c r="Z62" s="87">
        <v>0</v>
      </c>
      <c r="AA62" s="71"/>
      <c r="AB62" s="87">
        <v>0</v>
      </c>
      <c r="AC62" s="71"/>
      <c r="AD62" s="86">
        <v>0</v>
      </c>
      <c r="AE62" s="69"/>
      <c r="AF62" s="87">
        <v>47059272.162280098</v>
      </c>
      <c r="AG62" s="71"/>
      <c r="AH62" s="86">
        <v>0</v>
      </c>
      <c r="AI62" s="69"/>
      <c r="AJ62" s="86">
        <v>0</v>
      </c>
      <c r="AK62" s="69"/>
      <c r="AL62" s="86">
        <v>0</v>
      </c>
      <c r="AM62" s="69"/>
      <c r="AN62" s="264">
        <v>49115934.7426349</v>
      </c>
      <c r="AO62" s="71"/>
      <c r="AP62" s="263">
        <v>0</v>
      </c>
      <c r="AQ62" s="69"/>
      <c r="AR62" s="265">
        <v>0</v>
      </c>
      <c r="AS62" s="72"/>
    </row>
    <row r="63" spans="1:45" s="88" customFormat="1" ht="13.5" customHeight="1" x14ac:dyDescent="0.35">
      <c r="A63" s="85" t="s">
        <v>79</v>
      </c>
      <c r="B63" s="89">
        <v>0</v>
      </c>
      <c r="C63" s="69"/>
      <c r="D63" s="89">
        <v>0</v>
      </c>
      <c r="E63" s="69"/>
      <c r="F63" s="89">
        <v>0</v>
      </c>
      <c r="G63" s="69"/>
      <c r="H63" s="90">
        <v>-4.4999999999999998E-2</v>
      </c>
      <c r="I63" s="71"/>
      <c r="J63" s="90">
        <v>0</v>
      </c>
      <c r="K63" s="71"/>
      <c r="L63" s="89">
        <v>0</v>
      </c>
      <c r="M63" s="69"/>
      <c r="N63" s="89">
        <v>0</v>
      </c>
      <c r="O63" s="69"/>
      <c r="P63" s="89">
        <v>0</v>
      </c>
      <c r="Q63" s="69"/>
      <c r="R63" s="90">
        <v>0</v>
      </c>
      <c r="S63" s="71"/>
      <c r="T63" s="90">
        <v>0</v>
      </c>
      <c r="U63" s="71"/>
      <c r="V63" s="90">
        <v>0</v>
      </c>
      <c r="W63" s="71"/>
      <c r="X63" s="90">
        <v>4.2999999999999997E-2</v>
      </c>
      <c r="Y63" s="71"/>
      <c r="Z63" s="90">
        <v>0</v>
      </c>
      <c r="AA63" s="71"/>
      <c r="AB63" s="90">
        <v>0</v>
      </c>
      <c r="AC63" s="71"/>
      <c r="AD63" s="89">
        <v>0</v>
      </c>
      <c r="AE63" s="69"/>
      <c r="AF63" s="90">
        <v>0</v>
      </c>
      <c r="AG63" s="71"/>
      <c r="AH63" s="89">
        <v>0</v>
      </c>
      <c r="AI63" s="69"/>
      <c r="AJ63" s="89">
        <v>0</v>
      </c>
      <c r="AK63" s="69"/>
      <c r="AL63" s="89">
        <v>0</v>
      </c>
      <c r="AM63" s="69"/>
      <c r="AN63" s="133">
        <v>0</v>
      </c>
      <c r="AO63" s="71"/>
      <c r="AP63" s="132">
        <v>0</v>
      </c>
      <c r="AQ63" s="69"/>
      <c r="AR63" s="134">
        <v>0</v>
      </c>
      <c r="AS63" s="72"/>
    </row>
    <row r="64" spans="1:45" s="88" customFormat="1" ht="13.5" customHeight="1" x14ac:dyDescent="0.35">
      <c r="A64" s="85" t="s">
        <v>80</v>
      </c>
      <c r="B64" s="45">
        <f>+'DP dólares GG'!B64*'DP colones GG'!B72</f>
        <v>0</v>
      </c>
      <c r="C64" s="69"/>
      <c r="D64" s="45">
        <f>+'DP dólares GG'!D64*'DP colones GG'!D72</f>
        <v>0</v>
      </c>
      <c r="E64" s="69"/>
      <c r="F64" s="45">
        <f>+'DP dólares GG'!F64*'DP colones GG'!F72</f>
        <v>0</v>
      </c>
      <c r="G64" s="69"/>
      <c r="H64" s="46">
        <f>+'DP dólares GG'!H64*'DP colones GG'!H72</f>
        <v>7208776.0499999998</v>
      </c>
      <c r="I64" s="71"/>
      <c r="J64" s="46">
        <f>+'DP dólares GG'!H64*'DP colones GG'!J72</f>
        <v>7175292.5999999996</v>
      </c>
      <c r="K64" s="71"/>
      <c r="L64" s="45">
        <f>+'DP dólares GG'!L64*'DP colones GG'!L72</f>
        <v>0</v>
      </c>
      <c r="M64" s="69"/>
      <c r="N64" s="45">
        <f>+'DP dólares GG'!AF64*'DP colones GG'!N72</f>
        <v>11823012</v>
      </c>
      <c r="O64" s="69"/>
      <c r="P64" s="45">
        <f>+'DP dólares GG'!P64*'DP colones GG'!P72</f>
        <v>9270843.4969952349</v>
      </c>
      <c r="Q64" s="69"/>
      <c r="R64" s="46">
        <f>+'DP dólares GG'!AF64*'DP colones GG'!R72</f>
        <v>12548224.425000001</v>
      </c>
      <c r="S64" s="71"/>
      <c r="T64" s="46">
        <f>+'DP dólares GG'!AT64*'DP colones GG'!T72</f>
        <v>0</v>
      </c>
      <c r="U64" s="71"/>
      <c r="V64" s="46">
        <f>+'DP dólares GG'!AV64*'DP colones GG'!V72</f>
        <v>0</v>
      </c>
      <c r="W64" s="71"/>
      <c r="X64" s="46">
        <f>+'DP dólares GG'!X64*'DP colones GG'!X72</f>
        <v>9876240.0559999999</v>
      </c>
      <c r="Y64" s="71"/>
      <c r="Z64" s="46">
        <f>+'DP dólares GG'!AF64*'DP colones GG'!Z72</f>
        <v>10215586.274999999</v>
      </c>
      <c r="AA64" s="71"/>
      <c r="AB64" s="46">
        <f>+'DP dólares GG'!AT64*'DP colones GG'!AB72</f>
        <v>0</v>
      </c>
      <c r="AC64" s="71"/>
      <c r="AD64" s="45">
        <f>+'DP dólares GG'!AV64*'DP colones GG'!AD72</f>
        <v>0</v>
      </c>
      <c r="AE64" s="69"/>
      <c r="AF64" s="46">
        <f>+'DP dólares GG'!AF64*'DP colones GG'!AF72</f>
        <v>9847245.3000000007</v>
      </c>
      <c r="AG64" s="71"/>
      <c r="AH64" s="45">
        <f>+'DP dólares GG'!AH64*'DP colones GG'!AH72</f>
        <v>0</v>
      </c>
      <c r="AI64" s="69"/>
      <c r="AJ64" s="45">
        <f>+'DP dólares GG'!AL64*'DP colones GG'!AJ72</f>
        <v>0</v>
      </c>
      <c r="AK64" s="69"/>
      <c r="AL64" s="45">
        <f>+'DP dólares GG'!AT64*'DP colones GG'!AL72</f>
        <v>0</v>
      </c>
      <c r="AM64" s="69"/>
      <c r="AN64" s="30">
        <f>+'DP dólares GG'!AN64*'DP colones GG'!AN72</f>
        <v>10545702.479999999</v>
      </c>
      <c r="AO64" s="71"/>
      <c r="AP64" s="28">
        <f>+'DP dólares GG'!AP64*'DP colones GG'!AP72</f>
        <v>0</v>
      </c>
      <c r="AQ64" s="69"/>
      <c r="AR64" s="32">
        <f>+'DP dólares GG'!AT64*'DP colones GG'!AR72</f>
        <v>0</v>
      </c>
      <c r="AS64" s="72"/>
    </row>
    <row r="65" spans="1:45" s="88" customFormat="1" ht="13.5" customHeight="1" x14ac:dyDescent="0.35">
      <c r="A65" s="85" t="s">
        <v>81</v>
      </c>
      <c r="B65" s="45">
        <v>1326989.95026492</v>
      </c>
      <c r="C65" s="91"/>
      <c r="D65" s="45">
        <v>2235099.6901549497</v>
      </c>
      <c r="E65" s="91"/>
      <c r="F65" s="45">
        <v>2868650.9816862298</v>
      </c>
      <c r="G65" s="91"/>
      <c r="H65" s="46">
        <v>4694444.0732010501</v>
      </c>
      <c r="I65" s="92"/>
      <c r="J65" s="46">
        <v>1731723.63477389</v>
      </c>
      <c r="K65" s="92"/>
      <c r="L65" s="45">
        <v>3141346.1150748897</v>
      </c>
      <c r="M65" s="91"/>
      <c r="N65" s="45">
        <v>4548317.0267838994</v>
      </c>
      <c r="O65" s="91"/>
      <c r="P65" s="45">
        <v>6319675.8602759</v>
      </c>
      <c r="Q65" s="91"/>
      <c r="R65" s="46">
        <v>1937252.6968220801</v>
      </c>
      <c r="S65" s="92"/>
      <c r="T65" s="46">
        <v>1937252.6968220801</v>
      </c>
      <c r="U65" s="92"/>
      <c r="V65" s="46">
        <v>1937252.6968220801</v>
      </c>
      <c r="W65" s="92"/>
      <c r="X65" s="46">
        <v>7333564.59913735</v>
      </c>
      <c r="Y65" s="92"/>
      <c r="Z65" s="46">
        <v>2014094.5636290698</v>
      </c>
      <c r="AA65" s="92"/>
      <c r="AB65" s="46">
        <v>2014094.5636290698</v>
      </c>
      <c r="AC65" s="92"/>
      <c r="AD65" s="45">
        <v>4691878.8999164104</v>
      </c>
      <c r="AE65" s="91"/>
      <c r="AF65" s="46">
        <v>6388830.2533371001</v>
      </c>
      <c r="AG65" s="92"/>
      <c r="AH65" s="45">
        <v>1197374.1734602097</v>
      </c>
      <c r="AI65" s="91"/>
      <c r="AJ65" s="45">
        <v>3038972.3587632007</v>
      </c>
      <c r="AK65" s="91"/>
      <c r="AL65" s="45">
        <v>4796406.6463505309</v>
      </c>
      <c r="AM65" s="91"/>
      <c r="AN65" s="30">
        <v>6577258.7216986306</v>
      </c>
      <c r="AO65" s="226"/>
      <c r="AP65" s="28">
        <v>2022476.3898108297</v>
      </c>
      <c r="AQ65" s="224"/>
      <c r="AR65" s="32">
        <v>3107494.8606126201</v>
      </c>
      <c r="AS65" s="227"/>
    </row>
    <row r="66" spans="1:45" s="88" customFormat="1" ht="13.5" customHeight="1" x14ac:dyDescent="0.35">
      <c r="A66" s="85" t="s">
        <v>82</v>
      </c>
      <c r="B66" s="45">
        <v>1233481.56506923</v>
      </c>
      <c r="C66" s="91"/>
      <c r="D66" s="45">
        <v>2041547.0754666501</v>
      </c>
      <c r="E66" s="91"/>
      <c r="F66" s="45">
        <v>2629853.8751520799</v>
      </c>
      <c r="G66" s="91"/>
      <c r="H66" s="46">
        <v>4341031.0941264303</v>
      </c>
      <c r="I66" s="92"/>
      <c r="J66" s="46">
        <v>1462678.6117350301</v>
      </c>
      <c r="K66" s="92"/>
      <c r="L66" s="45">
        <v>2710444.8667400698</v>
      </c>
      <c r="M66" s="91"/>
      <c r="N66" s="45">
        <v>3973205.3537388393</v>
      </c>
      <c r="O66" s="91"/>
      <c r="P66" s="45">
        <v>5566248.5867627701</v>
      </c>
      <c r="Q66" s="91"/>
      <c r="R66" s="46">
        <v>1737019.1029849201</v>
      </c>
      <c r="S66" s="92"/>
      <c r="T66" s="46">
        <v>1737019.1029849201</v>
      </c>
      <c r="U66" s="92"/>
      <c r="V66" s="46">
        <v>1737019.1029849201</v>
      </c>
      <c r="W66" s="92"/>
      <c r="X66" s="46">
        <v>6311852.8896747101</v>
      </c>
      <c r="Y66" s="92"/>
      <c r="Z66" s="46">
        <v>1814682.9587705098</v>
      </c>
      <c r="AA66" s="92"/>
      <c r="AB66" s="46">
        <v>1814682.9587705098</v>
      </c>
      <c r="AC66" s="92"/>
      <c r="AD66" s="45">
        <v>4195337.7862856705</v>
      </c>
      <c r="AE66" s="91"/>
      <c r="AF66" s="46">
        <v>5707386.7305077193</v>
      </c>
      <c r="AG66" s="92"/>
      <c r="AH66" s="45">
        <v>1058375.61867058</v>
      </c>
      <c r="AI66" s="91"/>
      <c r="AJ66" s="45">
        <v>2696774.7044817405</v>
      </c>
      <c r="AK66" s="91"/>
      <c r="AL66" s="45">
        <v>4253128.5362485405</v>
      </c>
      <c r="AM66" s="91"/>
      <c r="AN66" s="30">
        <v>5823359.6013695905</v>
      </c>
      <c r="AO66" s="226"/>
      <c r="AP66" s="28">
        <v>1803185.2045727896</v>
      </c>
      <c r="AQ66" s="224"/>
      <c r="AR66" s="32">
        <v>2756133.2646862501</v>
      </c>
      <c r="AS66" s="227"/>
    </row>
    <row r="67" spans="1:45" s="88" customFormat="1" ht="13.5" customHeight="1" x14ac:dyDescent="0.35">
      <c r="A67" s="85" t="s">
        <v>83</v>
      </c>
      <c r="B67" s="45">
        <v>1923042.6273725103</v>
      </c>
      <c r="C67" s="91"/>
      <c r="D67" s="45">
        <v>3675810.1760444203</v>
      </c>
      <c r="E67" s="91"/>
      <c r="F67" s="45">
        <v>4950714.2493598694</v>
      </c>
      <c r="G67" s="91"/>
      <c r="H67" s="46">
        <v>7682246.3751666602</v>
      </c>
      <c r="I67" s="92"/>
      <c r="J67" s="46">
        <v>2133788.40867496</v>
      </c>
      <c r="K67" s="92"/>
      <c r="L67" s="45">
        <v>3892747.1564754206</v>
      </c>
      <c r="M67" s="91"/>
      <c r="N67" s="45">
        <v>6041623.5544990608</v>
      </c>
      <c r="O67" s="91"/>
      <c r="P67" s="45">
        <v>8335028.0774487583</v>
      </c>
      <c r="Q67" s="91"/>
      <c r="R67" s="46">
        <v>2268343.2443707297</v>
      </c>
      <c r="S67" s="92"/>
      <c r="T67" s="46">
        <v>2268343.2443707297</v>
      </c>
      <c r="U67" s="92"/>
      <c r="V67" s="46">
        <v>2268343.2443707297</v>
      </c>
      <c r="W67" s="92"/>
      <c r="X67" s="46">
        <v>8457926.2110179607</v>
      </c>
      <c r="Y67" s="92"/>
      <c r="Z67" s="46">
        <v>2266072.9310473404</v>
      </c>
      <c r="AA67" s="92"/>
      <c r="AB67" s="46">
        <v>2266072.9310473404</v>
      </c>
      <c r="AC67" s="92"/>
      <c r="AD67" s="45">
        <v>5651385.210102899</v>
      </c>
      <c r="AE67" s="91"/>
      <c r="AF67" s="46">
        <v>7593741.1758683585</v>
      </c>
      <c r="AG67" s="92"/>
      <c r="AH67" s="45">
        <v>1069873.7940233801</v>
      </c>
      <c r="AI67" s="91"/>
      <c r="AJ67" s="45">
        <v>3705856.1854980397</v>
      </c>
      <c r="AK67" s="91"/>
      <c r="AL67" s="45">
        <v>6056307.1810486093</v>
      </c>
      <c r="AM67" s="91"/>
      <c r="AN67" s="30">
        <v>8164623.1424943898</v>
      </c>
      <c r="AO67" s="226"/>
      <c r="AP67" s="28">
        <v>2387118.9574274803</v>
      </c>
      <c r="AQ67" s="224"/>
      <c r="AR67" s="32">
        <v>3679522.51450213</v>
      </c>
      <c r="AS67" s="227"/>
    </row>
    <row r="68" spans="1:45" s="37" customFormat="1" ht="15" thickBot="1" x14ac:dyDescent="0.4">
      <c r="A68" s="93"/>
      <c r="B68" s="94"/>
      <c r="C68" s="95"/>
      <c r="D68" s="94"/>
      <c r="E68" s="95"/>
      <c r="F68" s="94"/>
      <c r="G68" s="95"/>
      <c r="H68" s="96"/>
      <c r="I68" s="97"/>
      <c r="J68" s="96"/>
      <c r="K68" s="97"/>
      <c r="L68" s="94"/>
      <c r="M68" s="95"/>
      <c r="N68" s="94"/>
      <c r="O68" s="95"/>
      <c r="P68" s="94"/>
      <c r="Q68" s="95"/>
      <c r="R68" s="96"/>
      <c r="S68" s="97"/>
      <c r="T68" s="96"/>
      <c r="U68" s="97"/>
      <c r="V68" s="96"/>
      <c r="W68" s="97"/>
      <c r="X68" s="96"/>
      <c r="Y68" s="97"/>
      <c r="Z68" s="96"/>
      <c r="AA68" s="97"/>
      <c r="AB68" s="96"/>
      <c r="AC68" s="97"/>
      <c r="AD68" s="94"/>
      <c r="AE68" s="95"/>
      <c r="AF68" s="96"/>
      <c r="AG68" s="97"/>
      <c r="AH68" s="94"/>
      <c r="AI68" s="95"/>
      <c r="AJ68" s="94"/>
      <c r="AK68" s="95"/>
      <c r="AL68" s="94"/>
      <c r="AM68" s="95"/>
      <c r="AN68" s="108"/>
      <c r="AO68" s="327"/>
      <c r="AP68" s="106"/>
      <c r="AQ68" s="338"/>
      <c r="AR68" s="110"/>
      <c r="AS68" s="322"/>
    </row>
    <row r="69" spans="1:45" s="37" customFormat="1" ht="13.5" customHeight="1" x14ac:dyDescent="0.35">
      <c r="B69" s="77"/>
      <c r="C69" s="98"/>
      <c r="D69" s="77"/>
      <c r="E69" s="98"/>
      <c r="F69" s="78"/>
      <c r="G69" s="16"/>
      <c r="H69" s="78"/>
      <c r="I69" s="16"/>
      <c r="J69" s="78"/>
      <c r="K69" s="16"/>
      <c r="L69" s="77"/>
      <c r="M69" s="98"/>
      <c r="N69" s="77"/>
      <c r="O69" s="98"/>
      <c r="P69" s="78"/>
      <c r="Q69" s="16"/>
      <c r="R69" s="78"/>
      <c r="S69" s="16"/>
      <c r="T69" s="78"/>
      <c r="U69" s="16"/>
      <c r="V69" s="78"/>
      <c r="W69" s="16"/>
      <c r="X69" s="78"/>
      <c r="Y69" s="16"/>
      <c r="Z69" s="78"/>
      <c r="AA69" s="16"/>
      <c r="AB69" s="78"/>
      <c r="AC69" s="16"/>
      <c r="AD69" s="77"/>
      <c r="AE69" s="98"/>
      <c r="AF69" s="78"/>
      <c r="AG69" s="16"/>
      <c r="AH69" s="77"/>
      <c r="AI69" s="98"/>
      <c r="AJ69" s="77"/>
      <c r="AK69" s="98"/>
      <c r="AL69" s="77"/>
      <c r="AM69" s="98"/>
      <c r="AN69" s="78"/>
      <c r="AP69" s="77"/>
      <c r="AQ69" s="88"/>
      <c r="AR69" s="78"/>
    </row>
    <row r="70" spans="1:45" ht="12.75" customHeight="1" x14ac:dyDescent="0.35">
      <c r="B70" s="99"/>
      <c r="C70" s="99"/>
      <c r="D70" s="99"/>
      <c r="E70" s="99"/>
      <c r="F70" s="14"/>
      <c r="G70" s="14"/>
      <c r="H70" s="14"/>
      <c r="I70" s="14"/>
      <c r="J70" s="14"/>
      <c r="K70" s="14"/>
      <c r="L70" s="99"/>
      <c r="M70" s="99"/>
      <c r="N70" s="99"/>
      <c r="O70" s="99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99"/>
      <c r="AE70" s="99"/>
      <c r="AF70" s="14"/>
      <c r="AG70" s="14"/>
      <c r="AH70" s="99"/>
      <c r="AI70" s="99"/>
      <c r="AJ70" s="99"/>
      <c r="AK70" s="99"/>
      <c r="AL70" s="99"/>
      <c r="AM70" s="99"/>
      <c r="AN70" s="14"/>
      <c r="AP70" s="99"/>
      <c r="AQ70" s="62"/>
      <c r="AR70" s="14"/>
    </row>
    <row r="71" spans="1:45" ht="15" thickBot="1" x14ac:dyDescent="0.4">
      <c r="B71" s="75"/>
      <c r="C71" s="75"/>
      <c r="D71" s="75"/>
      <c r="E71" s="75"/>
      <c r="F71" s="76"/>
      <c r="G71" s="76"/>
      <c r="H71" s="76"/>
      <c r="I71" s="76"/>
      <c r="J71" s="76"/>
      <c r="K71" s="76"/>
      <c r="L71" s="75"/>
      <c r="M71" s="75"/>
      <c r="N71" s="75"/>
      <c r="O71" s="75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5"/>
      <c r="AE71" s="75"/>
      <c r="AF71" s="76"/>
      <c r="AG71" s="76"/>
      <c r="AH71" s="75"/>
      <c r="AI71" s="75"/>
      <c r="AJ71" s="75"/>
      <c r="AK71" s="75"/>
      <c r="AL71" s="75"/>
      <c r="AM71" s="75"/>
      <c r="AN71" s="76"/>
      <c r="AP71" s="75"/>
      <c r="AQ71" s="62"/>
      <c r="AR71" s="76"/>
    </row>
    <row r="72" spans="1:45" s="100" customFormat="1" ht="15" thickBot="1" x14ac:dyDescent="0.4">
      <c r="A72" s="100" t="s">
        <v>84</v>
      </c>
      <c r="B72" s="101">
        <v>579.32000000000005</v>
      </c>
      <c r="C72" s="102"/>
      <c r="D72" s="101">
        <v>583.74</v>
      </c>
      <c r="E72" s="102"/>
      <c r="F72" s="101">
        <v>605.54</v>
      </c>
      <c r="G72" s="103"/>
      <c r="H72" s="104">
        <v>615.74</v>
      </c>
      <c r="I72" s="103"/>
      <c r="J72" s="104">
        <v>612.88</v>
      </c>
      <c r="K72" s="103"/>
      <c r="L72" s="101">
        <v>620.27</v>
      </c>
      <c r="M72" s="102"/>
      <c r="N72" s="101">
        <v>628.79999999999995</v>
      </c>
      <c r="O72" s="102"/>
      <c r="P72" s="101">
        <v>642.66</v>
      </c>
      <c r="Q72" s="103"/>
      <c r="R72" s="104">
        <v>667.37</v>
      </c>
      <c r="S72" s="103"/>
      <c r="T72" s="104">
        <v>692.27</v>
      </c>
      <c r="U72" s="103"/>
      <c r="V72" s="104">
        <v>629.41999999999996</v>
      </c>
      <c r="W72" s="103"/>
      <c r="X72" s="104">
        <v>597.64</v>
      </c>
      <c r="Y72" s="103"/>
      <c r="Z72" s="104">
        <v>543.30999999999995</v>
      </c>
      <c r="AA72" s="103"/>
      <c r="AB72" s="104">
        <v>547.86</v>
      </c>
      <c r="AC72" s="103"/>
      <c r="AD72" s="101">
        <v>541.5</v>
      </c>
      <c r="AE72" s="102"/>
      <c r="AF72" s="104">
        <v>523.72</v>
      </c>
      <c r="AG72" s="103"/>
      <c r="AH72" s="101">
        <v>504.1</v>
      </c>
      <c r="AI72" s="102"/>
      <c r="AJ72" s="101">
        <v>528.53</v>
      </c>
      <c r="AK72" s="102"/>
      <c r="AL72" s="101">
        <v>519.02</v>
      </c>
      <c r="AM72" s="102"/>
      <c r="AN72" s="104">
        <v>511.53</v>
      </c>
      <c r="AP72" s="101">
        <v>503.5</v>
      </c>
      <c r="AQ72" s="243"/>
      <c r="AR72" s="105">
        <v>506.48</v>
      </c>
    </row>
    <row r="73" spans="1:45" x14ac:dyDescent="0.35">
      <c r="B73" s="62"/>
      <c r="C73" s="62"/>
      <c r="L73" s="62"/>
      <c r="M73" s="62"/>
      <c r="AH73" s="62"/>
      <c r="AI73" s="62"/>
      <c r="AJ73" s="62"/>
      <c r="AK73" s="62"/>
      <c r="AP73" s="62"/>
      <c r="AQ73" s="62"/>
    </row>
    <row r="74" spans="1:45" x14ac:dyDescent="0.35">
      <c r="A74" s="88" t="s">
        <v>85</v>
      </c>
    </row>
    <row r="75" spans="1:45" s="62" customFormat="1" x14ac:dyDescent="0.35">
      <c r="A75" s="21" t="s">
        <v>193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62" t="s">
        <v>86</v>
      </c>
    </row>
    <row r="77" spans="1:45" x14ac:dyDescent="0.35">
      <c r="A77" s="99" t="s">
        <v>87</v>
      </c>
    </row>
    <row r="78" spans="1:45" x14ac:dyDescent="0.35">
      <c r="A78" s="99" t="s">
        <v>88</v>
      </c>
    </row>
    <row r="79" spans="1:45" x14ac:dyDescent="0.35">
      <c r="A79" s="99" t="s">
        <v>194</v>
      </c>
    </row>
    <row r="80" spans="1:45" x14ac:dyDescent="0.35">
      <c r="A80" s="99" t="s">
        <v>195</v>
      </c>
    </row>
  </sheetData>
  <mergeCells count="25">
    <mergeCell ref="J4:K4"/>
    <mergeCell ref="N4:O4"/>
    <mergeCell ref="AR4:AS4"/>
    <mergeCell ref="T4:U4"/>
    <mergeCell ref="R4:S4"/>
    <mergeCell ref="P4:Q4"/>
    <mergeCell ref="A1:AI1"/>
    <mergeCell ref="A2:AI2"/>
    <mergeCell ref="B4:C4"/>
    <mergeCell ref="F4:G4"/>
    <mergeCell ref="AH4:AI4"/>
    <mergeCell ref="AF4:AG4"/>
    <mergeCell ref="A4:A6"/>
    <mergeCell ref="D4:E4"/>
    <mergeCell ref="H4:I4"/>
    <mergeCell ref="AD4:AE4"/>
    <mergeCell ref="AB4:AC4"/>
    <mergeCell ref="Z4:AA4"/>
    <mergeCell ref="L4:M4"/>
    <mergeCell ref="AP4:AQ4"/>
    <mergeCell ref="AN4:AO4"/>
    <mergeCell ref="AL4:AM4"/>
    <mergeCell ref="AJ4:AK4"/>
    <mergeCell ref="X4:Y4"/>
    <mergeCell ref="V4:W4"/>
  </mergeCells>
  <hyperlinks>
    <hyperlink ref="AR1" location="INDICE!A48" display="Å INDICE" xr:uid="{FEB5E8FC-00A2-4E53-B1D4-EE518DCBC3B1}"/>
  </hyperlinks>
  <printOptions horizontalCentered="1" verticalCentered="1"/>
  <pageMargins left="0.25" right="0.27" top="0.27" bottom="0.5" header="0" footer="0.5"/>
  <pageSetup paperSize="5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AT80"/>
  <sheetViews>
    <sheetView showGridLines="0" zoomScaleNormal="100" workbookViewId="0">
      <pane xSplit="1" ySplit="6" topLeftCell="AP27" activePane="bottomRight" state="frozen"/>
      <selection pane="topRight" activeCell="T6" sqref="T6"/>
      <selection pane="bottomLeft" activeCell="T6" sqref="T6"/>
      <selection pane="bottomRight" activeCell="AR37" sqref="AR37"/>
    </sheetView>
  </sheetViews>
  <sheetFormatPr baseColWidth="10" defaultColWidth="11.44140625" defaultRowHeight="14.4" outlineLevelCol="1" x14ac:dyDescent="0.35"/>
  <cols>
    <col min="1" max="1" width="27" style="21" customWidth="1"/>
    <col min="2" max="2" width="16.109375" style="21" hidden="1" customWidth="1" outlineLevel="1"/>
    <col min="3" max="3" width="11.5546875" style="21" hidden="1" customWidth="1" outlineLevel="1"/>
    <col min="4" max="4" width="17.33203125" style="21" hidden="1" customWidth="1" outlineLevel="1"/>
    <col min="5" max="5" width="11.5546875" style="21" hidden="1" customWidth="1" outlineLevel="1"/>
    <col min="6" max="6" width="17.33203125" style="21" hidden="1" customWidth="1" outlineLevel="1"/>
    <col min="7" max="7" width="11.5546875" style="21" hidden="1" customWidth="1" outlineLevel="1"/>
    <col min="8" max="8" width="17.88671875" style="21" hidden="1" customWidth="1" outlineLevel="1"/>
    <col min="9" max="9" width="11.5546875" style="21" hidden="1" customWidth="1" outlineLevel="1"/>
    <col min="10" max="10" width="16.5546875" style="21" hidden="1" customWidth="1" outlineLevel="1"/>
    <col min="11" max="11" width="11.5546875" style="21" hidden="1" customWidth="1" outlineLevel="1"/>
    <col min="12" max="12" width="16.21875" style="21" hidden="1" customWidth="1" outlineLevel="1"/>
    <col min="13" max="13" width="11.5546875" style="21" hidden="1" customWidth="1" outlineLevel="1"/>
    <col min="14" max="14" width="16.77734375" style="21" hidden="1" customWidth="1" outlineLevel="1"/>
    <col min="15" max="15" width="11.5546875" style="21" hidden="1" customWidth="1" outlineLevel="1"/>
    <col min="16" max="16" width="17.44140625" style="21" hidden="1" customWidth="1" outlineLevel="1"/>
    <col min="17" max="17" width="11.5546875" style="21" hidden="1" customWidth="1" outlineLevel="1"/>
    <col min="18" max="18" width="16" style="21" hidden="1" customWidth="1" outlineLevel="1"/>
    <col min="19" max="19" width="11.5546875" style="21" hidden="1" customWidth="1" outlineLevel="1"/>
    <col min="20" max="20" width="17.44140625" style="21" hidden="1" customWidth="1" outlineLevel="1"/>
    <col min="21" max="21" width="11.5546875" style="21" hidden="1" customWidth="1" outlineLevel="1"/>
    <col min="22" max="22" width="16.33203125" style="21" hidden="1" customWidth="1" outlineLevel="1"/>
    <col min="23" max="23" width="11.5546875" style="21" hidden="1" customWidth="1" outlineLevel="1"/>
    <col min="24" max="24" width="17.33203125" style="21" bestFit="1" customWidth="1" collapsed="1"/>
    <col min="25" max="25" width="11.5546875" style="21" bestFit="1" customWidth="1"/>
    <col min="26" max="26" width="16.88671875" style="21" bestFit="1" customWidth="1"/>
    <col min="27" max="27" width="11.5546875" style="21" bestFit="1" customWidth="1"/>
    <col min="28" max="28" width="17.44140625" style="21" bestFit="1" customWidth="1"/>
    <col min="29" max="29" width="11.5546875" style="21" bestFit="1" customWidth="1"/>
    <col min="30" max="30" width="17.21875" style="21" bestFit="1" customWidth="1"/>
    <col min="31" max="31" width="11.5546875" style="21" bestFit="1" customWidth="1"/>
    <col min="32" max="32" width="17.21875" style="21" bestFit="1" customWidth="1"/>
    <col min="33" max="33" width="11.5546875" style="21" bestFit="1" customWidth="1"/>
    <col min="34" max="34" width="17.21875" style="21" bestFit="1" customWidth="1"/>
    <col min="35" max="35" width="11.5546875" style="21" bestFit="1" customWidth="1"/>
    <col min="36" max="36" width="19" style="21" customWidth="1"/>
    <col min="37" max="37" width="11.5546875" style="21" customWidth="1"/>
    <col min="38" max="38" width="20.88671875" style="21" customWidth="1"/>
    <col min="39" max="39" width="11.5546875" style="21" bestFit="1" customWidth="1"/>
    <col min="40" max="40" width="20.88671875" style="21" customWidth="1"/>
    <col min="41" max="41" width="11.5546875" style="21" bestFit="1" customWidth="1"/>
    <col min="42" max="42" width="20.88671875" style="21" customWidth="1"/>
    <col min="43" max="43" width="11.5546875" style="21" bestFit="1" customWidth="1"/>
    <col min="44" max="44" width="22" style="21" customWidth="1"/>
    <col min="45" max="45" width="11.44140625" style="21"/>
    <col min="46" max="46" width="16.21875" style="21" bestFit="1" customWidth="1"/>
    <col min="47" max="16384" width="11.44140625" style="21"/>
  </cols>
  <sheetData>
    <row r="1" spans="1:46" s="275" customFormat="1" ht="15" x14ac:dyDescent="0.4">
      <c r="A1" s="355" t="s">
        <v>42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16"/>
      <c r="AK1" s="316"/>
      <c r="AL1" s="316"/>
      <c r="AN1" s="328"/>
      <c r="AP1" s="339"/>
      <c r="AQ1" s="318"/>
      <c r="AR1" s="274" t="s">
        <v>186</v>
      </c>
    </row>
    <row r="2" spans="1:46" s="275" customFormat="1" ht="15" x14ac:dyDescent="0.4">
      <c r="A2" s="355" t="s">
        <v>89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16"/>
      <c r="AK2" s="316"/>
      <c r="AP2" s="318"/>
      <c r="AQ2" s="318"/>
      <c r="AR2" s="305"/>
    </row>
    <row r="3" spans="1:46" s="275" customFormat="1" ht="15.6" thickBot="1" x14ac:dyDescent="0.45">
      <c r="A3" s="276"/>
      <c r="AP3" s="318"/>
      <c r="AQ3" s="318"/>
    </row>
    <row r="4" spans="1:46" ht="15" customHeight="1" x14ac:dyDescent="0.35">
      <c r="A4" s="352" t="s">
        <v>45</v>
      </c>
      <c r="B4" s="345" t="s">
        <v>46</v>
      </c>
      <c r="C4" s="346"/>
      <c r="D4" s="345" t="s">
        <v>47</v>
      </c>
      <c r="E4" s="346"/>
      <c r="F4" s="345" t="s">
        <v>48</v>
      </c>
      <c r="G4" s="346"/>
      <c r="H4" s="347" t="s">
        <v>49</v>
      </c>
      <c r="I4" s="348"/>
      <c r="J4" s="347" t="s">
        <v>50</v>
      </c>
      <c r="K4" s="348"/>
      <c r="L4" s="345" t="s">
        <v>51</v>
      </c>
      <c r="M4" s="346"/>
      <c r="N4" s="345" t="s">
        <v>176</v>
      </c>
      <c r="O4" s="346"/>
      <c r="P4" s="345" t="s">
        <v>177</v>
      </c>
      <c r="Q4" s="346"/>
      <c r="R4" s="347" t="s">
        <v>179</v>
      </c>
      <c r="S4" s="348"/>
      <c r="T4" s="347" t="s">
        <v>180</v>
      </c>
      <c r="U4" s="348"/>
      <c r="V4" s="347" t="s">
        <v>181</v>
      </c>
      <c r="W4" s="348"/>
      <c r="X4" s="347" t="s">
        <v>182</v>
      </c>
      <c r="Y4" s="348"/>
      <c r="Z4" s="347" t="s">
        <v>183</v>
      </c>
      <c r="AA4" s="348"/>
      <c r="AB4" s="347" t="s">
        <v>184</v>
      </c>
      <c r="AC4" s="348"/>
      <c r="AD4" s="345" t="s">
        <v>185</v>
      </c>
      <c r="AE4" s="346"/>
      <c r="AF4" s="347" t="s">
        <v>189</v>
      </c>
      <c r="AG4" s="348"/>
      <c r="AH4" s="345" t="s">
        <v>198</v>
      </c>
      <c r="AI4" s="346"/>
      <c r="AJ4" s="345" t="s">
        <v>199</v>
      </c>
      <c r="AK4" s="346"/>
      <c r="AL4" s="345" t="s">
        <v>201</v>
      </c>
      <c r="AM4" s="346"/>
      <c r="AN4" s="347" t="s">
        <v>203</v>
      </c>
      <c r="AO4" s="348"/>
      <c r="AP4" s="345" t="s">
        <v>212</v>
      </c>
      <c r="AQ4" s="346"/>
      <c r="AR4" s="349" t="s">
        <v>216</v>
      </c>
      <c r="AS4" s="350"/>
    </row>
    <row r="5" spans="1:46" x14ac:dyDescent="0.35">
      <c r="A5" s="353"/>
      <c r="B5" s="22" t="s">
        <v>52</v>
      </c>
      <c r="C5" s="23" t="s">
        <v>53</v>
      </c>
      <c r="D5" s="22" t="s">
        <v>52</v>
      </c>
      <c r="E5" s="23" t="s">
        <v>53</v>
      </c>
      <c r="F5" s="22" t="s">
        <v>52</v>
      </c>
      <c r="G5" s="23" t="s">
        <v>53</v>
      </c>
      <c r="H5" s="24" t="s">
        <v>52</v>
      </c>
      <c r="I5" s="25" t="s">
        <v>53</v>
      </c>
      <c r="J5" s="24" t="s">
        <v>52</v>
      </c>
      <c r="K5" s="25" t="s">
        <v>53</v>
      </c>
      <c r="L5" s="22" t="s">
        <v>52</v>
      </c>
      <c r="M5" s="23" t="s">
        <v>53</v>
      </c>
      <c r="N5" s="22" t="s">
        <v>52</v>
      </c>
      <c r="O5" s="23" t="s">
        <v>53</v>
      </c>
      <c r="P5" s="22" t="s">
        <v>52</v>
      </c>
      <c r="Q5" s="23" t="s">
        <v>53</v>
      </c>
      <c r="R5" s="24" t="s">
        <v>52</v>
      </c>
      <c r="S5" s="25" t="s">
        <v>53</v>
      </c>
      <c r="T5" s="24" t="s">
        <v>52</v>
      </c>
      <c r="U5" s="25" t="s">
        <v>53</v>
      </c>
      <c r="V5" s="24" t="s">
        <v>52</v>
      </c>
      <c r="W5" s="25" t="s">
        <v>53</v>
      </c>
      <c r="X5" s="24" t="s">
        <v>52</v>
      </c>
      <c r="Y5" s="25" t="s">
        <v>53</v>
      </c>
      <c r="Z5" s="24" t="s">
        <v>52</v>
      </c>
      <c r="AA5" s="25" t="s">
        <v>53</v>
      </c>
      <c r="AB5" s="24" t="s">
        <v>52</v>
      </c>
      <c r="AC5" s="25" t="s">
        <v>53</v>
      </c>
      <c r="AD5" s="22" t="s">
        <v>52</v>
      </c>
      <c r="AE5" s="23" t="s">
        <v>53</v>
      </c>
      <c r="AF5" s="24" t="s">
        <v>52</v>
      </c>
      <c r="AG5" s="25" t="s">
        <v>53</v>
      </c>
      <c r="AH5" s="22" t="s">
        <v>52</v>
      </c>
      <c r="AI5" s="23" t="s">
        <v>53</v>
      </c>
      <c r="AJ5" s="22" t="s">
        <v>52</v>
      </c>
      <c r="AK5" s="23" t="s">
        <v>53</v>
      </c>
      <c r="AL5" s="22" t="s">
        <v>52</v>
      </c>
      <c r="AM5" s="23" t="s">
        <v>53</v>
      </c>
      <c r="AN5" s="24" t="s">
        <v>52</v>
      </c>
      <c r="AO5" s="25" t="s">
        <v>53</v>
      </c>
      <c r="AP5" s="22" t="s">
        <v>52</v>
      </c>
      <c r="AQ5" s="23" t="s">
        <v>53</v>
      </c>
      <c r="AR5" s="26" t="s">
        <v>52</v>
      </c>
      <c r="AS5" s="27" t="s">
        <v>53</v>
      </c>
    </row>
    <row r="6" spans="1:46" s="37" customFormat="1" ht="15" thickBot="1" x14ac:dyDescent="0.4">
      <c r="A6" s="354"/>
      <c r="B6" s="106">
        <f>+'DP colones GG'!B6/'DP dólares GG'!B72</f>
        <v>37895.122552173809</v>
      </c>
      <c r="C6" s="107">
        <f>+C9+C11+C13</f>
        <v>1.0000000000000002</v>
      </c>
      <c r="D6" s="106">
        <f>+'DP colones GG'!D6/'DP dólares GG'!D72</f>
        <v>38648.397695147301</v>
      </c>
      <c r="E6" s="107">
        <f>+E9+E11+E13</f>
        <v>1.0000000000183693</v>
      </c>
      <c r="F6" s="106">
        <f>+'DP colones GG'!F6/'DP dólares GG'!F72</f>
        <v>39862.118334875602</v>
      </c>
      <c r="G6" s="107">
        <f>+G9+G11+G13</f>
        <v>0.99999999999999878</v>
      </c>
      <c r="H6" s="108">
        <f>+'DP colones GG'!H6/'DP dólares GG'!H72</f>
        <v>39936.977391437751</v>
      </c>
      <c r="I6" s="109">
        <f>+I9+I11+I13</f>
        <v>0.99999999999999989</v>
      </c>
      <c r="J6" s="108">
        <f>+'DP colones GG'!J6/'DP dólares GG'!J72</f>
        <v>41696.061367611917</v>
      </c>
      <c r="K6" s="109">
        <f>+K9+K11+K13</f>
        <v>1</v>
      </c>
      <c r="L6" s="106">
        <f>+'DP colones GG'!L6/'DP dólares GG'!L72</f>
        <v>42621.914024077116</v>
      </c>
      <c r="M6" s="107">
        <f>+M9+M11+M13</f>
        <v>1</v>
      </c>
      <c r="N6" s="106">
        <f>+'DP colones GG'!N6/'DP dólares GG'!N72</f>
        <v>43613.045290092989</v>
      </c>
      <c r="O6" s="107">
        <f>+O9+O11+O13</f>
        <v>1.0000000000000002</v>
      </c>
      <c r="P6" s="106">
        <f>+'DP colones GG'!P6/'DP dólares GG'!P72</f>
        <v>42760.099381975524</v>
      </c>
      <c r="Q6" s="107">
        <f>+Q9+Q11+Q13</f>
        <v>1.0000000000093661</v>
      </c>
      <c r="R6" s="108">
        <f>+'DP colones GG'!R6/'DP dólares GG'!R72</f>
        <v>42944.907289214054</v>
      </c>
      <c r="S6" s="109">
        <f>+S9+S11+S13</f>
        <v>0.99999999999069111</v>
      </c>
      <c r="T6" s="108">
        <f>+'DP colones GG'!T6/'DP dólares GG'!T72</f>
        <v>42097.674285548819</v>
      </c>
      <c r="U6" s="109">
        <f>+U9+U11+U13</f>
        <v>0.99999999999999978</v>
      </c>
      <c r="V6" s="108">
        <f>+'DP colones GG'!V6/'DP dólares GG'!V72</f>
        <v>45189.411078515164</v>
      </c>
      <c r="W6" s="109">
        <f>+W9+W11+W13</f>
        <v>0.99999999999999989</v>
      </c>
      <c r="X6" s="108">
        <f>+'DP colones GG'!X6/'DP dólares GG'!X72</f>
        <v>47610.104821529269</v>
      </c>
      <c r="Y6" s="109">
        <f>+Y9+Y11+Y13</f>
        <v>0.99999999999989897</v>
      </c>
      <c r="Z6" s="108">
        <f>+'DP colones GG'!Z6/'DP dólares GG'!Z72</f>
        <v>50714.789838686025</v>
      </c>
      <c r="AA6" s="109">
        <f>+AA9+AA11+AA13</f>
        <v>0.99999999999999989</v>
      </c>
      <c r="AB6" s="108">
        <f>+'DP colones GG'!AB6/'DP dólares GG'!AB72</f>
        <v>52681.612931273805</v>
      </c>
      <c r="AC6" s="109">
        <f>+AC9+AC11+AC13</f>
        <v>0.99999999999999989</v>
      </c>
      <c r="AD6" s="106">
        <f>+'DP colones GG'!AD6/'DP dólares GG'!AD72</f>
        <v>52567.916424774106</v>
      </c>
      <c r="AE6" s="107">
        <f>+AE9+AE11+AE13</f>
        <v>0.99999999999999989</v>
      </c>
      <c r="AF6" s="108">
        <f>+'DP colones GG'!AF6/'DP dólares GG'!AF72</f>
        <v>55353.433158061838</v>
      </c>
      <c r="AG6" s="109">
        <f>+AG9+AG11+AG13</f>
        <v>1.0000000000001814</v>
      </c>
      <c r="AH6" s="106">
        <f>+'DP colones GG'!AH6/'DP dólares GG'!AH72</f>
        <v>56916.43369545044</v>
      </c>
      <c r="AI6" s="107">
        <f>+AI9+AI11+AI13</f>
        <v>0.99999999999999978</v>
      </c>
      <c r="AJ6" s="106">
        <f>+'DP colones GG'!AJ6/'DP dólares GG'!AJ72</f>
        <v>55703.609957382767</v>
      </c>
      <c r="AK6" s="107">
        <f>+AK9+AK11+AK13</f>
        <v>1.0000000000071916</v>
      </c>
      <c r="AL6" s="106">
        <f>+'DP colones GG'!AL6/'DP dólares GG'!AL72</f>
        <v>56804.59915993391</v>
      </c>
      <c r="AM6" s="107">
        <f>+AM9+AM11+AM13</f>
        <v>0.99999999999999989</v>
      </c>
      <c r="AN6" s="108">
        <f>+'DP colones GG'!AN6/'DP dólares GG'!AN72</f>
        <v>57774.094736935294</v>
      </c>
      <c r="AO6" s="109">
        <f>+AO9+AO11+AO13</f>
        <v>0.99999999999999989</v>
      </c>
      <c r="AP6" s="106">
        <f>+'DP colones GG'!AP6/'DP dólares GG'!AP72</f>
        <v>59055.954456869651</v>
      </c>
      <c r="AQ6" s="107">
        <f>+AQ9+AQ11+AQ13</f>
        <v>0.99999999999999989</v>
      </c>
      <c r="AR6" s="110">
        <f>+'DP colones GG'!AR6/'DP dólares GG'!AR72</f>
        <v>58949.187899394456</v>
      </c>
      <c r="AS6" s="111">
        <f>+AS9+AS11+AS13</f>
        <v>1</v>
      </c>
      <c r="AT6" s="34"/>
    </row>
    <row r="7" spans="1:46" s="37" customFormat="1" x14ac:dyDescent="0.35">
      <c r="A7" s="38"/>
      <c r="B7" s="28"/>
      <c r="C7" s="29"/>
      <c r="D7" s="28"/>
      <c r="E7" s="29"/>
      <c r="F7" s="28"/>
      <c r="G7" s="29"/>
      <c r="H7" s="30"/>
      <c r="I7" s="31"/>
      <c r="J7" s="30"/>
      <c r="K7" s="31"/>
      <c r="L7" s="28"/>
      <c r="M7" s="29"/>
      <c r="N7" s="28"/>
      <c r="O7" s="29"/>
      <c r="P7" s="28"/>
      <c r="Q7" s="29"/>
      <c r="R7" s="30"/>
      <c r="S7" s="31"/>
      <c r="T7" s="30"/>
      <c r="U7" s="31"/>
      <c r="V7" s="30"/>
      <c r="W7" s="31"/>
      <c r="X7" s="30"/>
      <c r="Y7" s="31"/>
      <c r="Z7" s="30"/>
      <c r="AA7" s="31"/>
      <c r="AB7" s="30"/>
      <c r="AC7" s="31"/>
      <c r="AD7" s="28"/>
      <c r="AE7" s="29"/>
      <c r="AF7" s="30"/>
      <c r="AG7" s="31"/>
      <c r="AH7" s="28"/>
      <c r="AI7" s="29"/>
      <c r="AJ7" s="28"/>
      <c r="AK7" s="29"/>
      <c r="AL7" s="28"/>
      <c r="AM7" s="29"/>
      <c r="AN7" s="30"/>
      <c r="AO7" s="31"/>
      <c r="AP7" s="28"/>
      <c r="AQ7" s="29"/>
      <c r="AR7" s="32"/>
      <c r="AS7" s="33"/>
    </row>
    <row r="8" spans="1:46" s="37" customFormat="1" x14ac:dyDescent="0.35">
      <c r="A8" s="44" t="s">
        <v>54</v>
      </c>
      <c r="B8" s="28"/>
      <c r="C8" s="29"/>
      <c r="D8" s="28"/>
      <c r="E8" s="29"/>
      <c r="F8" s="28"/>
      <c r="G8" s="29"/>
      <c r="H8" s="30"/>
      <c r="I8" s="31"/>
      <c r="J8" s="30"/>
      <c r="K8" s="31"/>
      <c r="L8" s="28"/>
      <c r="M8" s="29"/>
      <c r="N8" s="28"/>
      <c r="O8" s="29"/>
      <c r="P8" s="28"/>
      <c r="Q8" s="29"/>
      <c r="R8" s="30"/>
      <c r="S8" s="31"/>
      <c r="T8" s="30"/>
      <c r="U8" s="31"/>
      <c r="V8" s="30"/>
      <c r="W8" s="31"/>
      <c r="X8" s="30"/>
      <c r="Y8" s="31"/>
      <c r="Z8" s="30"/>
      <c r="AA8" s="31"/>
      <c r="AB8" s="30"/>
      <c r="AC8" s="31"/>
      <c r="AD8" s="28"/>
      <c r="AE8" s="29"/>
      <c r="AF8" s="30"/>
      <c r="AG8" s="31"/>
      <c r="AH8" s="28"/>
      <c r="AI8" s="29"/>
      <c r="AJ8" s="28"/>
      <c r="AK8" s="29"/>
      <c r="AL8" s="28"/>
      <c r="AM8" s="29"/>
      <c r="AN8" s="30"/>
      <c r="AO8" s="31"/>
      <c r="AP8" s="28"/>
      <c r="AQ8" s="29"/>
      <c r="AR8" s="32"/>
      <c r="AS8" s="33"/>
    </row>
    <row r="9" spans="1:46" ht="15" customHeight="1" x14ac:dyDescent="0.35">
      <c r="A9" s="48" t="s">
        <v>55</v>
      </c>
      <c r="B9" s="112">
        <f>+'DP colones GG'!B9/'DP dólares GG'!B72</f>
        <v>22272.237264559619</v>
      </c>
      <c r="C9" s="29">
        <f>+B9/B6</f>
        <v>0.5877336122582878</v>
      </c>
      <c r="D9" s="112">
        <f>+'DP colones GG'!D9/'DP dólares GG'!D72</f>
        <v>22431.732483127191</v>
      </c>
      <c r="E9" s="29">
        <f>+D9/D6</f>
        <v>0.58040523853188675</v>
      </c>
      <c r="F9" s="112">
        <f>+'DP colones GG'!F9/'DP dólares GG'!F72</f>
        <v>23215.621426958125</v>
      </c>
      <c r="G9" s="29">
        <f>+F9/F6</f>
        <v>0.58239808612094357</v>
      </c>
      <c r="H9" s="113">
        <f>+'DP colones GG'!H9/'DP dólares GG'!H72</f>
        <v>23347.91805238786</v>
      </c>
      <c r="I9" s="31">
        <f>+H9/H6</f>
        <v>0.58461905675900039</v>
      </c>
      <c r="J9" s="113">
        <f>+'DP colones GG'!J9/'DP dólares GG'!J72</f>
        <v>25032.109616522037</v>
      </c>
      <c r="K9" s="31">
        <f>+J9/J6</f>
        <v>0.60034710223172605</v>
      </c>
      <c r="L9" s="112">
        <f>+'DP colones GG'!L9/'DP dólares GG'!L72</f>
        <v>25645.788625050503</v>
      </c>
      <c r="M9" s="29">
        <f>+L9/L6</f>
        <v>0.60170429255155455</v>
      </c>
      <c r="N9" s="112">
        <f>+'DP colones GG'!N9/'DP dólares GG'!N72</f>
        <v>26275.56814855495</v>
      </c>
      <c r="O9" s="29">
        <f>+N9/N6</f>
        <v>0.60247038411976317</v>
      </c>
      <c r="P9" s="112">
        <f>+'DP colones GG'!P9/'DP dólares GG'!P72</f>
        <v>25725.34975748881</v>
      </c>
      <c r="Q9" s="29">
        <f>+P9/P6</f>
        <v>0.60162043889759298</v>
      </c>
      <c r="R9" s="113">
        <f>+'DP colones GG'!R9/'DP dólares GG'!R72</f>
        <v>25439.555687618671</v>
      </c>
      <c r="S9" s="31">
        <f>+R9/R6</f>
        <v>0.59237654225901692</v>
      </c>
      <c r="T9" s="113">
        <f>+'DP colones GG'!T9/'DP dólares GG'!T72</f>
        <v>24437.211667360029</v>
      </c>
      <c r="U9" s="31">
        <f>+T9/T6</f>
        <v>0.58048840184382278</v>
      </c>
      <c r="V9" s="113">
        <f>+'DP colones GG'!V9/'DP dólares GG'!V72</f>
        <v>26986.699555794043</v>
      </c>
      <c r="W9" s="31">
        <f>+V9/V6</f>
        <v>0.59719077792152486</v>
      </c>
      <c r="X9" s="113">
        <f>+'DP colones GG'!X9/'DP dólares GG'!X72</f>
        <v>28705.924344426763</v>
      </c>
      <c r="Y9" s="31">
        <f>+X9/X6</f>
        <v>0.60293764216721402</v>
      </c>
      <c r="Z9" s="113">
        <f>+'DP colones GG'!Z9/'DP dólares GG'!Z72</f>
        <v>32168.5487898748</v>
      </c>
      <c r="AA9" s="31">
        <f>+Z9/Z6</f>
        <v>0.63430310748002217</v>
      </c>
      <c r="AB9" s="113">
        <f>+'DP colones GG'!AB9/'DP dólares GG'!AB72</f>
        <v>32836.212556566505</v>
      </c>
      <c r="AC9" s="31">
        <f>+AB9/AB6</f>
        <v>0.62329550538635237</v>
      </c>
      <c r="AD9" s="112">
        <f>+'DP colones GG'!AD9/'DP dólares GG'!AD72</f>
        <v>32817.171298801732</v>
      </c>
      <c r="AE9" s="29">
        <f>+AD9/AD6</f>
        <v>0.62428137789641813</v>
      </c>
      <c r="AF9" s="113">
        <f>+'DP colones GG'!AF9/'DP dólares GG'!AF72</f>
        <v>34017.793857048055</v>
      </c>
      <c r="AG9" s="31">
        <f>+AF9/AF6</f>
        <v>0.61455616962203907</v>
      </c>
      <c r="AH9" s="112">
        <f>+'DP colones GG'!AH9/'DP dólares GG'!AH72</f>
        <v>35766.78800487132</v>
      </c>
      <c r="AI9" s="29">
        <f>+AH9/AH6</f>
        <v>0.62840880361993412</v>
      </c>
      <c r="AJ9" s="112">
        <f>+'DP colones GG'!AJ9/'DP dólares GG'!AJ72</f>
        <v>34666.232455098012</v>
      </c>
      <c r="AK9" s="29">
        <f>+AJ9/AJ6</f>
        <v>0.62233367786432781</v>
      </c>
      <c r="AL9" s="112">
        <f>+'DP colones GG'!AL9/'DP dólares GG'!AL72</f>
        <v>35730.965649022699</v>
      </c>
      <c r="AM9" s="29">
        <f>+AL9/AL6</f>
        <v>0.62901536455563767</v>
      </c>
      <c r="AN9" s="113">
        <f>+'DP colones GG'!AN9/'DP dólares GG'!AN72</f>
        <v>36923.786800079048</v>
      </c>
      <c r="AO9" s="31">
        <f>+AN9/AN6</f>
        <v>0.63910628056061036</v>
      </c>
      <c r="AP9" s="112">
        <f>+'DP colones GG'!AP9/'DP dólares GG'!AP72</f>
        <v>38343.257533142692</v>
      </c>
      <c r="AQ9" s="29">
        <f>+AP9/AP6</f>
        <v>0.64926996584478092</v>
      </c>
      <c r="AR9" s="114">
        <f>+'DP colones GG'!AR9/'DP dólares GG'!AR72</f>
        <v>38516.184129639943</v>
      </c>
      <c r="AS9" s="33">
        <f>+AR9/AR6</f>
        <v>0.65337938489285941</v>
      </c>
      <c r="AT9" s="308"/>
    </row>
    <row r="10" spans="1:46" x14ac:dyDescent="0.35">
      <c r="A10" s="53" t="s">
        <v>56</v>
      </c>
      <c r="B10" s="115">
        <v>0</v>
      </c>
      <c r="C10" s="55"/>
      <c r="D10" s="115">
        <v>0</v>
      </c>
      <c r="E10" s="55"/>
      <c r="F10" s="115">
        <v>0</v>
      </c>
      <c r="G10" s="55"/>
      <c r="H10" s="116">
        <f>+H9/H62</f>
        <v>0.39842264759932411</v>
      </c>
      <c r="I10" s="57"/>
      <c r="J10" s="116">
        <v>0</v>
      </c>
      <c r="K10" s="57"/>
      <c r="L10" s="115">
        <v>0</v>
      </c>
      <c r="M10" s="55"/>
      <c r="N10" s="115">
        <v>0</v>
      </c>
      <c r="O10" s="55"/>
      <c r="P10" s="115">
        <f>+P9/P62</f>
        <v>0.41338754146876411</v>
      </c>
      <c r="Q10" s="55"/>
      <c r="R10" s="116"/>
      <c r="S10" s="57"/>
      <c r="T10" s="116"/>
      <c r="U10" s="57"/>
      <c r="V10" s="116"/>
      <c r="W10" s="57"/>
      <c r="X10" s="116"/>
      <c r="Y10" s="57"/>
      <c r="Z10" s="116"/>
      <c r="AA10" s="57"/>
      <c r="AB10" s="116"/>
      <c r="AC10" s="57"/>
      <c r="AD10" s="115"/>
      <c r="AE10" s="55"/>
      <c r="AF10" s="116">
        <f>+AF9/AF62</f>
        <v>0.37858211953165927</v>
      </c>
      <c r="AG10" s="57"/>
      <c r="AH10" s="115">
        <v>0</v>
      </c>
      <c r="AI10" s="55"/>
      <c r="AJ10" s="115">
        <v>0</v>
      </c>
      <c r="AK10" s="55"/>
      <c r="AL10" s="115">
        <v>0</v>
      </c>
      <c r="AM10" s="55"/>
      <c r="AN10" s="116">
        <f>+AN9/AN62</f>
        <v>0.38455187223483916</v>
      </c>
      <c r="AO10" s="57"/>
      <c r="AP10" s="115">
        <v>0</v>
      </c>
      <c r="AQ10" s="55"/>
      <c r="AR10" s="117">
        <v>0</v>
      </c>
      <c r="AS10" s="58"/>
    </row>
    <row r="11" spans="1:46" x14ac:dyDescent="0.35">
      <c r="A11" s="48" t="s">
        <v>57</v>
      </c>
      <c r="B11" s="112">
        <f>+'DP colones GG'!B11/'DP dólares GG'!B72</f>
        <v>15439.832266806148</v>
      </c>
      <c r="C11" s="59">
        <f>+B11/B6</f>
        <v>0.40743587108205459</v>
      </c>
      <c r="D11" s="112">
        <f>+'DP colones GG'!D11/'DP dólares GG'!D72</f>
        <v>16033.656506400072</v>
      </c>
      <c r="E11" s="59">
        <f>+D11/D6</f>
        <v>0.41485954043609058</v>
      </c>
      <c r="F11" s="112">
        <f>+'DP colones GG'!F11/'DP dólares GG'!F72</f>
        <v>15781.078081001056</v>
      </c>
      <c r="G11" s="59">
        <f>+F11/F6</f>
        <v>0.39589160687414093</v>
      </c>
      <c r="H11" s="113">
        <f>+'DP colones GG'!H11/'DP dólares GG'!H72</f>
        <v>15710.020395593836</v>
      </c>
      <c r="I11" s="60">
        <f>+H11/H6</f>
        <v>0.3933702904356996</v>
      </c>
      <c r="J11" s="113">
        <f>+'DP colones GG'!J11/'DP dólares GG'!J72</f>
        <v>15810.457943490073</v>
      </c>
      <c r="K11" s="60">
        <f>+J11/J6</f>
        <v>0.37918348699887272</v>
      </c>
      <c r="L11" s="112">
        <f>+'DP colones GG'!L11/'DP dólares GG'!L72</f>
        <v>16117.002374710082</v>
      </c>
      <c r="M11" s="59">
        <f>+L11/L6</f>
        <v>0.37813886925879464</v>
      </c>
      <c r="N11" s="112">
        <f>+'DP colones GG'!N11/'DP dólares GG'!N72</f>
        <v>16202.382580890076</v>
      </c>
      <c r="O11" s="59">
        <f>+N11/N6</f>
        <v>0.37150312419414017</v>
      </c>
      <c r="P11" s="112">
        <f>+'DP colones GG'!P11/'DP dólares GG'!P72</f>
        <v>15909.504972492839</v>
      </c>
      <c r="Q11" s="59">
        <f>+P11/P6</f>
        <v>0.37206426557556371</v>
      </c>
      <c r="R11" s="113">
        <f>+'DP colones GG'!R11/'DP dólares GG'!R72</f>
        <v>16118.297243634373</v>
      </c>
      <c r="S11" s="60">
        <f>+R11/R6</f>
        <v>0.375324998027941</v>
      </c>
      <c r="T11" s="113">
        <f>+'DP colones GG'!T11/'DP dólares GG'!T72</f>
        <v>16337.40521774873</v>
      </c>
      <c r="U11" s="60">
        <f>+T11/T6</f>
        <v>0.38808332039751164</v>
      </c>
      <c r="V11" s="113">
        <f>+'DP colones GG'!V11/'DP dólares GG'!V72</f>
        <v>16939.988260123006</v>
      </c>
      <c r="W11" s="60">
        <f>+V11/V6</f>
        <v>0.37486632057873726</v>
      </c>
      <c r="X11" s="113">
        <f>+'DP colones GG'!X11/'DP dólares GG'!X72</f>
        <v>17202.092752103556</v>
      </c>
      <c r="Y11" s="60">
        <f>+X11/X6</f>
        <v>0.36131180169812976</v>
      </c>
      <c r="Z11" s="113">
        <f>+'DP colones GG'!Z11/'DP dólares GG'!Z72</f>
        <v>16830.815389563166</v>
      </c>
      <c r="AA11" s="60">
        <f>+Z11/Z6</f>
        <v>0.33187193406694077</v>
      </c>
      <c r="AB11" s="113">
        <f>+'DP colones GG'!AB11/'DP dólares GG'!AB72</f>
        <v>18153.206179174464</v>
      </c>
      <c r="AC11" s="60">
        <f>+AB11/AB6</f>
        <v>0.34458334073515112</v>
      </c>
      <c r="AD11" s="112">
        <f>+'DP colones GG'!AD11/'DP dólares GG'!AD72</f>
        <v>17816.498563470017</v>
      </c>
      <c r="AE11" s="59">
        <f>+AD11/AD6</f>
        <v>0.33892343039629191</v>
      </c>
      <c r="AF11" s="113">
        <f>+'DP colones GG'!AF11/'DP dólares GG'!AF72</f>
        <v>19361.599247770078</v>
      </c>
      <c r="AG11" s="60">
        <f>+AF11/AF6</f>
        <v>0.34978136211502897</v>
      </c>
      <c r="AH11" s="112">
        <f>+'DP colones GG'!AH11/'DP dólares GG'!AH72</f>
        <v>18511.728756910052</v>
      </c>
      <c r="AI11" s="59">
        <f>+AH11/AH6</f>
        <v>0.32524400344482174</v>
      </c>
      <c r="AJ11" s="112">
        <f>+'DP colones GG'!AJ11/'DP dólares GG'!AJ72</f>
        <v>17966.84094968002</v>
      </c>
      <c r="AK11" s="59">
        <f>+AJ11/AJ6</f>
        <v>0.32254356519130328</v>
      </c>
      <c r="AL11" s="112">
        <f>+'DP colones GG'!AL11/'DP dólares GG'!AL72</f>
        <v>17968.576634950026</v>
      </c>
      <c r="AM11" s="59">
        <f>+AL11/AL6</f>
        <v>0.31632256719846435</v>
      </c>
      <c r="AN11" s="113">
        <f>+'DP colones GG'!AN11/'DP dólares GG'!AN72</f>
        <v>17190.58789299001</v>
      </c>
      <c r="AO11" s="60">
        <f>+AN11/AN6</f>
        <v>0.29754837304270165</v>
      </c>
      <c r="AP11" s="112">
        <f>+'DP colones GG'!AP11/'DP dólares GG'!AP72</f>
        <v>17044.286438500018</v>
      </c>
      <c r="AQ11" s="59">
        <f>+AP11/AP6</f>
        <v>0.28861249632241531</v>
      </c>
      <c r="AR11" s="114">
        <f>+'DP colones GG'!AR11/'DP dólares GG'!AR72</f>
        <v>16687.172832920052</v>
      </c>
      <c r="AS11" s="61">
        <f>+AR11/AR6</f>
        <v>0.28307723019694847</v>
      </c>
    </row>
    <row r="12" spans="1:46" x14ac:dyDescent="0.35">
      <c r="A12" s="53" t="s">
        <v>56</v>
      </c>
      <c r="B12" s="115">
        <v>0</v>
      </c>
      <c r="C12" s="55"/>
      <c r="D12" s="115">
        <v>0</v>
      </c>
      <c r="E12" s="55"/>
      <c r="F12" s="115">
        <v>0</v>
      </c>
      <c r="G12" s="55"/>
      <c r="H12" s="116">
        <f>+H11/H62</f>
        <v>0.26808505605542537</v>
      </c>
      <c r="I12" s="57"/>
      <c r="J12" s="116">
        <v>0</v>
      </c>
      <c r="K12" s="57"/>
      <c r="L12" s="115">
        <v>0</v>
      </c>
      <c r="M12" s="55"/>
      <c r="N12" s="115">
        <v>0</v>
      </c>
      <c r="O12" s="55"/>
      <c r="P12" s="115">
        <f>+P11/P62</f>
        <v>0.2556541002770758</v>
      </c>
      <c r="Q12" s="55"/>
      <c r="R12" s="116"/>
      <c r="S12" s="57"/>
      <c r="T12" s="116"/>
      <c r="U12" s="57"/>
      <c r="V12" s="116"/>
      <c r="W12" s="57"/>
      <c r="X12" s="116"/>
      <c r="Y12" s="57"/>
      <c r="Z12" s="116"/>
      <c r="AA12" s="57"/>
      <c r="AB12" s="116"/>
      <c r="AC12" s="57"/>
      <c r="AD12" s="115"/>
      <c r="AE12" s="55"/>
      <c r="AF12" s="116">
        <f>+AF11/AF62</f>
        <v>0.21547415189667576</v>
      </c>
      <c r="AG12" s="57"/>
      <c r="AH12" s="115">
        <v>0</v>
      </c>
      <c r="AI12" s="55"/>
      <c r="AJ12" s="115">
        <v>0</v>
      </c>
      <c r="AK12" s="55"/>
      <c r="AL12" s="115">
        <v>0</v>
      </c>
      <c r="AM12" s="55"/>
      <c r="AN12" s="116">
        <f>+AN11/AN62</f>
        <v>0.17903561178217817</v>
      </c>
      <c r="AO12" s="57"/>
      <c r="AP12" s="115">
        <v>0</v>
      </c>
      <c r="AQ12" s="55"/>
      <c r="AR12" s="117">
        <v>0</v>
      </c>
      <c r="AS12" s="58"/>
    </row>
    <row r="13" spans="1:46" x14ac:dyDescent="0.35">
      <c r="A13" s="48" t="s">
        <v>58</v>
      </c>
      <c r="B13" s="112">
        <f>+'DP colones GG'!B13/'DP dólares GG'!B72</f>
        <v>183.05302080804694</v>
      </c>
      <c r="C13" s="29">
        <f>+B13/B6</f>
        <v>4.8305166596577303E-3</v>
      </c>
      <c r="D13" s="112">
        <f>+'DP colones GG'!D13/'DP dólares GG'!D72</f>
        <v>183.0087063299793</v>
      </c>
      <c r="E13" s="29">
        <f>+D13/D6</f>
        <v>4.7352210503919002E-3</v>
      </c>
      <c r="F13" s="112">
        <f>+'DP colones GG'!F13/'DP dólares GG'!F72</f>
        <v>865.41882691637056</v>
      </c>
      <c r="G13" s="29">
        <f>+F13/F6</f>
        <v>2.1710307004914251E-2</v>
      </c>
      <c r="H13" s="113">
        <f>+'DP colones GG'!H13/'DP dólares GG'!H72</f>
        <v>879.03894345604738</v>
      </c>
      <c r="I13" s="31">
        <f>+H13/H6</f>
        <v>2.2010652805299884E-2</v>
      </c>
      <c r="J13" s="113">
        <f>+'DP colones GG'!J13/'DP dólares GG'!J72</f>
        <v>853.49380759981079</v>
      </c>
      <c r="K13" s="31">
        <f>+J13/J6</f>
        <v>2.0469410769401251E-2</v>
      </c>
      <c r="L13" s="112">
        <f>+'DP colones GG'!L13/'DP dólares GG'!L72</f>
        <v>859.12302431653234</v>
      </c>
      <c r="M13" s="29">
        <f>+L13/L6</f>
        <v>2.015683818965084E-2</v>
      </c>
      <c r="N13" s="112">
        <f>+'DP colones GG'!N13/'DP dólares GG'!N72</f>
        <v>1135.0945606479675</v>
      </c>
      <c r="O13" s="29">
        <f>+N13/N6</f>
        <v>2.6026491686096779E-2</v>
      </c>
      <c r="P13" s="112">
        <f>+'DP colones GG'!P13/'DP dólares GG'!P72</f>
        <v>1125.2446523943725</v>
      </c>
      <c r="Q13" s="29">
        <f>+P13/P6</f>
        <v>2.6315295536209437E-2</v>
      </c>
      <c r="R13" s="113">
        <f>+'DP colones GG'!R13/'DP dólares GG'!R72</f>
        <v>1387.0543575612351</v>
      </c>
      <c r="S13" s="31">
        <f>+R13/R6</f>
        <v>3.2298459703733122E-2</v>
      </c>
      <c r="T13" s="113">
        <f>+'DP colones GG'!T13/'DP dólares GG'!T72</f>
        <v>1323.0574004400551</v>
      </c>
      <c r="U13" s="31">
        <f>+T13/T6</f>
        <v>3.142827775866542E-2</v>
      </c>
      <c r="V13" s="113">
        <f>+'DP colones GG'!V13/'DP dólares GG'!V72</f>
        <v>1262.7232625981089</v>
      </c>
      <c r="W13" s="31">
        <f>+V13/V6</f>
        <v>2.7942901499737792E-2</v>
      </c>
      <c r="X13" s="113">
        <f>+'DP colones GG'!X13/'DP dólares GG'!X72</f>
        <v>1702.0877249941432</v>
      </c>
      <c r="Y13" s="31">
        <f>+X13/X6</f>
        <v>3.5750556134555279E-2</v>
      </c>
      <c r="Z13" s="113">
        <f>+'DP colones GG'!Z13/'DP dólares GG'!Z72</f>
        <v>1715.4256592480529</v>
      </c>
      <c r="AA13" s="31">
        <f>+Z13/Z6</f>
        <v>3.3824958453036902E-2</v>
      </c>
      <c r="AB13" s="113">
        <f>+'DP colones GG'!AB13/'DP dólares GG'!AB72</f>
        <v>1692.1941955328307</v>
      </c>
      <c r="AC13" s="31">
        <f>+AB13/AB6</f>
        <v>3.2121153878496379E-2</v>
      </c>
      <c r="AD13" s="112">
        <f>+'DP colones GG'!AD13/'DP dólares GG'!AD72</f>
        <v>1934.2465625023551</v>
      </c>
      <c r="AE13" s="29">
        <f>+AD13/AD6</f>
        <v>3.679519170728987E-2</v>
      </c>
      <c r="AF13" s="113">
        <f>+'DP colones GG'!AF13/'DP dólares GG'!AF72</f>
        <v>1974.0400532537433</v>
      </c>
      <c r="AG13" s="31">
        <f>+AF13/AF6</f>
        <v>3.5662468263113291E-2</v>
      </c>
      <c r="AH13" s="112">
        <f>+'DP colones GG'!AH13/'DP dólares GG'!AH72</f>
        <v>2637.9169336690616</v>
      </c>
      <c r="AI13" s="29">
        <f>+AH13/AH6</f>
        <v>4.6347192935243954E-2</v>
      </c>
      <c r="AJ13" s="112">
        <f>+'DP colones GG'!AJ13/'DP dólares GG'!AJ72</f>
        <v>3070.5365530053305</v>
      </c>
      <c r="AK13" s="29">
        <f>+AJ13/AJ6</f>
        <v>5.5122756951560409E-2</v>
      </c>
      <c r="AL13" s="112">
        <f>+'DP colones GG'!AL13/'DP dólares GG'!AL72</f>
        <v>3105.0568759611861</v>
      </c>
      <c r="AM13" s="29">
        <f>+AL13/AL6</f>
        <v>5.466206824589797E-2</v>
      </c>
      <c r="AN13" s="113">
        <f>+'DP colones GG'!AN13/'DP dólares GG'!AN72</f>
        <v>3659.720043866228</v>
      </c>
      <c r="AO13" s="31">
        <f>+AN13/AN6</f>
        <v>6.3345346396687874E-2</v>
      </c>
      <c r="AP13" s="112">
        <f>+'DP colones GG'!AP13/'DP dólares GG'!AP72</f>
        <v>3668.4104852269356</v>
      </c>
      <c r="AQ13" s="29">
        <f>+AP13/AP6</f>
        <v>6.211753783280375E-2</v>
      </c>
      <c r="AR13" s="114">
        <f>+'DP colones GG'!AR13/'DP dólares GG'!AR72</f>
        <v>3745.8309368344562</v>
      </c>
      <c r="AS13" s="33">
        <f>+AR13/AR6</f>
        <v>6.3543384910192027E-2</v>
      </c>
    </row>
    <row r="14" spans="1:46" x14ac:dyDescent="0.35">
      <c r="A14" s="53" t="s">
        <v>56</v>
      </c>
      <c r="B14" s="115">
        <v>0</v>
      </c>
      <c r="C14" s="55"/>
      <c r="D14" s="115">
        <v>0</v>
      </c>
      <c r="E14" s="55"/>
      <c r="F14" s="115">
        <v>0</v>
      </c>
      <c r="G14" s="55"/>
      <c r="H14" s="116">
        <f>+H13/H64</f>
        <v>7.508340324202839E-2</v>
      </c>
      <c r="I14" s="57"/>
      <c r="J14" s="116">
        <v>0</v>
      </c>
      <c r="K14" s="57"/>
      <c r="L14" s="115">
        <v>0</v>
      </c>
      <c r="M14" s="55"/>
      <c r="N14" s="115">
        <v>0</v>
      </c>
      <c r="O14" s="55"/>
      <c r="P14" s="115">
        <f>+P13/P64</f>
        <v>7.800258180845647E-2</v>
      </c>
      <c r="Q14" s="55"/>
      <c r="R14" s="116"/>
      <c r="S14" s="57"/>
      <c r="T14" s="116"/>
      <c r="U14" s="57"/>
      <c r="V14" s="116"/>
      <c r="W14" s="57"/>
      <c r="X14" s="116"/>
      <c r="Y14" s="57"/>
      <c r="Z14" s="116"/>
      <c r="AA14" s="57"/>
      <c r="AB14" s="116"/>
      <c r="AC14" s="57"/>
      <c r="AD14" s="115"/>
      <c r="AE14" s="55"/>
      <c r="AF14" s="116">
        <f>+AF13/AF62</f>
        <v>2.1968981014515526E-2</v>
      </c>
      <c r="AG14" s="57"/>
      <c r="AH14" s="115">
        <v>0</v>
      </c>
      <c r="AI14" s="55"/>
      <c r="AJ14" s="115">
        <v>0</v>
      </c>
      <c r="AK14" s="55"/>
      <c r="AL14" s="115">
        <v>0</v>
      </c>
      <c r="AM14" s="55"/>
      <c r="AN14" s="116">
        <f>+AN13/AN62</f>
        <v>3.811505581331958E-2</v>
      </c>
      <c r="AO14" s="57"/>
      <c r="AP14" s="115">
        <v>0</v>
      </c>
      <c r="AQ14" s="55"/>
      <c r="AR14" s="117">
        <v>0</v>
      </c>
      <c r="AS14" s="58"/>
    </row>
    <row r="15" spans="1:46" x14ac:dyDescent="0.35">
      <c r="A15" s="53"/>
      <c r="B15" s="115"/>
      <c r="C15" s="55"/>
      <c r="D15" s="115"/>
      <c r="E15" s="55"/>
      <c r="F15" s="115"/>
      <c r="G15" s="55"/>
      <c r="H15" s="116"/>
      <c r="I15" s="57"/>
      <c r="J15" s="116"/>
      <c r="K15" s="57"/>
      <c r="L15" s="115"/>
      <c r="M15" s="55"/>
      <c r="N15" s="115"/>
      <c r="O15" s="55"/>
      <c r="P15" s="115"/>
      <c r="Q15" s="55"/>
      <c r="R15" s="116"/>
      <c r="S15" s="57"/>
      <c r="T15" s="116"/>
      <c r="U15" s="57"/>
      <c r="V15" s="116"/>
      <c r="W15" s="57"/>
      <c r="X15" s="116"/>
      <c r="Y15" s="57"/>
      <c r="Z15" s="116"/>
      <c r="AA15" s="57"/>
      <c r="AB15" s="116"/>
      <c r="AC15" s="57"/>
      <c r="AD15" s="115"/>
      <c r="AE15" s="55"/>
      <c r="AF15" s="116"/>
      <c r="AG15" s="57"/>
      <c r="AH15" s="115"/>
      <c r="AI15" s="55"/>
      <c r="AJ15" s="115"/>
      <c r="AK15" s="55"/>
      <c r="AL15" s="115"/>
      <c r="AM15" s="55"/>
      <c r="AN15" s="116"/>
      <c r="AO15" s="57"/>
      <c r="AP15" s="115"/>
      <c r="AQ15" s="55"/>
      <c r="AR15" s="117"/>
      <c r="AS15" s="58"/>
    </row>
    <row r="16" spans="1:46" x14ac:dyDescent="0.35">
      <c r="A16" s="44" t="s">
        <v>59</v>
      </c>
      <c r="B16" s="112"/>
      <c r="C16" s="55"/>
      <c r="D16" s="112"/>
      <c r="E16" s="55"/>
      <c r="F16" s="112"/>
      <c r="G16" s="55"/>
      <c r="H16" s="113"/>
      <c r="I16" s="57"/>
      <c r="J16" s="113"/>
      <c r="K16" s="57"/>
      <c r="L16" s="112"/>
      <c r="M16" s="55"/>
      <c r="N16" s="112"/>
      <c r="O16" s="55"/>
      <c r="P16" s="112"/>
      <c r="Q16" s="55"/>
      <c r="R16" s="113"/>
      <c r="S16" s="57"/>
      <c r="T16" s="113"/>
      <c r="U16" s="57"/>
      <c r="V16" s="113"/>
      <c r="W16" s="57"/>
      <c r="X16" s="113"/>
      <c r="Y16" s="57"/>
      <c r="Z16" s="113"/>
      <c r="AA16" s="57"/>
      <c r="AB16" s="113"/>
      <c r="AC16" s="57"/>
      <c r="AD16" s="112"/>
      <c r="AE16" s="55"/>
      <c r="AF16" s="113"/>
      <c r="AG16" s="57"/>
      <c r="AH16" s="112"/>
      <c r="AI16" s="55"/>
      <c r="AJ16" s="112"/>
      <c r="AK16" s="55"/>
      <c r="AL16" s="112"/>
      <c r="AM16" s="55"/>
      <c r="AN16" s="113"/>
      <c r="AO16" s="57"/>
      <c r="AP16" s="112"/>
      <c r="AQ16" s="55"/>
      <c r="AR16" s="114"/>
      <c r="AS16" s="58"/>
    </row>
    <row r="17" spans="1:45" x14ac:dyDescent="0.35">
      <c r="A17" s="48" t="s">
        <v>60</v>
      </c>
      <c r="B17" s="112">
        <f>+'DP colones GG'!B17/'DP dólares GG'!B72</f>
        <v>7849.0026262873198</v>
      </c>
      <c r="C17" s="29">
        <f>+B17/B6</f>
        <v>0.20712434998675236</v>
      </c>
      <c r="D17" s="112">
        <f>+'DP colones GG'!D17/'DP dólares GG'!D72</f>
        <v>8615.7190613258899</v>
      </c>
      <c r="E17" s="29">
        <f>+D17/D6</f>
        <v>0.22292564699021614</v>
      </c>
      <c r="F17" s="112">
        <f>+'DP colones GG'!F17/'DP dólares GG'!F72</f>
        <v>9125.300642696895</v>
      </c>
      <c r="G17" s="29">
        <f>+F17/F6</f>
        <v>0.22892161841567552</v>
      </c>
      <c r="H17" s="113">
        <f>+'DP colones GG'!H17/'DP dólares GG'!H72</f>
        <v>8978.0352350646008</v>
      </c>
      <c r="I17" s="31">
        <f>+H17/H6</f>
        <v>0.22480507593420021</v>
      </c>
      <c r="J17" s="113">
        <f>+'DP colones GG'!J17/'DP dólares GG'!J72</f>
        <v>8778.5902469824578</v>
      </c>
      <c r="K17" s="31">
        <f>+J17/J6</f>
        <v>0.21053763734627867</v>
      </c>
      <c r="L17" s="112">
        <f>+'DP colones GG'!L17/'DP dólares GG'!L72</f>
        <v>8881.12849365904</v>
      </c>
      <c r="M17" s="29">
        <f>+L17/L6</f>
        <v>0.20837000629868691</v>
      </c>
      <c r="N17" s="112">
        <f>+'DP colones GG'!N17/'DP dólares GG'!N72</f>
        <v>9285.3468132649432</v>
      </c>
      <c r="O17" s="29">
        <f>+N17/N6</f>
        <v>0.21290296863021796</v>
      </c>
      <c r="P17" s="112">
        <f>+'DP colones GG'!P17/'DP dólares GG'!P72</f>
        <v>9549.142279000047</v>
      </c>
      <c r="Q17" s="29">
        <f>+P17/P6</f>
        <v>0.22331899170059588</v>
      </c>
      <c r="R17" s="113">
        <f>+'DP colones GG'!R17/'DP dólares GG'!R72</f>
        <v>10585.766393887723</v>
      </c>
      <c r="S17" s="31">
        <f>+R17/R6</f>
        <v>0.24649643140681363</v>
      </c>
      <c r="T17" s="113">
        <f>+'DP colones GG'!T17/'DP dólares GG'!T72</f>
        <v>10146.501506601593</v>
      </c>
      <c r="U17" s="31">
        <f>+T17/T6</f>
        <v>0.24102285170857188</v>
      </c>
      <c r="V17" s="113">
        <f>+'DP colones GG'!V17/'DP dólares GG'!V72</f>
        <v>10888.935109474725</v>
      </c>
      <c r="W17" s="31">
        <f>+V17/V6</f>
        <v>0.24096209376474384</v>
      </c>
      <c r="X17" s="113">
        <f>+'DP colones GG'!X17/'DP dólares GG'!X72</f>
        <v>11504.155212547144</v>
      </c>
      <c r="Y17" s="31">
        <f>+X17/X6</f>
        <v>0.24163263777031152</v>
      </c>
      <c r="Z17" s="113">
        <f>+'DP colones GG'!Z17/'DP dólares GG'!Z72</f>
        <v>11767.41952124877</v>
      </c>
      <c r="AA17" s="31">
        <f>+Z17/Z6</f>
        <v>0.23203131785971437</v>
      </c>
      <c r="AB17" s="113">
        <f>+'DP colones GG'!AB17/'DP dólares GG'!AB72</f>
        <v>11597.578304381332</v>
      </c>
      <c r="AC17" s="31">
        <f>+AB17/AB6</f>
        <v>0.22014470816432746</v>
      </c>
      <c r="AD17" s="112">
        <f>+'DP colones GG'!AD17/'DP dólares GG'!AD72</f>
        <v>11885.933613174107</v>
      </c>
      <c r="AE17" s="29">
        <f>+AD17/AD6</f>
        <v>0.22610623402171837</v>
      </c>
      <c r="AF17" s="113">
        <f>+'DP colones GG'!AF17/'DP dólares GG'!AF72</f>
        <v>11906.578873994627</v>
      </c>
      <c r="AG17" s="31">
        <f>+AF17/AF6</f>
        <v>0.21510100087189477</v>
      </c>
      <c r="AH17" s="112">
        <f>+'DP colones GG'!AH17/'DP dólares GG'!AH72</f>
        <v>13167.71217494819</v>
      </c>
      <c r="AI17" s="29">
        <f>+AH17/AH6</f>
        <v>0.23135167332173764</v>
      </c>
      <c r="AJ17" s="112">
        <f>+'DP colones GG'!AJ17/'DP dólares GG'!AJ72</f>
        <v>12607.966872074187</v>
      </c>
      <c r="AK17" s="29">
        <f>+AJ17/AJ6</f>
        <v>0.22634021173349769</v>
      </c>
      <c r="AL17" s="112">
        <f>+'DP colones GG'!AL17/'DP dólares GG'!AL72</f>
        <v>12624.562803464587</v>
      </c>
      <c r="AM17" s="29">
        <f>+AL17/AL6</f>
        <v>0.22224543417549705</v>
      </c>
      <c r="AN17" s="113">
        <f>+'DP colones GG'!AN17/'DP dólares GG'!AN72</f>
        <v>12349.353855173787</v>
      </c>
      <c r="AO17" s="31">
        <f>+AN17/AN6</f>
        <v>0.2137524423602743</v>
      </c>
      <c r="AP17" s="112">
        <f>+'DP colones GG'!AP17/'DP dólares GG'!AP72</f>
        <v>12337.531991925682</v>
      </c>
      <c r="AQ17" s="29">
        <f>+AP17/AP6</f>
        <v>0.20891258308145971</v>
      </c>
      <c r="AR17" s="114">
        <f>+'DP colones GG'!AR17/'DP dólares GG'!AR72</f>
        <v>12353.302998407346</v>
      </c>
      <c r="AS17" s="33">
        <f>+AR17/AR6</f>
        <v>0.2095584933161436</v>
      </c>
    </row>
    <row r="18" spans="1:45" x14ac:dyDescent="0.35">
      <c r="A18" s="53" t="s">
        <v>56</v>
      </c>
      <c r="B18" s="115">
        <v>0</v>
      </c>
      <c r="C18" s="55"/>
      <c r="D18" s="115">
        <v>0</v>
      </c>
      <c r="E18" s="55"/>
      <c r="F18" s="115">
        <v>0</v>
      </c>
      <c r="G18" s="55"/>
      <c r="H18" s="116">
        <f>+H17/H62</f>
        <v>0.15320648978501203</v>
      </c>
      <c r="I18" s="57"/>
      <c r="J18" s="116">
        <v>0</v>
      </c>
      <c r="K18" s="57"/>
      <c r="L18" s="115">
        <v>0</v>
      </c>
      <c r="M18" s="55"/>
      <c r="N18" s="115">
        <v>0</v>
      </c>
      <c r="O18" s="55"/>
      <c r="P18" s="115">
        <f>+P17/P62</f>
        <v>0.15344772712767957</v>
      </c>
      <c r="Q18" s="55"/>
      <c r="R18" s="116"/>
      <c r="S18" s="57"/>
      <c r="T18" s="116"/>
      <c r="U18" s="57"/>
      <c r="V18" s="116"/>
      <c r="W18" s="57"/>
      <c r="X18" s="116"/>
      <c r="Y18" s="57"/>
      <c r="Z18" s="116"/>
      <c r="AA18" s="57"/>
      <c r="AB18" s="116"/>
      <c r="AC18" s="57"/>
      <c r="AD18" s="115"/>
      <c r="AE18" s="55"/>
      <c r="AF18" s="116">
        <f>+AF17/AF62</f>
        <v>0.13250764836279474</v>
      </c>
      <c r="AG18" s="57"/>
      <c r="AH18" s="115">
        <v>0</v>
      </c>
      <c r="AI18" s="55"/>
      <c r="AJ18" s="115">
        <v>0</v>
      </c>
      <c r="AK18" s="55"/>
      <c r="AL18" s="115">
        <v>0</v>
      </c>
      <c r="AM18" s="55"/>
      <c r="AN18" s="116">
        <f>+AN17/AN62</f>
        <v>0.12861538746311477</v>
      </c>
      <c r="AO18" s="57"/>
      <c r="AP18" s="115">
        <v>0</v>
      </c>
      <c r="AQ18" s="55"/>
      <c r="AR18" s="117">
        <v>0</v>
      </c>
      <c r="AS18" s="58"/>
    </row>
    <row r="19" spans="1:45" x14ac:dyDescent="0.35">
      <c r="A19" s="48" t="s">
        <v>61</v>
      </c>
      <c r="B19" s="112">
        <f>+'DP colones GG'!B19/'DP dólares GG'!B72</f>
        <v>27878.411354981872</v>
      </c>
      <c r="C19" s="59">
        <f>+B19/B6</f>
        <v>0.73567281162896414</v>
      </c>
      <c r="D19" s="112">
        <f>+'DP colones GG'!D19/'DP dólares GG'!D72</f>
        <v>27891.6063302976</v>
      </c>
      <c r="E19" s="59">
        <f>+D19/D6</f>
        <v>0.72167561900760702</v>
      </c>
      <c r="F19" s="112">
        <f>+'DP colones GG'!F19/'DP dólares GG'!F72</f>
        <v>28734.148161871279</v>
      </c>
      <c r="G19" s="59">
        <f>+F19/F6</f>
        <v>0.72083846424016063</v>
      </c>
      <c r="H19" s="113">
        <f>+'DP colones GG'!H19/'DP dólares GG'!H72</f>
        <v>29016.103123049848</v>
      </c>
      <c r="I19" s="60">
        <f>+H19/H6</f>
        <v>0.72654730072964224</v>
      </c>
      <c r="J19" s="113">
        <f>+'DP colones GG'!J19/'DP dólares GG'!J72</f>
        <v>30949.162546005649</v>
      </c>
      <c r="K19" s="60">
        <f>+J19/J6</f>
        <v>0.74225625948559992</v>
      </c>
      <c r="L19" s="112">
        <f>+'DP colones GG'!L19/'DP dólares GG'!L72</f>
        <v>31786.369720791972</v>
      </c>
      <c r="M19" s="59">
        <f>+L19/L6</f>
        <v>0.74577527660620435</v>
      </c>
      <c r="N19" s="112">
        <f>+'DP colones GG'!N19/'DP dólares GG'!N72</f>
        <v>32314.892609452596</v>
      </c>
      <c r="O19" s="59">
        <f>+N19/N6</f>
        <v>0.74094556788019461</v>
      </c>
      <c r="P19" s="112">
        <f>+'DP colones GG'!P19/'DP dólares GG'!P72</f>
        <v>31118.646924794906</v>
      </c>
      <c r="Q19" s="59">
        <f>+P19/P6</f>
        <v>0.72774963984092633</v>
      </c>
      <c r="R19" s="113">
        <f>+'DP colones GG'!R19/'DP dólares GG'!R72</f>
        <v>29833.042305615403</v>
      </c>
      <c r="S19" s="60">
        <f>+R19/R6</f>
        <v>0.69468172569808306</v>
      </c>
      <c r="T19" s="113">
        <f>+'DP colones GG'!T19/'DP dólares GG'!T72</f>
        <v>29264.23888470064</v>
      </c>
      <c r="U19" s="60">
        <f>+T19/T6</f>
        <v>0.69515096454500325</v>
      </c>
      <c r="V19" s="113">
        <f>+'DP colones GG'!V19/'DP dólares GG'!V72</f>
        <v>31134.689346836149</v>
      </c>
      <c r="W19" s="60">
        <f>+V19/V6</f>
        <v>0.68898196731841932</v>
      </c>
      <c r="X19" s="113">
        <f>+'DP colones GG'!X19/'DP dólares GG'!X72</f>
        <v>32512.511495117218</v>
      </c>
      <c r="Y19" s="60">
        <f>+X19/X6</f>
        <v>0.68289098746985066</v>
      </c>
      <c r="Z19" s="113">
        <f>+'DP colones GG'!Z19/'DP dólares GG'!Z72</f>
        <v>34916.630692980558</v>
      </c>
      <c r="AA19" s="60">
        <f>+Z19/Z6</f>
        <v>0.68849009931902772</v>
      </c>
      <c r="AB19" s="113">
        <f>+'DP colones GG'!AB19/'DP dólares GG'!AB72</f>
        <v>37093.599374175872</v>
      </c>
      <c r="AC19" s="60">
        <f>+AB19/AB6</f>
        <v>0.704109029891826</v>
      </c>
      <c r="AD19" s="112">
        <f>+'DP colones GG'!AD19/'DP dólares GG'!AD72</f>
        <v>36640.002663705971</v>
      </c>
      <c r="AE19" s="59">
        <f>+AD19/AD6</f>
        <v>0.69700313719183937</v>
      </c>
      <c r="AF19" s="113">
        <f>+'DP colones GG'!AF19/'DP dólares GG'!AF72</f>
        <v>39078.460802285874</v>
      </c>
      <c r="AG19" s="60">
        <f>+AF19/AF6</f>
        <v>0.70598079600044417</v>
      </c>
      <c r="AH19" s="112">
        <f>+'DP colones GG'!AH19/'DP dólares GG'!AH72</f>
        <v>39175.238145805612</v>
      </c>
      <c r="AI19" s="59">
        <f>+AH19/AH6</f>
        <v>0.68829397069087705</v>
      </c>
      <c r="AJ19" s="112">
        <f>+'DP colones GG'!AJ19/'DP dólares GG'!AJ72</f>
        <v>38509.754937372025</v>
      </c>
      <c r="AK19" s="59">
        <f>+AJ19/AJ6</f>
        <v>0.69133320025102019</v>
      </c>
      <c r="AL19" s="112">
        <f>+'DP colones GG'!AL19/'DP dólares GG'!AL72</f>
        <v>39471.839323169916</v>
      </c>
      <c r="AM19" s="59">
        <f>+AL19/AL6</f>
        <v>0.69487048420210773</v>
      </c>
      <c r="AN19" s="113">
        <f>+'DP colones GG'!AN19/'DP dólares GG'!AN72</f>
        <v>40474.333999488466</v>
      </c>
      <c r="AO19" s="60">
        <f>+AN19/AN6</f>
        <v>0.7005619765014337</v>
      </c>
      <c r="AP19" s="112">
        <f>+'DP colones GG'!AP19/'DP dólares GG'!AP72</f>
        <v>41381.824238096553</v>
      </c>
      <c r="AQ19" s="59">
        <f>+AP19/AP6</f>
        <v>0.70072230004036173</v>
      </c>
      <c r="AR19" s="114">
        <f>+'DP colones GG'!AR19/'DP dólares GG'!AR72</f>
        <v>41251.156357941181</v>
      </c>
      <c r="AS19" s="61">
        <f>+AR19/AR6</f>
        <v>0.6997748031464387</v>
      </c>
    </row>
    <row r="20" spans="1:45" x14ac:dyDescent="0.35">
      <c r="A20" s="53" t="s">
        <v>56</v>
      </c>
      <c r="B20" s="115">
        <v>0</v>
      </c>
      <c r="C20" s="55"/>
      <c r="D20" s="115">
        <v>0</v>
      </c>
      <c r="E20" s="55"/>
      <c r="F20" s="115">
        <v>0</v>
      </c>
      <c r="G20" s="55"/>
      <c r="H20" s="116">
        <f>+H19/H62</f>
        <v>0.4951479015542542</v>
      </c>
      <c r="I20" s="57"/>
      <c r="J20" s="116">
        <v>0</v>
      </c>
      <c r="K20" s="57"/>
      <c r="L20" s="115">
        <v>0</v>
      </c>
      <c r="M20" s="55"/>
      <c r="N20" s="115">
        <v>0</v>
      </c>
      <c r="O20" s="55"/>
      <c r="P20" s="115">
        <v>0</v>
      </c>
      <c r="Q20" s="55"/>
      <c r="R20" s="116"/>
      <c r="S20" s="57"/>
      <c r="T20" s="116"/>
      <c r="U20" s="57"/>
      <c r="V20" s="116"/>
      <c r="W20" s="57"/>
      <c r="X20" s="116"/>
      <c r="Y20" s="57"/>
      <c r="Z20" s="116"/>
      <c r="AA20" s="57"/>
      <c r="AB20" s="116"/>
      <c r="AC20" s="57"/>
      <c r="AD20" s="115"/>
      <c r="AE20" s="55"/>
      <c r="AF20" s="116">
        <f>+AF19/AF62</f>
        <v>0.4349019980758993</v>
      </c>
      <c r="AG20" s="57"/>
      <c r="AH20" s="115">
        <v>0</v>
      </c>
      <c r="AI20" s="55"/>
      <c r="AJ20" s="115">
        <v>0</v>
      </c>
      <c r="AK20" s="55"/>
      <c r="AL20" s="115">
        <v>0</v>
      </c>
      <c r="AM20" s="55"/>
      <c r="AN20" s="116">
        <f>+AN19/AN62</f>
        <v>0.42152992056947353</v>
      </c>
      <c r="AO20" s="57"/>
      <c r="AP20" s="115">
        <v>0</v>
      </c>
      <c r="AQ20" s="55"/>
      <c r="AR20" s="117">
        <v>0</v>
      </c>
      <c r="AS20" s="58"/>
    </row>
    <row r="21" spans="1:45" x14ac:dyDescent="0.35">
      <c r="A21" s="48" t="s">
        <v>62</v>
      </c>
      <c r="B21" s="112">
        <f>+'DP colones GG'!B21/'DP dólares GG'!B72</f>
        <v>2167.7085709046187</v>
      </c>
      <c r="C21" s="29">
        <f>+B21/B6</f>
        <v>5.720283838428359E-2</v>
      </c>
      <c r="D21" s="112">
        <f>+'DP colones GG'!D21/'DP dólares GG'!D72</f>
        <v>2141.0723035238107</v>
      </c>
      <c r="E21" s="29">
        <f>+D21/D6</f>
        <v>5.5398734002176861E-2</v>
      </c>
      <c r="F21" s="112">
        <f>+'DP colones GG'!F21/'DP dólares GG'!F72</f>
        <v>2002.6695303074271</v>
      </c>
      <c r="G21" s="29">
        <f>+F21/F6</f>
        <v>5.0239917344163811E-2</v>
      </c>
      <c r="H21" s="113">
        <f>+'DP colones GG'!H21/'DP dólares GG'!H72</f>
        <v>1942.8390333233017</v>
      </c>
      <c r="I21" s="31">
        <f>+H21/H6</f>
        <v>4.8647623336157499E-2</v>
      </c>
      <c r="J21" s="113">
        <f>+'DP colones GG'!J21/'DP dólares GG'!J72</f>
        <v>1968.3085746238148</v>
      </c>
      <c r="K21" s="31">
        <f>+J21/J6</f>
        <v>4.7206103168121537E-2</v>
      </c>
      <c r="L21" s="112">
        <f>+'DP colones GG'!L21/'DP dólares GG'!L72</f>
        <v>1954.4158096261019</v>
      </c>
      <c r="M21" s="29">
        <f>+L21/L6</f>
        <v>4.5854717095108695E-2</v>
      </c>
      <c r="N21" s="112">
        <f>+'DP colones GG'!N21/'DP dólares GG'!N72</f>
        <v>2012.8058673754517</v>
      </c>
      <c r="O21" s="29">
        <f>+N21/N6</f>
        <v>4.6151463489587478E-2</v>
      </c>
      <c r="P21" s="112">
        <f>+'DP colones GG'!P21/'DP dólares GG'!P72</f>
        <v>2092.310178180574</v>
      </c>
      <c r="Q21" s="29">
        <f>+P21/P6</f>
        <v>4.8931368458477821E-2</v>
      </c>
      <c r="R21" s="113">
        <f>+'DP colones GG'!R21/'DP dólares GG'!R72</f>
        <v>2526.0985897109299</v>
      </c>
      <c r="S21" s="31">
        <f>+R21/R6</f>
        <v>5.88218428951034E-2</v>
      </c>
      <c r="T21" s="113">
        <f>+'DP colones GG'!T21/'DP dólares GG'!T72</f>
        <v>2686.9338942465861</v>
      </c>
      <c r="U21" s="31">
        <f>+T21/T6</f>
        <v>6.3826183746424917E-2</v>
      </c>
      <c r="V21" s="113">
        <f>+'DP colones GG'!V21/'DP dólares GG'!V72</f>
        <v>3165.7866222042858</v>
      </c>
      <c r="W21" s="31">
        <f>+V21/V6</f>
        <v>7.0055938916836785E-2</v>
      </c>
      <c r="X21" s="113">
        <f>+'DP colones GG'!X21/'DP dólares GG'!X72</f>
        <v>3593.438113864911</v>
      </c>
      <c r="Y21" s="31">
        <f>+X21/X6</f>
        <v>7.5476374759837955E-2</v>
      </c>
      <c r="Z21" s="113">
        <f>+'DP colones GG'!Z21/'DP dólares GG'!Z72</f>
        <v>4030.7396244566999</v>
      </c>
      <c r="AA21" s="31">
        <f>+Z21/Z6</f>
        <v>7.9478582821257984E-2</v>
      </c>
      <c r="AB21" s="113">
        <f>+'DP colones GG'!AB21/'DP dólares GG'!AB72</f>
        <v>3990.4352527166029</v>
      </c>
      <c r="AC21" s="31">
        <f>+AB21/AB6</f>
        <v>7.5746261943846621E-2</v>
      </c>
      <c r="AD21" s="112">
        <f>+'DP colones GG'!AD21/'DP dólares GG'!AD72</f>
        <v>4041.9801478940281</v>
      </c>
      <c r="AE21" s="29">
        <f>+AD21/AD6</f>
        <v>7.6890628786442289E-2</v>
      </c>
      <c r="AF21" s="113">
        <f>+'DP colones GG'!AF21/'DP dólares GG'!AF72</f>
        <v>4368.3934817813461</v>
      </c>
      <c r="AG21" s="31">
        <f>+AF21/AF6</f>
        <v>7.8918203127661291E-2</v>
      </c>
      <c r="AH21" s="112">
        <f>+'DP colones GG'!AH21/'DP dólares GG'!AH72</f>
        <v>4573.4833746966424</v>
      </c>
      <c r="AI21" s="29">
        <f>+AH21/AH6</f>
        <v>8.0354355987385398E-2</v>
      </c>
      <c r="AJ21" s="112">
        <f>+'DP colones GG'!AJ21/'DP dólares GG'!AJ72</f>
        <v>4585.8881479365491</v>
      </c>
      <c r="AK21" s="29">
        <f>+AJ21/AJ6</f>
        <v>8.2326588015481955E-2</v>
      </c>
      <c r="AL21" s="112">
        <f>+'DP colones GG'!AL21/'DP dólares GG'!AL72</f>
        <v>4708.1970332994069</v>
      </c>
      <c r="AM21" s="29">
        <f>+AL21/AL6</f>
        <v>8.2884081622395245E-2</v>
      </c>
      <c r="AN21" s="113">
        <f>+'DP colones GG'!AN21/'DP dólares GG'!AN72</f>
        <v>4950.406882273036</v>
      </c>
      <c r="AO21" s="31">
        <f>+AN21/AN6</f>
        <v>8.5685581138291972E-2</v>
      </c>
      <c r="AP21" s="112">
        <f>+'DP colones GG'!AP21/'DP dólares GG'!AP72</f>
        <v>5336.5982268474099</v>
      </c>
      <c r="AQ21" s="29">
        <f>+AP21/AP6</f>
        <v>9.0365116878178456E-2</v>
      </c>
      <c r="AR21" s="114">
        <f>+'DP colones GG'!AR21/'DP dólares GG'!AR72</f>
        <v>5344.7285430459242</v>
      </c>
      <c r="AS21" s="33">
        <f>+AR21/AR6</f>
        <v>9.0666703537417639E-2</v>
      </c>
    </row>
    <row r="22" spans="1:45" x14ac:dyDescent="0.35">
      <c r="A22" s="53" t="s">
        <v>56</v>
      </c>
      <c r="B22" s="115">
        <v>0</v>
      </c>
      <c r="C22" s="55"/>
      <c r="D22" s="115">
        <v>0</v>
      </c>
      <c r="E22" s="55"/>
      <c r="F22" s="115">
        <v>0</v>
      </c>
      <c r="G22" s="55"/>
      <c r="H22" s="116">
        <f>+H21/H62</f>
        <v>3.3153751429961645E-2</v>
      </c>
      <c r="I22" s="57"/>
      <c r="J22" s="116">
        <v>0</v>
      </c>
      <c r="K22" s="57"/>
      <c r="L22" s="115">
        <v>0</v>
      </c>
      <c r="M22" s="55"/>
      <c r="N22" s="115">
        <v>0</v>
      </c>
      <c r="O22" s="55"/>
      <c r="P22" s="115">
        <f>+P21/P62</f>
        <v>3.3621893140494671E-2</v>
      </c>
      <c r="Q22" s="55"/>
      <c r="R22" s="116"/>
      <c r="S22" s="57"/>
      <c r="T22" s="116"/>
      <c r="U22" s="57"/>
      <c r="V22" s="116"/>
      <c r="W22" s="57"/>
      <c r="X22" s="116"/>
      <c r="Y22" s="57"/>
      <c r="Z22" s="116"/>
      <c r="AA22" s="57"/>
      <c r="AB22" s="116"/>
      <c r="AC22" s="57"/>
      <c r="AD22" s="115"/>
      <c r="AE22" s="55"/>
      <c r="AF22" s="116">
        <f>+AF21/AF62</f>
        <v>4.8615606004044888E-2</v>
      </c>
      <c r="AG22" s="57"/>
      <c r="AH22" s="115">
        <v>0</v>
      </c>
      <c r="AI22" s="55"/>
      <c r="AJ22" s="115">
        <v>0</v>
      </c>
      <c r="AK22" s="55"/>
      <c r="AL22" s="115">
        <v>0</v>
      </c>
      <c r="AM22" s="55"/>
      <c r="AN22" s="116">
        <f>+AN21/AN62</f>
        <v>5.1557231797748695E-2</v>
      </c>
      <c r="AO22" s="57"/>
      <c r="AP22" s="115">
        <v>0</v>
      </c>
      <c r="AQ22" s="55"/>
      <c r="AR22" s="117">
        <v>0</v>
      </c>
      <c r="AS22" s="58"/>
    </row>
    <row r="23" spans="1:45" x14ac:dyDescent="0.35">
      <c r="A23" s="53"/>
      <c r="B23" s="115"/>
      <c r="C23" s="64"/>
      <c r="D23" s="115"/>
      <c r="E23" s="64"/>
      <c r="F23" s="115"/>
      <c r="G23" s="64"/>
      <c r="H23" s="116"/>
      <c r="I23" s="65"/>
      <c r="J23" s="116"/>
      <c r="K23" s="65"/>
      <c r="L23" s="115"/>
      <c r="M23" s="64"/>
      <c r="N23" s="115"/>
      <c r="O23" s="64"/>
      <c r="P23" s="115"/>
      <c r="Q23" s="64"/>
      <c r="R23" s="116"/>
      <c r="S23" s="65"/>
      <c r="T23" s="116"/>
      <c r="U23" s="65"/>
      <c r="V23" s="116"/>
      <c r="W23" s="65"/>
      <c r="X23" s="116"/>
      <c r="Y23" s="65"/>
      <c r="Z23" s="116"/>
      <c r="AA23" s="65"/>
      <c r="AB23" s="116"/>
      <c r="AC23" s="65"/>
      <c r="AD23" s="115"/>
      <c r="AE23" s="64"/>
      <c r="AF23" s="116"/>
      <c r="AG23" s="65"/>
      <c r="AH23" s="115"/>
      <c r="AI23" s="64"/>
      <c r="AJ23" s="115"/>
      <c r="AK23" s="64"/>
      <c r="AL23" s="115"/>
      <c r="AM23" s="64"/>
      <c r="AN23" s="116"/>
      <c r="AO23" s="65"/>
      <c r="AP23" s="115"/>
      <c r="AQ23" s="64"/>
      <c r="AR23" s="117"/>
      <c r="AS23" s="66"/>
    </row>
    <row r="24" spans="1:45" x14ac:dyDescent="0.35">
      <c r="A24" s="53"/>
      <c r="B24" s="115"/>
      <c r="C24" s="64"/>
      <c r="D24" s="115"/>
      <c r="E24" s="64"/>
      <c r="F24" s="115"/>
      <c r="G24" s="64"/>
      <c r="H24" s="116"/>
      <c r="I24" s="65"/>
      <c r="J24" s="116"/>
      <c r="K24" s="65"/>
      <c r="L24" s="115"/>
      <c r="M24" s="64"/>
      <c r="N24" s="115"/>
      <c r="O24" s="64"/>
      <c r="P24" s="115"/>
      <c r="Q24" s="64"/>
      <c r="R24" s="116"/>
      <c r="S24" s="65"/>
      <c r="T24" s="116"/>
      <c r="U24" s="65"/>
      <c r="V24" s="116"/>
      <c r="W24" s="65"/>
      <c r="X24" s="116"/>
      <c r="Y24" s="65"/>
      <c r="Z24" s="116"/>
      <c r="AA24" s="65"/>
      <c r="AB24" s="116"/>
      <c r="AC24" s="65"/>
      <c r="AD24" s="115"/>
      <c r="AE24" s="64"/>
      <c r="AF24" s="116"/>
      <c r="AG24" s="65"/>
      <c r="AH24" s="115"/>
      <c r="AI24" s="64"/>
      <c r="AJ24" s="115"/>
      <c r="AK24" s="64"/>
      <c r="AL24" s="115"/>
      <c r="AM24" s="64"/>
      <c r="AN24" s="116"/>
      <c r="AO24" s="65"/>
      <c r="AP24" s="115"/>
      <c r="AQ24" s="64"/>
      <c r="AR24" s="117"/>
      <c r="AS24" s="66"/>
    </row>
    <row r="25" spans="1:45" x14ac:dyDescent="0.35">
      <c r="A25" s="44" t="s">
        <v>63</v>
      </c>
      <c r="B25" s="115"/>
      <c r="C25" s="64"/>
      <c r="D25" s="115"/>
      <c r="E25" s="64"/>
      <c r="F25" s="115"/>
      <c r="G25" s="64"/>
      <c r="H25" s="116"/>
      <c r="I25" s="65"/>
      <c r="J25" s="116"/>
      <c r="K25" s="65"/>
      <c r="L25" s="115"/>
      <c r="M25" s="64"/>
      <c r="N25" s="115"/>
      <c r="O25" s="64"/>
      <c r="P25" s="115"/>
      <c r="Q25" s="64"/>
      <c r="R25" s="116"/>
      <c r="S25" s="65"/>
      <c r="T25" s="116"/>
      <c r="U25" s="65"/>
      <c r="V25" s="116"/>
      <c r="W25" s="65"/>
      <c r="X25" s="116"/>
      <c r="Y25" s="65"/>
      <c r="Z25" s="116"/>
      <c r="AA25" s="65"/>
      <c r="AB25" s="116"/>
      <c r="AC25" s="65"/>
      <c r="AD25" s="115"/>
      <c r="AE25" s="64"/>
      <c r="AF25" s="116"/>
      <c r="AG25" s="65"/>
      <c r="AH25" s="115"/>
      <c r="AI25" s="64"/>
      <c r="AJ25" s="115"/>
      <c r="AK25" s="64"/>
      <c r="AL25" s="115"/>
      <c r="AM25" s="64"/>
      <c r="AN25" s="116"/>
      <c r="AO25" s="65"/>
      <c r="AP25" s="115"/>
      <c r="AQ25" s="64"/>
      <c r="AR25" s="117"/>
      <c r="AS25" s="66"/>
    </row>
    <row r="26" spans="1:45" x14ac:dyDescent="0.35">
      <c r="A26" s="48" t="s">
        <v>64</v>
      </c>
      <c r="B26" s="112">
        <f>+'DP colones GG'!B26/'DP dólares GG'!B72</f>
        <v>3276.946618514608</v>
      </c>
      <c r="C26" s="59">
        <f>+B26/B6</f>
        <v>8.6474100037621585E-2</v>
      </c>
      <c r="D26" s="112">
        <f>+'DP colones GG'!D26/'DP dólares GG'!D72</f>
        <v>3716.218709147081</v>
      </c>
      <c r="E26" s="59">
        <f>+D26/D6</f>
        <v>9.6154535007118541E-2</v>
      </c>
      <c r="F26" s="112">
        <f>+'DP colones GG'!F26/'DP dólares GG'!F72</f>
        <v>3368.9616079611515</v>
      </c>
      <c r="G26" s="59">
        <f>+F26/F6</f>
        <v>8.4515368191399584E-2</v>
      </c>
      <c r="H26" s="113">
        <f>+'DP colones GG'!H26/'DP dólares GG'!H72</f>
        <v>3977.6064661793271</v>
      </c>
      <c r="I26" s="60">
        <f>+H26/H6</f>
        <v>9.9597083354437885E-2</v>
      </c>
      <c r="J26" s="113">
        <f>+'DP colones GG'!J26/'DP dólares GG'!J72</f>
        <v>3898.2470599471967</v>
      </c>
      <c r="K26" s="60">
        <f>+J26/J6</f>
        <v>9.3491973392365119E-2</v>
      </c>
      <c r="L26" s="112">
        <f>+'DP colones GG'!L26/'DP dólares GG'!L72</f>
        <v>4085.8337059359455</v>
      </c>
      <c r="M26" s="59">
        <f>+L26/L6</f>
        <v>9.5862276471860422E-2</v>
      </c>
      <c r="N26" s="112">
        <f>+'DP colones GG'!N26/'DP dólares GG'!N72</f>
        <v>4886.1540456723351</v>
      </c>
      <c r="O26" s="59">
        <f>+N26/N6</f>
        <v>0.11203423226174622</v>
      </c>
      <c r="P26" s="112">
        <f>+'DP colones GG'!P26/'DP dólares GG'!P72</f>
        <v>3792.362472947008</v>
      </c>
      <c r="Q26" s="59">
        <f>+P26/P6</f>
        <v>8.8689281076497817E-2</v>
      </c>
      <c r="R26" s="113">
        <f>+'DP colones GG'!R26/'DP dólares GG'!R72</f>
        <v>4791.127008326006</v>
      </c>
      <c r="S26" s="60">
        <f>+R26/R6</f>
        <v>0.11156449764951139</v>
      </c>
      <c r="T26" s="113">
        <f>+'DP colones GG'!T26/'DP dólares GG'!T72</f>
        <v>4674.6343969926838</v>
      </c>
      <c r="U26" s="60">
        <f>+T26/T6</f>
        <v>0.11104258076787345</v>
      </c>
      <c r="V26" s="113">
        <f>+'DP colones GG'!V26/'DP dólares GG'!V72</f>
        <v>4970.7338697227651</v>
      </c>
      <c r="W26" s="60">
        <f>+V26/V6</f>
        <v>0.1099977572419847</v>
      </c>
      <c r="X26" s="113">
        <f>+'DP colones GG'!X26/'DP dólares GG'!X72</f>
        <v>4761.5982256094348</v>
      </c>
      <c r="Y26" s="60">
        <f>+X26/X6</f>
        <v>0.10001234493094924</v>
      </c>
      <c r="Z26" s="113">
        <f>+'DP colones GG'!Z26/'DP dólares GG'!Z72</f>
        <v>5057.8123770947759</v>
      </c>
      <c r="AA26" s="60">
        <f>+Z26/Z6</f>
        <v>9.9730520291668415E-2</v>
      </c>
      <c r="AB26" s="113">
        <f>+'DP colones GG'!AB26/'DP dólares GG'!AB72</f>
        <v>5806.2256001996766</v>
      </c>
      <c r="AC26" s="60">
        <f>+AB26/AB6</f>
        <v>0.11021351240278524</v>
      </c>
      <c r="AD26" s="112">
        <f>+'DP colones GG'!AD26/'DP dólares GG'!AD72</f>
        <v>4729.143958763183</v>
      </c>
      <c r="AE26" s="59">
        <f>+AD26/AD6</f>
        <v>8.9962552834497375E-2</v>
      </c>
      <c r="AF26" s="113">
        <f>+'DP colones GG'!AF26/'DP dólares GG'!AF72</f>
        <v>4869.2221828433894</v>
      </c>
      <c r="AG26" s="60">
        <f>+AF26/AF6</f>
        <v>8.7966037606724695E-2</v>
      </c>
      <c r="AH26" s="112">
        <f>+'DP colones GG'!AH26/'DP dólares GG'!AH72</f>
        <v>5263.4074705974754</v>
      </c>
      <c r="AI26" s="59">
        <f>+AH26/AH6</f>
        <v>9.2476058826191018E-2</v>
      </c>
      <c r="AJ26" s="112">
        <f>+'DP colones GG'!AJ26/'DP dólares GG'!AJ72</f>
        <v>4331.6154917563799</v>
      </c>
      <c r="AK26" s="59">
        <f>+AJ26/AJ6</f>
        <v>7.776184514918108E-2</v>
      </c>
      <c r="AL26" s="112">
        <f>+'DP colones GG'!AL26/'DP dólares GG'!AL72</f>
        <v>4846.9198715115817</v>
      </c>
      <c r="AM26" s="59">
        <f>+AL26/AL6</f>
        <v>8.5326187371994849E-2</v>
      </c>
      <c r="AN26" s="113">
        <f>+'DP colones GG'!AN26/'DP dólares GG'!AN72</f>
        <v>4715.4500613777427</v>
      </c>
      <c r="AO26" s="60">
        <f>+AN26/AN6</f>
        <v>8.1618761537480738E-2</v>
      </c>
      <c r="AP26" s="112">
        <f>+'DP colones GG'!AP26/'DP dólares GG'!AP72</f>
        <v>5036.9457593997085</v>
      </c>
      <c r="AQ26" s="59">
        <f>+AP26/AP6</f>
        <v>8.5291073622023025E-2</v>
      </c>
      <c r="AR26" s="114">
        <f>+'DP colones GG'!AR26/'DP dólares GG'!AR72</f>
        <v>4656.8571283203628</v>
      </c>
      <c r="AS26" s="61">
        <f>+AR26/AR6</f>
        <v>7.8997816496946163E-2</v>
      </c>
    </row>
    <row r="27" spans="1:45" x14ac:dyDescent="0.35">
      <c r="A27" s="53" t="s">
        <v>56</v>
      </c>
      <c r="B27" s="115">
        <v>0</v>
      </c>
      <c r="C27" s="55"/>
      <c r="D27" s="115">
        <v>0</v>
      </c>
      <c r="E27" s="55"/>
      <c r="F27" s="115">
        <v>0</v>
      </c>
      <c r="G27" s="55"/>
      <c r="H27" s="116">
        <f>+H26/H62</f>
        <v>6.7876223302114944E-2</v>
      </c>
      <c r="I27" s="57"/>
      <c r="J27" s="116">
        <v>0</v>
      </c>
      <c r="K27" s="57"/>
      <c r="L27" s="115">
        <v>0</v>
      </c>
      <c r="M27" s="55"/>
      <c r="N27" s="115">
        <v>0</v>
      </c>
      <c r="O27" s="55"/>
      <c r="P27" s="115">
        <f>+P26/P62</f>
        <v>6.0940489199513968E-2</v>
      </c>
      <c r="Q27" s="55"/>
      <c r="R27" s="116"/>
      <c r="S27" s="57"/>
      <c r="T27" s="116"/>
      <c r="U27" s="57"/>
      <c r="V27" s="116"/>
      <c r="W27" s="57"/>
      <c r="X27" s="116"/>
      <c r="Y27" s="57"/>
      <c r="Z27" s="116"/>
      <c r="AA27" s="57"/>
      <c r="AB27" s="116"/>
      <c r="AC27" s="57"/>
      <c r="AD27" s="115"/>
      <c r="AE27" s="55"/>
      <c r="AF27" s="116">
        <f>+AF26/AF62</f>
        <v>5.4189300523070041E-2</v>
      </c>
      <c r="AG27" s="57"/>
      <c r="AH27" s="115">
        <v>0</v>
      </c>
      <c r="AI27" s="55"/>
      <c r="AJ27" s="115">
        <v>0</v>
      </c>
      <c r="AK27" s="55"/>
      <c r="AL27" s="115">
        <v>0</v>
      </c>
      <c r="AM27" s="55"/>
      <c r="AN27" s="116">
        <f>+AN26/AN62</f>
        <v>4.9110216114908782E-2</v>
      </c>
      <c r="AO27" s="57"/>
      <c r="AP27" s="115">
        <v>0</v>
      </c>
      <c r="AQ27" s="55"/>
      <c r="AR27" s="117">
        <v>0</v>
      </c>
      <c r="AS27" s="58"/>
    </row>
    <row r="28" spans="1:45" x14ac:dyDescent="0.35">
      <c r="A28" s="48" t="s">
        <v>65</v>
      </c>
      <c r="B28" s="112">
        <f>+'DP colones GG'!B28/'DP dólares GG'!B72</f>
        <v>13463.996878893458</v>
      </c>
      <c r="C28" s="59">
        <f>+B28/B6</f>
        <v>0.35529630126822515</v>
      </c>
      <c r="D28" s="112">
        <f>+'DP colones GG'!D28/'DP dólares GG'!D72</f>
        <v>13789.45369955887</v>
      </c>
      <c r="E28" s="59">
        <f>+D28/D6</f>
        <v>0.3567923774829681</v>
      </c>
      <c r="F28" s="112">
        <f>+'DP colones GG'!F28/'DP dólares GG'!F72</f>
        <v>14848.423738755153</v>
      </c>
      <c r="G28" s="59">
        <f>+F28/F6</f>
        <v>0.37249459785392741</v>
      </c>
      <c r="H28" s="113">
        <f>+'DP colones GG'!H28/'DP dólares GG'!H72</f>
        <v>14288.006272411389</v>
      </c>
      <c r="I28" s="60">
        <f>+H28/H6</f>
        <v>0.35776383706681447</v>
      </c>
      <c r="J28" s="113">
        <f>+'DP colones GG'!J28/'DP dólares GG'!J72</f>
        <v>15755.868709754457</v>
      </c>
      <c r="K28" s="60">
        <f>+J28/J6</f>
        <v>0.37787426900693022</v>
      </c>
      <c r="L28" s="112">
        <f>+'DP colones GG'!L28/'DP dólares GG'!L72</f>
        <v>15801.854431772354</v>
      </c>
      <c r="M28" s="59">
        <f>+L28/L6</f>
        <v>0.37074483381590717</v>
      </c>
      <c r="N28" s="112">
        <f>+'DP colones GG'!N28/'DP dólares GG'!N72</f>
        <v>16780.289874355571</v>
      </c>
      <c r="O28" s="59">
        <f>+N28/N6</f>
        <v>0.384753913943435</v>
      </c>
      <c r="P28" s="112">
        <f>+'DP colones GG'!P28/'DP dólares GG'!P72</f>
        <v>16834.167042917099</v>
      </c>
      <c r="Q28" s="59">
        <f>+P28/P6</f>
        <v>0.39368867907760596</v>
      </c>
      <c r="R28" s="113">
        <f>+'DP colones GG'!R28/'DP dólares GG'!R72</f>
        <v>16280.525852798819</v>
      </c>
      <c r="S28" s="60">
        <f>+R28/R6</f>
        <v>0.37910259633714005</v>
      </c>
      <c r="T28" s="113">
        <f>+'DP colones GG'!T28/'DP dólares GG'!T72</f>
        <v>15842.381326888211</v>
      </c>
      <c r="U28" s="60">
        <f>+T28/T6</f>
        <v>0.37632438360915682</v>
      </c>
      <c r="V28" s="113">
        <f>+'DP colones GG'!V28/'DP dólares GG'!V72</f>
        <v>16420.865633903875</v>
      </c>
      <c r="W28" s="60">
        <f>+V28/V6</f>
        <v>0.36337861552063921</v>
      </c>
      <c r="X28" s="113">
        <f>+'DP colones GG'!X28/'DP dólares GG'!X72</f>
        <v>17838.246015676232</v>
      </c>
      <c r="Y28" s="60">
        <f>+X28/X6</f>
        <v>0.37467352954891592</v>
      </c>
      <c r="Z28" s="113">
        <f>+'DP colones GG'!Z28/'DP dólares GG'!Z72</f>
        <v>19546.856560681827</v>
      </c>
      <c r="AA28" s="60">
        <f>+Z28/Z6</f>
        <v>0.38542714310473553</v>
      </c>
      <c r="AB28" s="113">
        <f>+'DP colones GG'!AB28/'DP dólares GG'!AB72</f>
        <v>18713.353640324312</v>
      </c>
      <c r="AC28" s="60">
        <f>+AB28/AB6</f>
        <v>0.3552160345723841</v>
      </c>
      <c r="AD28" s="112">
        <f>+'DP colones GG'!AD28/'DP dólares GG'!AD72</f>
        <v>19199.663678779048</v>
      </c>
      <c r="AE28" s="59">
        <f>+AD28/AD6</f>
        <v>0.36523539422100182</v>
      </c>
      <c r="AF28" s="113">
        <f>+'DP colones GG'!AF28/'DP dólares GG'!AF72</f>
        <v>19870.934573305552</v>
      </c>
      <c r="AG28" s="60">
        <f>+AF28/AF6</f>
        <v>0.35898287494768499</v>
      </c>
      <c r="AH28" s="112">
        <f>+'DP colones GG'!AH28/'DP dólares GG'!AH72</f>
        <v>19200.874145373051</v>
      </c>
      <c r="AI28" s="59">
        <f>+AH28/AH6</f>
        <v>0.33735202469138281</v>
      </c>
      <c r="AJ28" s="112">
        <f>+'DP colones GG'!AJ28/'DP dólares GG'!AJ72</f>
        <v>18961.401092690932</v>
      </c>
      <c r="AK28" s="59">
        <f>+AJ28/AJ6</f>
        <v>0.34039806589191896</v>
      </c>
      <c r="AL28" s="112">
        <f>+'DP colones GG'!AL28/'DP dólares GG'!AL72</f>
        <v>18393.431709067598</v>
      </c>
      <c r="AM28" s="59">
        <f>+AL28/AL6</f>
        <v>0.32380180445038803</v>
      </c>
      <c r="AN28" s="113">
        <f>+'DP colones GG'!AN28/'DP dólares GG'!AN72</f>
        <v>18711.180058541999</v>
      </c>
      <c r="AO28" s="60">
        <f>+AN28/AN6</f>
        <v>0.32386799211203976</v>
      </c>
      <c r="AP28" s="112">
        <f>+'DP colones GG'!AP28/'DP dólares GG'!AP72</f>
        <v>19026.096707462708</v>
      </c>
      <c r="AQ28" s="59">
        <f>+AP28/AP6</f>
        <v>0.32217067495468288</v>
      </c>
      <c r="AR28" s="114">
        <f>+'DP colones GG'!AR28/'DP dólares GG'!AR72</f>
        <v>19456.814589312242</v>
      </c>
      <c r="AS28" s="61">
        <f>+AR28/AR6</f>
        <v>0.33006077407746798</v>
      </c>
    </row>
    <row r="29" spans="1:45" x14ac:dyDescent="0.35">
      <c r="A29" s="53" t="s">
        <v>56</v>
      </c>
      <c r="B29" s="115">
        <v>0</v>
      </c>
      <c r="C29" s="55"/>
      <c r="D29" s="115">
        <v>0</v>
      </c>
      <c r="E29" s="55"/>
      <c r="F29" s="115">
        <v>0</v>
      </c>
      <c r="G29" s="55"/>
      <c r="H29" s="116">
        <f>+H28/H62</f>
        <v>0.24381896814939738</v>
      </c>
      <c r="I29" s="57"/>
      <c r="J29" s="116">
        <v>0</v>
      </c>
      <c r="K29" s="57"/>
      <c r="L29" s="115">
        <v>0</v>
      </c>
      <c r="M29" s="55"/>
      <c r="N29" s="115">
        <v>0</v>
      </c>
      <c r="O29" s="55"/>
      <c r="P29" s="115">
        <f>+P28/P62</f>
        <v>0.27051274296164529</v>
      </c>
      <c r="Q29" s="55"/>
      <c r="R29" s="116"/>
      <c r="S29" s="57"/>
      <c r="T29" s="116"/>
      <c r="U29" s="57"/>
      <c r="V29" s="116"/>
      <c r="W29" s="57"/>
      <c r="X29" s="116"/>
      <c r="Y29" s="57"/>
      <c r="Z29" s="116"/>
      <c r="AA29" s="57"/>
      <c r="AB29" s="116"/>
      <c r="AC29" s="57"/>
      <c r="AD29" s="115"/>
      <c r="AE29" s="55"/>
      <c r="AF29" s="116">
        <f>+AF28/AF62</f>
        <v>0.22114251616226779</v>
      </c>
      <c r="AG29" s="57"/>
      <c r="AH29" s="115">
        <v>0</v>
      </c>
      <c r="AI29" s="55"/>
      <c r="AJ29" s="115">
        <v>0</v>
      </c>
      <c r="AK29" s="55"/>
      <c r="AL29" s="115">
        <v>0</v>
      </c>
      <c r="AM29" s="55"/>
      <c r="AN29" s="116">
        <f>+AN28/AN62</f>
        <v>0.19487219342356588</v>
      </c>
      <c r="AO29" s="57"/>
      <c r="AP29" s="115">
        <v>0</v>
      </c>
      <c r="AQ29" s="55"/>
      <c r="AR29" s="117">
        <v>0</v>
      </c>
      <c r="AS29" s="58"/>
    </row>
    <row r="30" spans="1:45" x14ac:dyDescent="0.35">
      <c r="A30" s="48" t="s">
        <v>66</v>
      </c>
      <c r="B30" s="112">
        <f>+'DP colones GG'!B30/'DP dólares GG'!B72</f>
        <v>21154.179054485823</v>
      </c>
      <c r="C30" s="59">
        <f>+B30/B6</f>
        <v>0.55822959868676658</v>
      </c>
      <c r="D30" s="112">
        <f>+'DP colones GG'!D30/'DP dólares GG'!D72</f>
        <v>21142.725286441349</v>
      </c>
      <c r="E30" s="59">
        <f>+D30/D6</f>
        <v>0.54705308750991333</v>
      </c>
      <c r="F30" s="112">
        <f>+'DP colones GG'!F30/'DP dólares GG'!F72</f>
        <v>21644.732987179363</v>
      </c>
      <c r="G30" s="59">
        <f>+F30/F6</f>
        <v>0.54299003393008993</v>
      </c>
      <c r="H30" s="113">
        <f>+'DP colones GG'!H30/'DP dólares GG'!H72</f>
        <v>21671.364652847034</v>
      </c>
      <c r="I30" s="60">
        <f>+H30/H6</f>
        <v>0.54263907957874757</v>
      </c>
      <c r="J30" s="113">
        <f>+'DP colones GG'!J30/'DP dólares GG'!J72</f>
        <v>22041.945597910268</v>
      </c>
      <c r="K30" s="60">
        <f>+J30/J6</f>
        <v>0.52863375760070475</v>
      </c>
      <c r="L30" s="112">
        <f>+'DP colones GG'!L30/'DP dólares GG'!L72</f>
        <v>22734.225886368811</v>
      </c>
      <c r="M30" s="59">
        <f>+L30/L6</f>
        <v>0.53339288971223231</v>
      </c>
      <c r="N30" s="112">
        <f>+'DP colones GG'!N30/'DP dólares GG'!N72</f>
        <v>21946.60136941195</v>
      </c>
      <c r="O30" s="59">
        <f>+N30/N6</f>
        <v>0.50321185377984312</v>
      </c>
      <c r="P30" s="112">
        <f>+'DP colones GG'!P30/'DP dólares GG'!P72</f>
        <v>22133.569866511956</v>
      </c>
      <c r="Q30" s="59">
        <f>+P30/P6</f>
        <v>0.51762203985526334</v>
      </c>
      <c r="R30" s="113">
        <f>+'DP colones GG'!R30/'DP dólares GG'!R72</f>
        <v>21873.254428089229</v>
      </c>
      <c r="S30" s="60">
        <f>+R30/R6</f>
        <v>0.50933290601334857</v>
      </c>
      <c r="T30" s="113">
        <f>+'DP colones GG'!T30/'DP dólares GG'!T72</f>
        <v>21580.658561667919</v>
      </c>
      <c r="U30" s="60">
        <f>+T30/T6</f>
        <v>0.51263303562296958</v>
      </c>
      <c r="V30" s="113">
        <f>+'DP colones GG'!V30/'DP dólares GG'!V72</f>
        <v>23797.811574888517</v>
      </c>
      <c r="W30" s="60">
        <f>+V30/V6</f>
        <v>0.52662362723737599</v>
      </c>
      <c r="X30" s="113">
        <f>+'DP colones GG'!X30/'DP dólares GG'!X72</f>
        <v>25010.260580243601</v>
      </c>
      <c r="Y30" s="60">
        <f>+X30/X6</f>
        <v>0.52531412552013479</v>
      </c>
      <c r="Z30" s="113">
        <f>+'DP colones GG'!Z30/'DP dólares GG'!Z72</f>
        <v>26110.120900909431</v>
      </c>
      <c r="AA30" s="60">
        <f>+Z30/Z6</f>
        <v>0.51484233660359624</v>
      </c>
      <c r="AB30" s="113">
        <f>+'DP colones GG'!AB30/'DP dólares GG'!AB72</f>
        <v>28162.033690749817</v>
      </c>
      <c r="AC30" s="60">
        <f>+AB30/AB6</f>
        <v>0.53457045302483064</v>
      </c>
      <c r="AD30" s="112">
        <f>+'DP colones GG'!AD30/'DP dólares GG'!AD72</f>
        <v>28639.108787231871</v>
      </c>
      <c r="AE30" s="59">
        <f>+AD30/AD6</f>
        <v>0.54480205294450068</v>
      </c>
      <c r="AF30" s="113">
        <f>+'DP colones GG'!AF30/'DP dólares GG'!AF72</f>
        <v>30613.276401922903</v>
      </c>
      <c r="AG30" s="60">
        <f>+AF30/AF6</f>
        <v>0.55305108744577114</v>
      </c>
      <c r="AH30" s="112">
        <f>+'DP colones GG'!AH30/'DP dólares GG'!AH72</f>
        <v>32452.152079477193</v>
      </c>
      <c r="AI30" s="59">
        <f>+AH30/AH6</f>
        <v>0.5701719164823783</v>
      </c>
      <c r="AJ30" s="112">
        <f>+'DP colones GG'!AJ30/'DP dólares GG'!AJ72</f>
        <v>32410.593373338492</v>
      </c>
      <c r="AK30" s="59">
        <f>+AJ30/AJ6</f>
        <v>0.58184008896613537</v>
      </c>
      <c r="AL30" s="112">
        <f>+'DP colones GG'!AL30/'DP dólares GG'!AL72</f>
        <v>33564.24757935472</v>
      </c>
      <c r="AM30" s="59">
        <f>+AL30/AL6</f>
        <v>0.59087200817761687</v>
      </c>
      <c r="AN30" s="113">
        <f>+'DP colones GG'!AN30/'DP dólares GG'!AN72</f>
        <v>34347.464617015539</v>
      </c>
      <c r="AO30" s="60">
        <f>+AN30/AN6</f>
        <v>0.5945132463504792</v>
      </c>
      <c r="AP30" s="112">
        <f>+'DP colones GG'!AP30/'DP dólares GG'!AP72</f>
        <v>34992.911990007226</v>
      </c>
      <c r="AQ30" s="59">
        <f>+AP30/AP6</f>
        <v>0.59253825142329397</v>
      </c>
      <c r="AR30" s="114">
        <f>+'DP colones GG'!AR30/'DP dólares GG'!AR72</f>
        <v>34835.516181761843</v>
      </c>
      <c r="AS30" s="61">
        <f>+AR30/AR6</f>
        <v>0.59094140942558571</v>
      </c>
    </row>
    <row r="31" spans="1:45" x14ac:dyDescent="0.35">
      <c r="A31" s="53" t="s">
        <v>56</v>
      </c>
      <c r="B31" s="115">
        <v>0</v>
      </c>
      <c r="C31" s="55"/>
      <c r="D31" s="115">
        <v>0</v>
      </c>
      <c r="E31" s="55"/>
      <c r="F31" s="115">
        <v>0</v>
      </c>
      <c r="G31" s="55"/>
      <c r="H31" s="116">
        <f>+H30/H62</f>
        <v>0.36981295131771552</v>
      </c>
      <c r="I31" s="57"/>
      <c r="J31" s="116">
        <v>0</v>
      </c>
      <c r="K31" s="57"/>
      <c r="L31" s="115">
        <v>0</v>
      </c>
      <c r="M31" s="55"/>
      <c r="N31" s="115">
        <v>0</v>
      </c>
      <c r="O31" s="55"/>
      <c r="P31" s="115">
        <f>+P30/P62</f>
        <v>0.35567026754926634</v>
      </c>
      <c r="Q31" s="55"/>
      <c r="R31" s="116"/>
      <c r="S31" s="57"/>
      <c r="T31" s="116"/>
      <c r="U31" s="57"/>
      <c r="V31" s="116"/>
      <c r="W31" s="57"/>
      <c r="X31" s="116"/>
      <c r="Y31" s="57"/>
      <c r="Z31" s="116"/>
      <c r="AA31" s="57"/>
      <c r="AB31" s="116"/>
      <c r="AC31" s="57"/>
      <c r="AD31" s="115"/>
      <c r="AE31" s="55"/>
      <c r="AF31" s="116">
        <f>+AF30/AF62</f>
        <v>0.34069343575751238</v>
      </c>
      <c r="AG31" s="57"/>
      <c r="AH31" s="115">
        <v>0</v>
      </c>
      <c r="AI31" s="55"/>
      <c r="AJ31" s="115">
        <v>0</v>
      </c>
      <c r="AK31" s="55"/>
      <c r="AL31" s="115">
        <v>0</v>
      </c>
      <c r="AM31" s="55"/>
      <c r="AN31" s="116">
        <f>+AN30/AN62</f>
        <v>0.35772013029186223</v>
      </c>
      <c r="AO31" s="57"/>
      <c r="AP31" s="115">
        <v>0</v>
      </c>
      <c r="AQ31" s="55"/>
      <c r="AR31" s="117">
        <v>0</v>
      </c>
      <c r="AS31" s="58"/>
    </row>
    <row r="32" spans="1:45" x14ac:dyDescent="0.35">
      <c r="A32" s="53"/>
      <c r="B32" s="115"/>
      <c r="C32" s="55"/>
      <c r="D32" s="115"/>
      <c r="E32" s="55"/>
      <c r="F32" s="115"/>
      <c r="G32" s="55"/>
      <c r="H32" s="116"/>
      <c r="I32" s="57"/>
      <c r="J32" s="116"/>
      <c r="K32" s="57"/>
      <c r="L32" s="115"/>
      <c r="M32" s="55"/>
      <c r="N32" s="115"/>
      <c r="O32" s="55"/>
      <c r="P32" s="115"/>
      <c r="Q32" s="55"/>
      <c r="R32" s="116"/>
      <c r="S32" s="57"/>
      <c r="T32" s="116"/>
      <c r="U32" s="57"/>
      <c r="V32" s="116"/>
      <c r="W32" s="57"/>
      <c r="X32" s="116"/>
      <c r="Y32" s="57"/>
      <c r="Z32" s="116"/>
      <c r="AA32" s="57"/>
      <c r="AB32" s="116"/>
      <c r="AC32" s="57"/>
      <c r="AD32" s="115"/>
      <c r="AE32" s="55"/>
      <c r="AF32" s="116"/>
      <c r="AG32" s="57"/>
      <c r="AH32" s="115"/>
      <c r="AI32" s="55"/>
      <c r="AJ32" s="115"/>
      <c r="AK32" s="55"/>
      <c r="AL32" s="115"/>
      <c r="AM32" s="55"/>
      <c r="AN32" s="116"/>
      <c r="AO32" s="57"/>
      <c r="AP32" s="115"/>
      <c r="AQ32" s="55"/>
      <c r="AR32" s="117"/>
      <c r="AS32" s="58"/>
    </row>
    <row r="33" spans="1:45" x14ac:dyDescent="0.35">
      <c r="A33" s="67" t="s">
        <v>67</v>
      </c>
      <c r="B33" s="118">
        <f>+'DP colones GG'!B33</f>
        <v>7.8226620434055603</v>
      </c>
      <c r="C33" s="69" t="s">
        <v>68</v>
      </c>
      <c r="D33" s="118">
        <f>+'DP colones GG'!D33</f>
        <v>7.7044873119965649</v>
      </c>
      <c r="E33" s="69" t="s">
        <v>68</v>
      </c>
      <c r="F33" s="118">
        <f>+'DP colones GG'!F33</f>
        <v>7.7414926057764566</v>
      </c>
      <c r="G33" s="69" t="s">
        <v>68</v>
      </c>
      <c r="H33" s="118">
        <f>+'DP colones GG'!H33</f>
        <v>7.4260296868733535</v>
      </c>
      <c r="I33" s="71" t="s">
        <v>68</v>
      </c>
      <c r="J33" s="119">
        <f>+'DP colones GG'!J33</f>
        <v>7.2541503484319874</v>
      </c>
      <c r="K33" s="71" t="s">
        <v>68</v>
      </c>
      <c r="L33" s="118">
        <f>+'DP colones GG'!L33</f>
        <v>7.2317523477077321</v>
      </c>
      <c r="M33" s="69" t="s">
        <v>68</v>
      </c>
      <c r="N33" s="118">
        <f>+'DP colones GG'!N33</f>
        <v>7.0833612310382961</v>
      </c>
      <c r="O33" s="69" t="s">
        <v>68</v>
      </c>
      <c r="P33" s="118">
        <f>+'DP colones GG'!P33</f>
        <v>7.0862070545126192</v>
      </c>
      <c r="Q33" s="69" t="s">
        <v>68</v>
      </c>
      <c r="R33" s="119">
        <f>+'DP colones GG'!R33</f>
        <v>7.2545873905597364</v>
      </c>
      <c r="S33" s="71" t="s">
        <v>68</v>
      </c>
      <c r="T33" s="119">
        <f>+'DP colones GG'!T33</f>
        <v>7.246448635045855</v>
      </c>
      <c r="U33" s="71" t="s">
        <v>68</v>
      </c>
      <c r="V33" s="119">
        <f>+'DP colones GG'!V33</f>
        <v>7.2792028965996449</v>
      </c>
      <c r="W33" s="71" t="s">
        <v>68</v>
      </c>
      <c r="X33" s="119">
        <f>+'DP colones GG'!X33</f>
        <v>7.1509950923645356</v>
      </c>
      <c r="Y33" s="71" t="s">
        <v>68</v>
      </c>
      <c r="Z33" s="119">
        <f>+'DP colones GG'!Z33</f>
        <v>7.1490072549067936</v>
      </c>
      <c r="AA33" s="71" t="s">
        <v>68</v>
      </c>
      <c r="AB33" s="119">
        <f>+'DP colones GG'!AB33</f>
        <v>7.2293889009811538</v>
      </c>
      <c r="AC33" s="71" t="s">
        <v>68</v>
      </c>
      <c r="AD33" s="118">
        <f>+'DP colones GG'!AD33</f>
        <v>7.3414635198250231</v>
      </c>
      <c r="AE33" s="69" t="s">
        <v>68</v>
      </c>
      <c r="AF33" s="119">
        <f>+'DP colones GG'!AF33</f>
        <v>7.8559525206429592</v>
      </c>
      <c r="AG33" s="71" t="s">
        <v>68</v>
      </c>
      <c r="AH33" s="118">
        <f>+'DP colones GG'!AH33</f>
        <v>8.0882361559867455</v>
      </c>
      <c r="AI33" s="69" t="s">
        <v>68</v>
      </c>
      <c r="AJ33" s="118">
        <f>+'DP colones GG'!AJ33</f>
        <v>8.2857823805153785</v>
      </c>
      <c r="AK33" s="69" t="s">
        <v>68</v>
      </c>
      <c r="AL33" s="118">
        <f>+'DP colones GG'!AL33</f>
        <v>8.3399483671883115</v>
      </c>
      <c r="AM33" s="69" t="s">
        <v>68</v>
      </c>
      <c r="AN33" s="119">
        <f>+'DP colones GG'!AN33</f>
        <v>8.259262068444265</v>
      </c>
      <c r="AO33" s="71" t="s">
        <v>68</v>
      </c>
      <c r="AP33" s="118">
        <f>+'DP colones GG'!AP33</f>
        <v>8.2655638160475498</v>
      </c>
      <c r="AQ33" s="69" t="s">
        <v>68</v>
      </c>
      <c r="AR33" s="120">
        <f>+'DP colones GG'!AR33</f>
        <v>8.2329756694032135</v>
      </c>
      <c r="AS33" s="72" t="s">
        <v>68</v>
      </c>
    </row>
    <row r="34" spans="1:45" x14ac:dyDescent="0.35">
      <c r="A34" s="67" t="s">
        <v>90</v>
      </c>
      <c r="B34" s="121">
        <v>7.9789880754361775E-2</v>
      </c>
      <c r="C34" s="69"/>
      <c r="D34" s="121">
        <v>8.9707626418768699E-2</v>
      </c>
      <c r="E34" s="69"/>
      <c r="F34" s="121">
        <v>8.4270033681364528E-2</v>
      </c>
      <c r="G34" s="69"/>
      <c r="H34" s="122">
        <v>7.010652384695433E-2</v>
      </c>
      <c r="I34" s="71"/>
      <c r="J34" s="122">
        <v>5.1015322904181232E-2</v>
      </c>
      <c r="K34" s="71"/>
      <c r="L34" s="121">
        <v>3.6056586374221461E-2</v>
      </c>
      <c r="M34" s="69"/>
      <c r="N34" s="121">
        <v>3.1530878746354046E-2</v>
      </c>
      <c r="O34" s="69"/>
      <c r="P34" s="121">
        <v>3.07840978543663E-2</v>
      </c>
      <c r="Q34" s="69"/>
      <c r="R34" s="122">
        <v>3.07840978543663E-2</v>
      </c>
      <c r="S34" s="71"/>
      <c r="T34" s="122">
        <v>3.1364244401600364E-2</v>
      </c>
      <c r="U34" s="71"/>
      <c r="V34" s="122">
        <v>3.2958324308687982E-2</v>
      </c>
      <c r="W34" s="71"/>
      <c r="X34" s="122">
        <v>4.5891158494096453E-2</v>
      </c>
      <c r="Y34" s="71"/>
      <c r="Z34" s="122">
        <v>7.4202506349627537E-2</v>
      </c>
      <c r="AA34" s="71"/>
      <c r="AB34" s="122">
        <v>0.12302489510256596</v>
      </c>
      <c r="AC34" s="71"/>
      <c r="AD34" s="121">
        <v>6.5898918537277335E-2</v>
      </c>
      <c r="AE34" s="69"/>
      <c r="AF34" s="122">
        <v>6.1779865432032656E-2</v>
      </c>
      <c r="AG34" s="71"/>
      <c r="AH34" s="121">
        <v>5.7518496267709308E-2</v>
      </c>
      <c r="AI34" s="69"/>
      <c r="AJ34" s="317">
        <v>5.5714217650260994E-2</v>
      </c>
      <c r="AK34" s="69"/>
      <c r="AL34" s="317">
        <v>5.3851713975203629E-2</v>
      </c>
      <c r="AM34" s="69"/>
      <c r="AN34" s="122">
        <v>5.0560682951343403E-2</v>
      </c>
      <c r="AO34" s="71"/>
      <c r="AP34" s="121">
        <v>4.8621014572108122E-2</v>
      </c>
      <c r="AQ34" s="69"/>
      <c r="AR34" s="319">
        <v>4.719628942705241E-2</v>
      </c>
      <c r="AS34" s="72"/>
    </row>
    <row r="35" spans="1:45" x14ac:dyDescent="0.35">
      <c r="A35" s="48"/>
      <c r="B35" s="123"/>
      <c r="C35" s="64"/>
      <c r="D35" s="123"/>
      <c r="E35" s="64"/>
      <c r="F35" s="123"/>
      <c r="G35" s="64"/>
      <c r="H35" s="124"/>
      <c r="I35" s="65"/>
      <c r="J35" s="124"/>
      <c r="K35" s="65"/>
      <c r="L35" s="123"/>
      <c r="M35" s="64"/>
      <c r="N35" s="123"/>
      <c r="O35" s="64"/>
      <c r="P35" s="123"/>
      <c r="Q35" s="64"/>
      <c r="R35" s="124"/>
      <c r="S35" s="65"/>
      <c r="T35" s="124"/>
      <c r="U35" s="65"/>
      <c r="V35" s="124"/>
      <c r="W35" s="65"/>
      <c r="X35" s="124"/>
      <c r="Y35" s="65"/>
      <c r="Z35" s="124"/>
      <c r="AA35" s="65"/>
      <c r="AB35" s="124"/>
      <c r="AC35" s="65"/>
      <c r="AD35" s="123"/>
      <c r="AE35" s="64"/>
      <c r="AF35" s="124"/>
      <c r="AG35" s="65"/>
      <c r="AH35" s="123"/>
      <c r="AI35" s="64"/>
      <c r="AJ35" s="123"/>
      <c r="AK35" s="64"/>
      <c r="AL35" s="123"/>
      <c r="AM35" s="64"/>
      <c r="AN35" s="124"/>
      <c r="AO35" s="65"/>
      <c r="AP35" s="123"/>
      <c r="AQ35" s="64"/>
      <c r="AR35" s="125"/>
      <c r="AS35" s="66"/>
    </row>
    <row r="36" spans="1:45" x14ac:dyDescent="0.35">
      <c r="A36" s="44" t="s">
        <v>70</v>
      </c>
      <c r="B36" s="126"/>
      <c r="C36" s="64"/>
      <c r="D36" s="126"/>
      <c r="E36" s="64"/>
      <c r="F36" s="126"/>
      <c r="G36" s="64"/>
      <c r="H36" s="127"/>
      <c r="I36" s="65"/>
      <c r="J36" s="127"/>
      <c r="K36" s="65"/>
      <c r="L36" s="126"/>
      <c r="M36" s="64"/>
      <c r="N36" s="126"/>
      <c r="O36" s="64"/>
      <c r="P36" s="126"/>
      <c r="Q36" s="64"/>
      <c r="R36" s="127"/>
      <c r="S36" s="65"/>
      <c r="T36" s="127"/>
      <c r="U36" s="65"/>
      <c r="V36" s="127"/>
      <c r="W36" s="65"/>
      <c r="X36" s="127"/>
      <c r="Y36" s="65"/>
      <c r="Z36" s="127"/>
      <c r="AA36" s="65"/>
      <c r="AB36" s="127"/>
      <c r="AC36" s="65"/>
      <c r="AD36" s="126"/>
      <c r="AE36" s="64"/>
      <c r="AF36" s="127"/>
      <c r="AG36" s="65"/>
      <c r="AH36" s="126"/>
      <c r="AI36" s="64"/>
      <c r="AJ36" s="126"/>
      <c r="AK36" s="64"/>
      <c r="AL36" s="126"/>
      <c r="AM36" s="64"/>
      <c r="AN36" s="127"/>
      <c r="AO36" s="65"/>
      <c r="AP36" s="126"/>
      <c r="AQ36" s="64"/>
      <c r="AR36" s="128"/>
      <c r="AS36" s="66"/>
    </row>
    <row r="37" spans="1:45" x14ac:dyDescent="0.35">
      <c r="A37" s="44" t="s">
        <v>71</v>
      </c>
      <c r="B37" s="112">
        <f>+'DP colones GG'!B37/'DP dólares GG'!B72</f>
        <v>892.73090720180039</v>
      </c>
      <c r="C37" s="64"/>
      <c r="D37" s="112">
        <f>+'DP colones GG'!D37/'DP dólares GG'!D72</f>
        <v>1404.3119979858332</v>
      </c>
      <c r="E37" s="64"/>
      <c r="F37" s="112">
        <f>+'DP colones GG'!F37/'DP dólares GG'!F72</f>
        <v>2310.0913565379442</v>
      </c>
      <c r="G37" s="64"/>
      <c r="H37" s="113">
        <f>+'DP colones GG'!H37/'DP dólares GG'!H72</f>
        <v>2730.5493175531146</v>
      </c>
      <c r="I37" s="65"/>
      <c r="J37" s="113">
        <f>+'DP colones GG'!J37/'DP dólares GG'!J72</f>
        <v>1020.5234134956654</v>
      </c>
      <c r="K37" s="65"/>
      <c r="L37" s="112">
        <f>+'DP colones GG'!L37/'DP dólares GG'!L72</f>
        <v>1483.4732707883693</v>
      </c>
      <c r="M37" s="64"/>
      <c r="N37" s="112">
        <f>+'DP colones GG'!N37/'DP dólares GG'!N72</f>
        <v>2535.4161239977016</v>
      </c>
      <c r="O37" s="64"/>
      <c r="P37" s="112">
        <f>+'DP colones GG'!P37/'DP dólares GG'!P72</f>
        <v>2980.200035633331</v>
      </c>
      <c r="Q37" s="64"/>
      <c r="R37" s="113">
        <f>+'DP colones GG'!R37/'DP dólares GG'!R72</f>
        <v>1264.433320271736</v>
      </c>
      <c r="S37" s="65"/>
      <c r="T37" s="113">
        <f>+'DP colones GG'!T37/'DP dólares GG'!T72</f>
        <v>1471.6303103208054</v>
      </c>
      <c r="U37" s="65"/>
      <c r="V37" s="113">
        <f>+'DP colones GG'!V37/'DP dólares GG'!V72</f>
        <v>2803.7451307187912</v>
      </c>
      <c r="W37" s="65"/>
      <c r="X37" s="113">
        <f>+'DP colones GG'!X37/'DP dólares GG'!X72</f>
        <v>3446.9009944172185</v>
      </c>
      <c r="Y37" s="65"/>
      <c r="Z37" s="113">
        <f>+'DP colones GG'!Z37/'DP dólares GG'!Z72</f>
        <v>1326.5475886527745</v>
      </c>
      <c r="AA37" s="65"/>
      <c r="AB37" s="113">
        <f>+'DP colones GG'!AB37/'DP dólares GG'!AB72</f>
        <v>1960.1612196535948</v>
      </c>
      <c r="AC37" s="65"/>
      <c r="AD37" s="112">
        <f>+'DP colones GG'!AD37/'DP dólares GG'!AD72</f>
        <v>3445.1805414631772</v>
      </c>
      <c r="AE37" s="64"/>
      <c r="AF37" s="113">
        <f>+'DP colones GG'!AF37/'DP dólares GG'!AF72</f>
        <v>4216.1966876899878</v>
      </c>
      <c r="AG37" s="65"/>
      <c r="AH37" s="112">
        <f>+'DP colones GG'!AH37/'DP dólares GG'!AH72</f>
        <v>1397.5354286196468</v>
      </c>
      <c r="AI37" s="64"/>
      <c r="AJ37" s="112">
        <f>+'DP colones GG'!AJ37/'DP dólares GG'!AJ72</f>
        <v>2225.5632564534885</v>
      </c>
      <c r="AK37" s="64"/>
      <c r="AL37" s="112">
        <f>+'DP colones GG'!AL37/'DP dólares GG'!AL72</f>
        <v>3751.477899028464</v>
      </c>
      <c r="AM37" s="64"/>
      <c r="AN37" s="113">
        <f>+'DP colones GG'!AN37/'DP dólares GG'!AN72</f>
        <v>4682.2146655912602</v>
      </c>
      <c r="AO37" s="65"/>
      <c r="AP37" s="112">
        <f>+'DP colones GG'!AP37/'DP dólares GG'!AP72</f>
        <v>1366.9185967445533</v>
      </c>
      <c r="AQ37" s="64"/>
      <c r="AR37" s="114">
        <f>+'DP colones GG'!AR37/'DP dólares GG'!AR72</f>
        <v>2220.8556964997088</v>
      </c>
      <c r="AS37" s="66"/>
    </row>
    <row r="38" spans="1:45" x14ac:dyDescent="0.35">
      <c r="A38" s="53" t="s">
        <v>56</v>
      </c>
      <c r="B38" s="115">
        <v>0</v>
      </c>
      <c r="C38" s="64"/>
      <c r="D38" s="115">
        <v>0</v>
      </c>
      <c r="E38" s="64"/>
      <c r="F38" s="115">
        <v>0</v>
      </c>
      <c r="G38" s="64"/>
      <c r="H38" s="116">
        <f>+H37/H62</f>
        <v>4.6595704424651066E-2</v>
      </c>
      <c r="I38" s="65"/>
      <c r="J38" s="116">
        <v>0</v>
      </c>
      <c r="K38" s="65"/>
      <c r="L38" s="115">
        <v>0</v>
      </c>
      <c r="M38" s="64"/>
      <c r="N38" s="115">
        <v>0</v>
      </c>
      <c r="O38" s="64"/>
      <c r="P38" s="115">
        <f>+P37/P62</f>
        <v>4.7889633277267668E-2</v>
      </c>
      <c r="Q38" s="64"/>
      <c r="R38" s="116"/>
      <c r="S38" s="65"/>
      <c r="T38" s="116"/>
      <c r="U38" s="65"/>
      <c r="V38" s="116"/>
      <c r="W38" s="65"/>
      <c r="X38" s="116">
        <f>+X37/X62</f>
        <v>4.6552028278899968E-2</v>
      </c>
      <c r="Y38" s="65"/>
      <c r="Z38" s="116">
        <v>0</v>
      </c>
      <c r="AA38" s="65"/>
      <c r="AB38" s="116">
        <v>0</v>
      </c>
      <c r="AC38" s="65"/>
      <c r="AD38" s="115">
        <v>0</v>
      </c>
      <c r="AE38" s="64"/>
      <c r="AF38" s="116">
        <f>+AF37/AF62</f>
        <v>4.6921816420418143E-2</v>
      </c>
      <c r="AG38" s="65"/>
      <c r="AH38" s="115">
        <v>0</v>
      </c>
      <c r="AI38" s="64"/>
      <c r="AJ38" s="115">
        <v>0</v>
      </c>
      <c r="AK38" s="64"/>
      <c r="AL38" s="115">
        <v>0</v>
      </c>
      <c r="AM38" s="64"/>
      <c r="AN38" s="116">
        <f>+AN37/AN62</f>
        <v>4.8764077899363392E-2</v>
      </c>
      <c r="AO38" s="65"/>
      <c r="AP38" s="115">
        <v>0</v>
      </c>
      <c r="AQ38" s="64"/>
      <c r="AR38" s="117">
        <v>0</v>
      </c>
      <c r="AS38" s="66"/>
    </row>
    <row r="39" spans="1:45" x14ac:dyDescent="0.35">
      <c r="A39" s="53" t="s">
        <v>72</v>
      </c>
      <c r="B39" s="115">
        <f>+B37/B65</f>
        <v>0.38973683942135207</v>
      </c>
      <c r="C39" s="64"/>
      <c r="D39" s="115">
        <f>+D37/D65</f>
        <v>0.36676354496180008</v>
      </c>
      <c r="E39" s="64"/>
      <c r="F39" s="115">
        <f>+F37/F65</f>
        <v>0.48763433717395727</v>
      </c>
      <c r="G39" s="64"/>
      <c r="H39" s="116">
        <f>+H37/H65</f>
        <v>0.35814857107110093</v>
      </c>
      <c r="I39" s="65"/>
      <c r="J39" s="116">
        <f>+J37/J65</f>
        <v>0.36117679351583665</v>
      </c>
      <c r="K39" s="65"/>
      <c r="L39" s="115">
        <f>+L37/L65</f>
        <v>0.29291709094270413</v>
      </c>
      <c r="M39" s="64"/>
      <c r="N39" s="115">
        <f>+N37/N65</f>
        <v>0.35051858728877078</v>
      </c>
      <c r="O39" s="64"/>
      <c r="P39" s="115">
        <f>+P37/P65</f>
        <v>0.30306227680742182</v>
      </c>
      <c r="Q39" s="64"/>
      <c r="R39" s="116">
        <f>+R37/R65</f>
        <v>0.43558843218234439</v>
      </c>
      <c r="S39" s="65"/>
      <c r="T39" s="116">
        <f>+T37/T65</f>
        <v>0.52588158302579391</v>
      </c>
      <c r="U39" s="65"/>
      <c r="V39" s="116">
        <f>+V37/V65</f>
        <v>0.91094634327877622</v>
      </c>
      <c r="W39" s="65"/>
      <c r="X39" s="116">
        <f>+X37/X65</f>
        <v>0.28090103829532309</v>
      </c>
      <c r="Y39" s="65"/>
      <c r="Z39" s="116">
        <f>+Z37/Z65</f>
        <v>0.35784147547288303</v>
      </c>
      <c r="AA39" s="65"/>
      <c r="AB39" s="116">
        <f>+AB37/AB65</f>
        <v>0.53318942674887959</v>
      </c>
      <c r="AC39" s="65"/>
      <c r="AD39" s="115">
        <f>+AD37/AD65</f>
        <v>0.39761581724446193</v>
      </c>
      <c r="AE39" s="64"/>
      <c r="AF39" s="116">
        <f>+AF37/AF65</f>
        <v>0.34561984615628699</v>
      </c>
      <c r="AG39" s="65"/>
      <c r="AH39" s="115">
        <f>+AH37/AH65</f>
        <v>0.58836880332175912</v>
      </c>
      <c r="AI39" s="64"/>
      <c r="AJ39" s="115">
        <f>+AJ37/AJ65</f>
        <v>0.38706404964212404</v>
      </c>
      <c r="AK39" s="64"/>
      <c r="AL39" s="115">
        <f>+AL37/AL65</f>
        <v>0.40594807795023974</v>
      </c>
      <c r="AM39" s="64"/>
      <c r="AN39" s="116">
        <f>+AN37/AN65</f>
        <v>0.36414764406155892</v>
      </c>
      <c r="AO39" s="65"/>
      <c r="AP39" s="115">
        <f>+AP37/AP65</f>
        <v>0.34029742790977985</v>
      </c>
      <c r="AQ39" s="64"/>
      <c r="AR39" s="117">
        <f>+AR37/AR65</f>
        <v>0.36196970344833412</v>
      </c>
      <c r="AS39" s="66"/>
    </row>
    <row r="40" spans="1:45" x14ac:dyDescent="0.35">
      <c r="A40" s="53" t="s">
        <v>73</v>
      </c>
      <c r="B40" s="115">
        <f>+B37/B67</f>
        <v>0.26893676811874712</v>
      </c>
      <c r="C40" s="64"/>
      <c r="D40" s="115">
        <f>+D37/D67</f>
        <v>0.22301289959058646</v>
      </c>
      <c r="E40" s="64"/>
      <c r="F40" s="115">
        <f>+F37/F67</f>
        <v>0.28255573833994946</v>
      </c>
      <c r="G40" s="64"/>
      <c r="H40" s="116">
        <f>+H37/H67</f>
        <v>0.21885635459767197</v>
      </c>
      <c r="I40" s="65"/>
      <c r="J40" s="116">
        <f>+J37/J67</f>
        <v>0.29312109256963326</v>
      </c>
      <c r="K40" s="65"/>
      <c r="L40" s="115">
        <f>+L37/L67</f>
        <v>0.23637650447994407</v>
      </c>
      <c r="M40" s="64"/>
      <c r="N40" s="115">
        <f>+N37/N67</f>
        <v>0.26388099893819733</v>
      </c>
      <c r="O40" s="64"/>
      <c r="P40" s="129">
        <f>+P37/P67</f>
        <v>0.22978391159617434</v>
      </c>
      <c r="Q40" s="64"/>
      <c r="R40" s="130">
        <f>+R37/R67</f>
        <v>0.37200933634884825</v>
      </c>
      <c r="S40" s="65"/>
      <c r="T40" s="130">
        <f>+T37/T67</f>
        <v>0.44912317280641706</v>
      </c>
      <c r="U40" s="65"/>
      <c r="V40" s="130">
        <f>+V37/V67</f>
        <v>0.77798334293387916</v>
      </c>
      <c r="W40" s="65"/>
      <c r="X40" s="130">
        <f>+X37/X67</f>
        <v>0.24355921994448007</v>
      </c>
      <c r="Y40" s="65"/>
      <c r="Z40" s="130">
        <f>+Z37/Z67</f>
        <v>0.31805091553599346</v>
      </c>
      <c r="AA40" s="65"/>
      <c r="AB40" s="130">
        <f>+AB37/AB67</f>
        <v>0.47390086659880043</v>
      </c>
      <c r="AC40" s="65"/>
      <c r="AD40" s="129">
        <f>+AD37/AD67</f>
        <v>0.33010760970023184</v>
      </c>
      <c r="AE40" s="64"/>
      <c r="AF40" s="130">
        <f>+AF37/AF67</f>
        <v>0.29077979853909092</v>
      </c>
      <c r="AG40" s="65"/>
      <c r="AH40" s="129">
        <f>+AH37/AH67</f>
        <v>0.65848664908205845</v>
      </c>
      <c r="AI40" s="64"/>
      <c r="AJ40" s="129">
        <f>+AJ37/AJ67</f>
        <v>0.31741030656732822</v>
      </c>
      <c r="AK40" s="64"/>
      <c r="AL40" s="129">
        <f>+AL37/AL67</f>
        <v>0.32149823332056071</v>
      </c>
      <c r="AM40" s="64"/>
      <c r="AN40" s="130">
        <f>+AN37/AN67</f>
        <v>0.29335013093551893</v>
      </c>
      <c r="AO40" s="65"/>
      <c r="AP40" s="129">
        <f>+AP37/AP67</f>
        <v>0.28831554930240261</v>
      </c>
      <c r="AQ40" s="64"/>
      <c r="AR40" s="131">
        <f>+AR37/AR67</f>
        <v>0.30569699974111175</v>
      </c>
      <c r="AS40" s="66"/>
    </row>
    <row r="41" spans="1:45" x14ac:dyDescent="0.35">
      <c r="A41" s="53"/>
      <c r="B41" s="123"/>
      <c r="C41" s="64"/>
      <c r="D41" s="123"/>
      <c r="E41" s="64"/>
      <c r="F41" s="123"/>
      <c r="G41" s="64"/>
      <c r="H41" s="124"/>
      <c r="I41" s="65"/>
      <c r="J41" s="124"/>
      <c r="K41" s="65"/>
      <c r="L41" s="123"/>
      <c r="M41" s="64"/>
      <c r="N41" s="123"/>
      <c r="O41" s="64"/>
      <c r="P41" s="123"/>
      <c r="Q41" s="64"/>
      <c r="R41" s="124"/>
      <c r="S41" s="65"/>
      <c r="T41" s="124"/>
      <c r="U41" s="65"/>
      <c r="V41" s="124"/>
      <c r="W41" s="65"/>
      <c r="X41" s="124"/>
      <c r="Y41" s="65"/>
      <c r="Z41" s="124"/>
      <c r="AA41" s="65"/>
      <c r="AB41" s="124"/>
      <c r="AC41" s="65"/>
      <c r="AD41" s="123"/>
      <c r="AE41" s="64"/>
      <c r="AF41" s="124"/>
      <c r="AG41" s="65"/>
      <c r="AH41" s="123"/>
      <c r="AI41" s="64"/>
      <c r="AJ41" s="123"/>
      <c r="AK41" s="64"/>
      <c r="AL41" s="123"/>
      <c r="AM41" s="64"/>
      <c r="AN41" s="124"/>
      <c r="AO41" s="65"/>
      <c r="AP41" s="123"/>
      <c r="AQ41" s="64"/>
      <c r="AR41" s="125"/>
      <c r="AS41" s="66"/>
    </row>
    <row r="42" spans="1:45" s="37" customFormat="1" x14ac:dyDescent="0.35">
      <c r="A42" s="44" t="s">
        <v>45</v>
      </c>
      <c r="B42" s="126">
        <f>+B49+B55</f>
        <v>37895.122552173809</v>
      </c>
      <c r="C42" s="29">
        <f t="shared" ref="C42:E42" si="0">+C49+C55</f>
        <v>1.0000000000000002</v>
      </c>
      <c r="D42" s="126">
        <f>+D49+D55</f>
        <v>38648.397695147301</v>
      </c>
      <c r="E42" s="29">
        <f t="shared" si="0"/>
        <v>1</v>
      </c>
      <c r="F42" s="126">
        <f>+F49+F55</f>
        <v>39862.118334875602</v>
      </c>
      <c r="G42" s="29">
        <f t="shared" ref="G42:M42" si="1">+G49+G55</f>
        <v>1</v>
      </c>
      <c r="H42" s="127">
        <f>+H49+H55</f>
        <v>39936.977391437744</v>
      </c>
      <c r="I42" s="31">
        <f t="shared" ref="I42" si="2">+I49+I55</f>
        <v>1</v>
      </c>
      <c r="J42" s="127">
        <f>+J49+J55</f>
        <v>41696.061367611925</v>
      </c>
      <c r="K42" s="31">
        <f t="shared" ref="K42" si="3">+K49+K55</f>
        <v>1</v>
      </c>
      <c r="L42" s="126">
        <f>+L49+L55</f>
        <v>42621.914024077116</v>
      </c>
      <c r="M42" s="29">
        <f t="shared" si="1"/>
        <v>1</v>
      </c>
      <c r="N42" s="126">
        <f>+N49+N55</f>
        <v>43613.045290092996</v>
      </c>
      <c r="O42" s="29">
        <f t="shared" ref="O42:Q42" si="4">+O49+O55</f>
        <v>1</v>
      </c>
      <c r="P42" s="126">
        <f>+P49+P55</f>
        <v>42760.099381975524</v>
      </c>
      <c r="Q42" s="29">
        <f t="shared" si="4"/>
        <v>1</v>
      </c>
      <c r="R42" s="127">
        <f>+R49+R55</f>
        <v>42944.907289214054</v>
      </c>
      <c r="S42" s="31">
        <f t="shared" ref="S42:U42" si="5">+S49+S55</f>
        <v>1</v>
      </c>
      <c r="T42" s="127">
        <f>+T49+T55</f>
        <v>42097.674285548812</v>
      </c>
      <c r="U42" s="31">
        <f t="shared" si="5"/>
        <v>1</v>
      </c>
      <c r="V42" s="127">
        <f>+V49+V55</f>
        <v>45189.411078515164</v>
      </c>
      <c r="W42" s="31">
        <f t="shared" ref="W42:Y42" si="6">+W49+W55</f>
        <v>1</v>
      </c>
      <c r="X42" s="127">
        <f>+X49+X55</f>
        <v>47610.104821529276</v>
      </c>
      <c r="Y42" s="31">
        <f t="shared" si="6"/>
        <v>1</v>
      </c>
      <c r="Z42" s="127">
        <f>+Z49+Z55</f>
        <v>50714.789838686018</v>
      </c>
      <c r="AA42" s="31">
        <f t="shared" ref="AA42:AC42" si="7">+AA49+AA55</f>
        <v>1</v>
      </c>
      <c r="AB42" s="127">
        <f>+AB49+AB55</f>
        <v>52681.612931273805</v>
      </c>
      <c r="AC42" s="31">
        <f t="shared" si="7"/>
        <v>1</v>
      </c>
      <c r="AD42" s="126">
        <f>+AD49+AD55</f>
        <v>52567.916424774114</v>
      </c>
      <c r="AE42" s="29">
        <f t="shared" ref="AE42:AG42" si="8">+AE49+AE55</f>
        <v>0.99999999999999989</v>
      </c>
      <c r="AF42" s="127">
        <f>+AF49+AF55</f>
        <v>55353.433158061845</v>
      </c>
      <c r="AG42" s="31">
        <f t="shared" si="8"/>
        <v>1</v>
      </c>
      <c r="AH42" s="126">
        <f>+AH49+AH55</f>
        <v>56916.43369545044</v>
      </c>
      <c r="AI42" s="29">
        <f t="shared" ref="AI42:AM42" si="9">+AI49+AI55</f>
        <v>1</v>
      </c>
      <c r="AJ42" s="126">
        <f>+AJ49+AJ55</f>
        <v>55703.609957382767</v>
      </c>
      <c r="AK42" s="29">
        <f t="shared" ref="AK42" si="10">+AK49+AK55</f>
        <v>1</v>
      </c>
      <c r="AL42" s="126">
        <f>+AL49+AL55</f>
        <v>56804.599159933903</v>
      </c>
      <c r="AM42" s="29">
        <f t="shared" si="9"/>
        <v>1</v>
      </c>
      <c r="AN42" s="127">
        <f>+AN49+AN55</f>
        <v>57774.094736935287</v>
      </c>
      <c r="AO42" s="31">
        <f t="shared" ref="AO42:AQ42" si="11">+AO49+AO55</f>
        <v>1</v>
      </c>
      <c r="AP42" s="126">
        <f>+AP49+AP55</f>
        <v>59055.954456869651</v>
      </c>
      <c r="AQ42" s="29">
        <f t="shared" si="11"/>
        <v>1</v>
      </c>
      <c r="AR42" s="128">
        <f>+AR49+AR55</f>
        <v>58949.187899394456</v>
      </c>
      <c r="AS42" s="33">
        <f t="shared" ref="AS42" si="12">+AS49+AS55</f>
        <v>1</v>
      </c>
    </row>
    <row r="43" spans="1:45" s="37" customFormat="1" x14ac:dyDescent="0.35">
      <c r="A43" s="53" t="s">
        <v>56</v>
      </c>
      <c r="B43" s="115">
        <v>0</v>
      </c>
      <c r="C43" s="29"/>
      <c r="D43" s="115">
        <v>0</v>
      </c>
      <c r="E43" s="29"/>
      <c r="F43" s="115">
        <v>0</v>
      </c>
      <c r="G43" s="29"/>
      <c r="H43" s="116">
        <f>+H42/H62</f>
        <v>0.68150814276922778</v>
      </c>
      <c r="I43" s="31"/>
      <c r="J43" s="116">
        <v>0</v>
      </c>
      <c r="K43" s="31"/>
      <c r="L43" s="115">
        <v>0</v>
      </c>
      <c r="M43" s="29"/>
      <c r="N43" s="115">
        <v>0</v>
      </c>
      <c r="O43" s="29"/>
      <c r="P43" s="115">
        <f>+P42/P62</f>
        <v>0.68712349970398923</v>
      </c>
      <c r="Q43" s="29"/>
      <c r="R43" s="116"/>
      <c r="S43" s="31"/>
      <c r="T43" s="116"/>
      <c r="U43" s="31"/>
      <c r="V43" s="116"/>
      <c r="W43" s="31"/>
      <c r="X43" s="116">
        <f>+X42/X62</f>
        <v>0.64299698471262567</v>
      </c>
      <c r="Y43" s="31"/>
      <c r="Z43" s="116">
        <v>0</v>
      </c>
      <c r="AA43" s="31"/>
      <c r="AB43" s="116">
        <v>0</v>
      </c>
      <c r="AC43" s="31"/>
      <c r="AD43" s="115">
        <v>0</v>
      </c>
      <c r="AE43" s="29"/>
      <c r="AF43" s="116">
        <f>+AF42/AF62</f>
        <v>0.61602525244273887</v>
      </c>
      <c r="AG43" s="31"/>
      <c r="AH43" s="115">
        <v>0</v>
      </c>
      <c r="AI43" s="29"/>
      <c r="AJ43" s="115">
        <v>0</v>
      </c>
      <c r="AK43" s="29"/>
      <c r="AL43" s="115">
        <v>0</v>
      </c>
      <c r="AM43" s="29"/>
      <c r="AN43" s="116">
        <f>+AN42/AN62</f>
        <v>0.60170253983033695</v>
      </c>
      <c r="AO43" s="31"/>
      <c r="AP43" s="115">
        <v>0</v>
      </c>
      <c r="AQ43" s="29"/>
      <c r="AR43" s="117">
        <v>0</v>
      </c>
      <c r="AS43" s="33"/>
    </row>
    <row r="44" spans="1:45" s="37" customFormat="1" x14ac:dyDescent="0.35">
      <c r="A44" s="53" t="s">
        <v>74</v>
      </c>
      <c r="B44" s="115">
        <v>0</v>
      </c>
      <c r="C44" s="29"/>
      <c r="D44" s="115">
        <v>0</v>
      </c>
      <c r="E44" s="29"/>
      <c r="F44" s="115">
        <v>0</v>
      </c>
      <c r="G44" s="29"/>
      <c r="H44" s="116">
        <v>0</v>
      </c>
      <c r="I44" s="31"/>
      <c r="J44" s="116">
        <v>0</v>
      </c>
      <c r="K44" s="31"/>
      <c r="L44" s="115">
        <v>0</v>
      </c>
      <c r="M44" s="29"/>
      <c r="N44" s="115">
        <v>0</v>
      </c>
      <c r="O44" s="29"/>
      <c r="P44" s="115">
        <v>0</v>
      </c>
      <c r="Q44" s="29"/>
      <c r="R44" s="116">
        <v>0</v>
      </c>
      <c r="S44" s="31"/>
      <c r="T44" s="116">
        <v>0</v>
      </c>
      <c r="U44" s="31"/>
      <c r="V44" s="116">
        <v>0</v>
      </c>
      <c r="W44" s="31"/>
      <c r="X44" s="116">
        <v>0</v>
      </c>
      <c r="Y44" s="31"/>
      <c r="Z44" s="116">
        <v>0</v>
      </c>
      <c r="AA44" s="31"/>
      <c r="AB44" s="116">
        <v>0</v>
      </c>
      <c r="AC44" s="31"/>
      <c r="AD44" s="115">
        <v>0</v>
      </c>
      <c r="AE44" s="29"/>
      <c r="AF44" s="116">
        <f>+AF42/AF64</f>
        <v>2.9439400695685065</v>
      </c>
      <c r="AG44" s="31"/>
      <c r="AH44" s="115">
        <v>0</v>
      </c>
      <c r="AI44" s="29"/>
      <c r="AJ44" s="115">
        <v>0</v>
      </c>
      <c r="AK44" s="29"/>
      <c r="AL44" s="115">
        <v>0</v>
      </c>
      <c r="AM44" s="29"/>
      <c r="AN44" s="116">
        <f>+AN42/AN64</f>
        <v>2.8023910912366747</v>
      </c>
      <c r="AO44" s="31"/>
      <c r="AP44" s="115">
        <v>0</v>
      </c>
      <c r="AQ44" s="29"/>
      <c r="AR44" s="117">
        <v>0</v>
      </c>
      <c r="AS44" s="33"/>
    </row>
    <row r="45" spans="1:45" s="37" customFormat="1" x14ac:dyDescent="0.35">
      <c r="A45" s="53" t="s">
        <v>72</v>
      </c>
      <c r="B45" s="115">
        <f>+B42/B65</f>
        <v>16.54375934990507</v>
      </c>
      <c r="C45" s="29"/>
      <c r="D45" s="115">
        <f>+D42/D65</f>
        <v>10.093784975202272</v>
      </c>
      <c r="E45" s="29"/>
      <c r="F45" s="115">
        <f>+F42/F65</f>
        <v>8.4144454276943375</v>
      </c>
      <c r="G45" s="29"/>
      <c r="H45" s="116">
        <f>+H42/H65</f>
        <v>5.2382761569967737</v>
      </c>
      <c r="I45" s="31"/>
      <c r="J45" s="116">
        <f>+J42/J65</f>
        <v>14.756790043070962</v>
      </c>
      <c r="K45" s="31"/>
      <c r="L45" s="115">
        <f>+L42/L65</f>
        <v>8.4158490160782726</v>
      </c>
      <c r="M45" s="29"/>
      <c r="N45" s="115">
        <f>+N42/N65</f>
        <v>6.0294572073402311</v>
      </c>
      <c r="O45" s="29"/>
      <c r="P45" s="115">
        <f>+P42/P65</f>
        <v>4.3483567949354729</v>
      </c>
      <c r="Q45" s="29"/>
      <c r="R45" s="116">
        <f>+R42/R65</f>
        <v>14.794220095611497</v>
      </c>
      <c r="S45" s="31"/>
      <c r="T45" s="116">
        <f>+T42/T65</f>
        <v>15.04344633276998</v>
      </c>
      <c r="U45" s="31"/>
      <c r="V45" s="116">
        <f>+V42/V65</f>
        <v>14.682193586669333</v>
      </c>
      <c r="W45" s="31"/>
      <c r="X45" s="116">
        <f>+X42/X65</f>
        <v>3.8799280569350647</v>
      </c>
      <c r="Y45" s="31"/>
      <c r="Z45" s="116">
        <f>+Z42/Z65</f>
        <v>13.680515783533494</v>
      </c>
      <c r="AA45" s="31"/>
      <c r="AB45" s="116">
        <f>+AB42/AB65</f>
        <v>14.3300860752649</v>
      </c>
      <c r="AC45" s="31"/>
      <c r="AD45" s="115">
        <f>+AD42/AD65</f>
        <v>6.0669781448370976</v>
      </c>
      <c r="AE45" s="29"/>
      <c r="AF45" s="116">
        <f>+AF42/AF65</f>
        <v>4.5375599075273385</v>
      </c>
      <c r="AG45" s="31"/>
      <c r="AH45" s="115">
        <f>+AH42/AH65</f>
        <v>23.962078740150833</v>
      </c>
      <c r="AI45" s="29"/>
      <c r="AJ45" s="115">
        <f>+AJ42/AJ65</f>
        <v>9.6878238743696272</v>
      </c>
      <c r="AK45" s="29"/>
      <c r="AL45" s="115">
        <f>+AL42/AL65</f>
        <v>6.1468355854317691</v>
      </c>
      <c r="AM45" s="29"/>
      <c r="AN45" s="116">
        <f>+AN42/AN65</f>
        <v>4.4932370659660101</v>
      </c>
      <c r="AO45" s="31"/>
      <c r="AP45" s="115">
        <f>+AP42/AP65</f>
        <v>14.70211134173738</v>
      </c>
      <c r="AQ45" s="29"/>
      <c r="AR45" s="117">
        <f>+AR42/AR65</f>
        <v>9.6079272940130611</v>
      </c>
      <c r="AS45" s="33"/>
    </row>
    <row r="46" spans="1:45" s="37" customFormat="1" x14ac:dyDescent="0.35">
      <c r="A46" s="53" t="s">
        <v>75</v>
      </c>
      <c r="B46" s="115">
        <f>+B42/B66</f>
        <v>17.797916903357354</v>
      </c>
      <c r="C46" s="29"/>
      <c r="D46" s="115">
        <f>+D42/D66</f>
        <v>11.050744771784631</v>
      </c>
      <c r="E46" s="29"/>
      <c r="F46" s="115">
        <f>+F42/F66</f>
        <v>9.1784974688392928</v>
      </c>
      <c r="G46" s="29"/>
      <c r="H46" s="116">
        <f>+H42/H66</f>
        <v>5.6647358486503574</v>
      </c>
      <c r="I46" s="31"/>
      <c r="J46" s="116">
        <f>+J42/J66</f>
        <v>17.471153188374728</v>
      </c>
      <c r="K46" s="31"/>
      <c r="L46" s="115">
        <f>+L42/L66</f>
        <v>9.7537843090352059</v>
      </c>
      <c r="M46" s="29"/>
      <c r="N46" s="115">
        <f>+N42/N66</f>
        <v>6.9022062634150627</v>
      </c>
      <c r="O46" s="29"/>
      <c r="P46" s="115">
        <f>+P42/P66</f>
        <v>4.9369346410743722</v>
      </c>
      <c r="Q46" s="29"/>
      <c r="R46" s="116">
        <f>+R42/R66</f>
        <v>16.499612887591596</v>
      </c>
      <c r="S46" s="31"/>
      <c r="T46" s="116">
        <f>+T42/T66</f>
        <v>16.777568495117396</v>
      </c>
      <c r="U46" s="31"/>
      <c r="V46" s="116">
        <f>+V42/V66</f>
        <v>16.374672605593066</v>
      </c>
      <c r="W46" s="31"/>
      <c r="X46" s="116">
        <f>+X42/X66</f>
        <v>4.507979438507661</v>
      </c>
      <c r="Y46" s="31"/>
      <c r="Z46" s="116">
        <f>+Z42/Z66</f>
        <v>15.183838220382516</v>
      </c>
      <c r="AA46" s="31"/>
      <c r="AB46" s="116">
        <f>+AB42/AB66</f>
        <v>15.904788393495716</v>
      </c>
      <c r="AC46" s="31"/>
      <c r="AD46" s="115">
        <f>+AD42/AD66</f>
        <v>6.7850381051717523</v>
      </c>
      <c r="AE46" s="29"/>
      <c r="AF46" s="116">
        <f>+AF42/AF66</f>
        <v>5.0793298899094017</v>
      </c>
      <c r="AG46" s="31"/>
      <c r="AH46" s="115">
        <f>+AH42/AH66</f>
        <v>27.109065741627631</v>
      </c>
      <c r="AI46" s="29"/>
      <c r="AJ46" s="115">
        <f>+AJ42/AJ66</f>
        <v>10.917125899263215</v>
      </c>
      <c r="AK46" s="29"/>
      <c r="AL46" s="115">
        <f>+AL42/AL66</f>
        <v>6.9320084744003632</v>
      </c>
      <c r="AM46" s="29"/>
      <c r="AN46" s="116">
        <f>+AN42/AN66</f>
        <v>5.074936927101998</v>
      </c>
      <c r="AO46" s="31"/>
      <c r="AP46" s="115">
        <f>+AP42/AP66</f>
        <v>16.490082656860864</v>
      </c>
      <c r="AQ46" s="29"/>
      <c r="AR46" s="117">
        <f>+AR42/AR66</f>
        <v>10.832779775140549</v>
      </c>
      <c r="AS46" s="33"/>
    </row>
    <row r="47" spans="1:45" s="37" customFormat="1" x14ac:dyDescent="0.35">
      <c r="A47" s="53" t="s">
        <v>73</v>
      </c>
      <c r="B47" s="115">
        <f>+B42/B67</f>
        <v>11.415972836192759</v>
      </c>
      <c r="C47" s="29"/>
      <c r="D47" s="115">
        <f>+D42/D67</f>
        <v>6.1375899706668235</v>
      </c>
      <c r="E47" s="29"/>
      <c r="F47" s="115">
        <f>+F42/F67</f>
        <v>4.8756817543290127</v>
      </c>
      <c r="G47" s="29"/>
      <c r="H47" s="116">
        <f>+H42/H67</f>
        <v>3.2009900826007285</v>
      </c>
      <c r="I47" s="31"/>
      <c r="J47" s="116">
        <f>+J42/J67</f>
        <v>11.976202507750497</v>
      </c>
      <c r="K47" s="31"/>
      <c r="L47" s="115">
        <f>+L42/L67</f>
        <v>6.7913721464640515</v>
      </c>
      <c r="M47" s="29"/>
      <c r="N47" s="115">
        <f>+N42/N67</f>
        <v>4.5391578324982742</v>
      </c>
      <c r="O47" s="29"/>
      <c r="P47" s="115">
        <f>+P42/P67</f>
        <v>3.2969541570196745</v>
      </c>
      <c r="Q47" s="29"/>
      <c r="R47" s="116">
        <f>+R42/R67</f>
        <v>12.634835071247565</v>
      </c>
      <c r="S47" s="31"/>
      <c r="T47" s="116">
        <f>+T42/T67</f>
        <v>12.847683898801455</v>
      </c>
      <c r="U47" s="31"/>
      <c r="V47" s="116">
        <f>+V42/V67</f>
        <v>12.539160107988653</v>
      </c>
      <c r="W47" s="31"/>
      <c r="X47" s="116">
        <f>+X42/X67</f>
        <v>3.3641465219302482</v>
      </c>
      <c r="Y47" s="31"/>
      <c r="Z47" s="116">
        <f>+Z42/Z67</f>
        <v>12.159296415284205</v>
      </c>
      <c r="AA47" s="31"/>
      <c r="AB47" s="116">
        <f>+AB42/AB67</f>
        <v>12.736637053948687</v>
      </c>
      <c r="AC47" s="31"/>
      <c r="AD47" s="115">
        <f>+AD42/AD67</f>
        <v>5.0369114271537843</v>
      </c>
      <c r="AE47" s="29"/>
      <c r="AF47" s="116">
        <f>+AF42/AF67</f>
        <v>3.8175781004578582</v>
      </c>
      <c r="AG47" s="31"/>
      <c r="AH47" s="115">
        <f>+AH42/AH67</f>
        <v>26.817718488064553</v>
      </c>
      <c r="AI47" s="29"/>
      <c r="AJ47" s="115">
        <f>+AJ42/AJ67</f>
        <v>7.9444607391905189</v>
      </c>
      <c r="AK47" s="29"/>
      <c r="AL47" s="115">
        <f>+AL42/AL67</f>
        <v>4.8681023228554521</v>
      </c>
      <c r="AM47" s="29"/>
      <c r="AN47" s="116">
        <f>+AN42/AN67</f>
        <v>3.6196628019447883</v>
      </c>
      <c r="AO47" s="31"/>
      <c r="AP47" s="115">
        <f>+AP42/AP67</f>
        <v>12.456301340373063</v>
      </c>
      <c r="AQ47" s="29"/>
      <c r="AR47" s="117">
        <f>+AR42/AR67</f>
        <v>8.1142551974098058</v>
      </c>
      <c r="AS47" s="33"/>
    </row>
    <row r="48" spans="1:45" s="37" customFormat="1" x14ac:dyDescent="0.35">
      <c r="A48" s="53"/>
      <c r="B48" s="126"/>
      <c r="C48" s="29"/>
      <c r="D48" s="126"/>
      <c r="E48" s="29"/>
      <c r="F48" s="126"/>
      <c r="G48" s="29"/>
      <c r="H48" s="127"/>
      <c r="I48" s="31"/>
      <c r="J48" s="127"/>
      <c r="K48" s="31"/>
      <c r="L48" s="126"/>
      <c r="M48" s="29"/>
      <c r="N48" s="126"/>
      <c r="O48" s="29"/>
      <c r="P48" s="126"/>
      <c r="Q48" s="29"/>
      <c r="R48" s="127"/>
      <c r="S48" s="31"/>
      <c r="T48" s="127"/>
      <c r="U48" s="31"/>
      <c r="V48" s="127"/>
      <c r="W48" s="31"/>
      <c r="X48" s="127"/>
      <c r="Y48" s="31"/>
      <c r="Z48" s="127"/>
      <c r="AA48" s="31"/>
      <c r="AB48" s="127"/>
      <c r="AC48" s="31"/>
      <c r="AD48" s="126"/>
      <c r="AE48" s="29"/>
      <c r="AF48" s="127"/>
      <c r="AG48" s="31"/>
      <c r="AH48" s="126"/>
      <c r="AI48" s="29"/>
      <c r="AJ48" s="126"/>
      <c r="AK48" s="29"/>
      <c r="AL48" s="126"/>
      <c r="AM48" s="29"/>
      <c r="AN48" s="127"/>
      <c r="AO48" s="31"/>
      <c r="AP48" s="126"/>
      <c r="AQ48" s="29"/>
      <c r="AR48" s="128"/>
      <c r="AS48" s="33"/>
    </row>
    <row r="49" spans="1:45" ht="19.5" customHeight="1" x14ac:dyDescent="0.35">
      <c r="A49" s="44" t="s">
        <v>76</v>
      </c>
      <c r="B49" s="28">
        <f>+'DP colones GG'!B49/'DP dólares GG'!B72</f>
        <v>29513.968923893997</v>
      </c>
      <c r="C49" s="29">
        <f>+B49/B42</f>
        <v>0.77883291928293197</v>
      </c>
      <c r="D49" s="28">
        <f>+'DP colones GG'!D49/'DP dólares GG'!D72</f>
        <v>29418.047262139342</v>
      </c>
      <c r="E49" s="29">
        <f>+D49/D42</f>
        <v>0.76117120027030449</v>
      </c>
      <c r="F49" s="28">
        <f>+'DP colones GG'!F49/'DP dólares GG'!F72</f>
        <v>30203.921053041428</v>
      </c>
      <c r="G49" s="29">
        <f>+F49/F42</f>
        <v>0.75770988383765447</v>
      </c>
      <c r="H49" s="30">
        <f>+'DP colones GG'!H49/'DP dólares GG'!H72</f>
        <v>30225.190042488764</v>
      </c>
      <c r="I49" s="31">
        <f>+H49/H42</f>
        <v>0.75682217375241001</v>
      </c>
      <c r="J49" s="30">
        <f>+'DP colones GG'!J49/'DP dólares GG'!J72</f>
        <v>31973.699946154677</v>
      </c>
      <c r="K49" s="31">
        <f>+J49/J42</f>
        <v>0.76682782251924531</v>
      </c>
      <c r="L49" s="28">
        <f>+'DP colones GG'!L49/'DP dólares GG'!L72</f>
        <v>32551.752506238834</v>
      </c>
      <c r="M49" s="29">
        <f>+L49/L42</f>
        <v>0.7637327710775812</v>
      </c>
      <c r="N49" s="28">
        <f>+'DP colones GG'!N49/'DP dólares GG'!N72</f>
        <v>33272.490269330461</v>
      </c>
      <c r="O49" s="29">
        <f>+N49/N42</f>
        <v>0.76290224743578128</v>
      </c>
      <c r="P49" s="28">
        <f>+'DP colones GG'!P49/'DP dólares GG'!P72</f>
        <v>32084.852539807795</v>
      </c>
      <c r="Q49" s="29">
        <f>+P49/P42</f>
        <v>0.75034560264217676</v>
      </c>
      <c r="R49" s="30">
        <f>+'DP colones GG'!R49/'DP dólares GG'!R72</f>
        <v>31722.264414003712</v>
      </c>
      <c r="S49" s="31">
        <f>+R49/R42</f>
        <v>0.73867348694849799</v>
      </c>
      <c r="T49" s="30">
        <f>+'DP colones GG'!T49/'DP dólares GG'!T72</f>
        <v>30629.020870054741</v>
      </c>
      <c r="U49" s="31">
        <f>+T49/T42</f>
        <v>0.72757037983376194</v>
      </c>
      <c r="V49" s="30">
        <f>+'DP colones GG'!V49/'DP dólares GG'!V72</f>
        <v>33415.86067119932</v>
      </c>
      <c r="W49" s="31">
        <f>+V49/V42</f>
        <v>0.73946218535887365</v>
      </c>
      <c r="X49" s="30">
        <f>+'DP colones GG'!X49/'DP dólares GG'!X72</f>
        <v>35353.44862920649</v>
      </c>
      <c r="Y49" s="31">
        <f>+X49/X42</f>
        <v>0.74256187340338875</v>
      </c>
      <c r="Z49" s="30">
        <f>+'DP colones GG'!Z49/'DP dólares GG'!Z72</f>
        <v>39437.896203106873</v>
      </c>
      <c r="AA49" s="31">
        <f>+Z49/Z42</f>
        <v>0.77764092740108415</v>
      </c>
      <c r="AB49" s="30">
        <f>+'DP colones GG'!AB49/'DP dólares GG'!AB72</f>
        <v>39892.603244068938</v>
      </c>
      <c r="AC49" s="31">
        <f>+AB49/AB42</f>
        <v>0.75723959507677063</v>
      </c>
      <c r="AD49" s="28">
        <f>+'DP colones GG'!AD49/'DP dólares GG'!AD72</f>
        <v>39529.478957481973</v>
      </c>
      <c r="AE49" s="29">
        <f>+AD49/AD42</f>
        <v>0.75196967363257694</v>
      </c>
      <c r="AF49" s="30">
        <f>+'DP colones GG'!AF49/'DP dólares GG'!AF72</f>
        <v>40727.538305686132</v>
      </c>
      <c r="AG49" s="31">
        <f>+AF49/AF42</f>
        <v>0.73577257962281328</v>
      </c>
      <c r="AH49" s="28">
        <f>+'DP colones GG'!AH49/'DP dólares GG'!AH72</f>
        <v>41653.928855319791</v>
      </c>
      <c r="AI49" s="29">
        <f>+AH49/AH42</f>
        <v>0.73184361968640632</v>
      </c>
      <c r="AJ49" s="28">
        <f>+'DP colones GG'!AJ49/'DP dólares GG'!AJ72</f>
        <v>39962.224237887807</v>
      </c>
      <c r="AK49" s="29">
        <f>+AJ49/AJ42</f>
        <v>0.71740815843823691</v>
      </c>
      <c r="AL49" s="28">
        <f>+'DP colones GG'!AL49/'DP dólares GG'!AL72</f>
        <v>41078.828102396314</v>
      </c>
      <c r="AM49" s="29">
        <f>+AL49/AL42</f>
        <v>0.72316024952026281</v>
      </c>
      <c r="AN49" s="30">
        <f>+'DP colones GG'!AN49/'DP dólares GG'!AN72</f>
        <v>42281.069295652545</v>
      </c>
      <c r="AO49" s="31">
        <f>+AN49/AN42</f>
        <v>0.73183438854684524</v>
      </c>
      <c r="AP49" s="28">
        <f>+'DP colones GG'!AP49/'DP dólares GG'!AP72</f>
        <v>43559.849659427055</v>
      </c>
      <c r="AQ49" s="29">
        <f>+AP49/AP42</f>
        <v>0.73760300819860813</v>
      </c>
      <c r="AR49" s="32">
        <f>+'DP colones GG'!AR49/'DP dólares GG'!AR72</f>
        <v>43877.381407849694</v>
      </c>
      <c r="AS49" s="33">
        <f>+AR49/AR42</f>
        <v>0.74432546013582002</v>
      </c>
    </row>
    <row r="50" spans="1:45" x14ac:dyDescent="0.35">
      <c r="A50" s="53" t="s">
        <v>56</v>
      </c>
      <c r="B50" s="115">
        <v>0</v>
      </c>
      <c r="C50" s="81"/>
      <c r="D50" s="115">
        <v>0</v>
      </c>
      <c r="E50" s="81"/>
      <c r="F50" s="115">
        <v>0</v>
      </c>
      <c r="G50" s="81"/>
      <c r="H50" s="116">
        <f>+H49/H62</f>
        <v>0.5157804740405747</v>
      </c>
      <c r="I50" s="82"/>
      <c r="J50" s="116">
        <v>0</v>
      </c>
      <c r="K50" s="82"/>
      <c r="L50" s="115">
        <v>0</v>
      </c>
      <c r="M50" s="81"/>
      <c r="N50" s="115">
        <v>0</v>
      </c>
      <c r="O50" s="81"/>
      <c r="P50" s="115">
        <f>+P49/P62</f>
        <v>0.51558009647499137</v>
      </c>
      <c r="Q50" s="81"/>
      <c r="R50" s="116"/>
      <c r="S50" s="82"/>
      <c r="T50" s="116"/>
      <c r="U50" s="82"/>
      <c r="V50" s="116"/>
      <c r="W50" s="82"/>
      <c r="X50" s="116">
        <f>+X49/X62</f>
        <v>0.47746504556093744</v>
      </c>
      <c r="Y50" s="82"/>
      <c r="Z50" s="116">
        <v>0</v>
      </c>
      <c r="AA50" s="82"/>
      <c r="AB50" s="116">
        <v>0</v>
      </c>
      <c r="AC50" s="82"/>
      <c r="AD50" s="115">
        <v>0</v>
      </c>
      <c r="AE50" s="81"/>
      <c r="AF50" s="116">
        <f>+AF49/AF62</f>
        <v>0.45325448910258875</v>
      </c>
      <c r="AG50" s="82"/>
      <c r="AH50" s="115">
        <v>0</v>
      </c>
      <c r="AI50" s="81"/>
      <c r="AJ50" s="115">
        <v>0</v>
      </c>
      <c r="AK50" s="81"/>
      <c r="AL50" s="115">
        <v>0</v>
      </c>
      <c r="AM50" s="81"/>
      <c r="AN50" s="116">
        <f>+AN49/AN62</f>
        <v>0.44034661032381844</v>
      </c>
      <c r="AO50" s="82"/>
      <c r="AP50" s="115">
        <v>0</v>
      </c>
      <c r="AQ50" s="81"/>
      <c r="AR50" s="117">
        <v>0</v>
      </c>
      <c r="AS50" s="83"/>
    </row>
    <row r="51" spans="1:45" x14ac:dyDescent="0.35">
      <c r="A51" s="53" t="s">
        <v>72</v>
      </c>
      <c r="B51" s="115">
        <f>+B49/B65</f>
        <v>12.884824390400865</v>
      </c>
      <c r="C51" s="81"/>
      <c r="D51" s="115">
        <f>+D49/D65</f>
        <v>7.6830984248450802</v>
      </c>
      <c r="E51" s="81"/>
      <c r="F51" s="115">
        <f>+F49/F65</f>
        <v>6.3757084675765592</v>
      </c>
      <c r="G51" s="81"/>
      <c r="H51" s="116">
        <f>+H49/H65</f>
        <v>3.9644435478537186</v>
      </c>
      <c r="I51" s="82"/>
      <c r="J51" s="116">
        <f>+J49/J65</f>
        <v>11.315917176101786</v>
      </c>
      <c r="K51" s="82"/>
      <c r="L51" s="115">
        <f>+L49/L65</f>
        <v>6.4274596900199938</v>
      </c>
      <c r="M51" s="81"/>
      <c r="N51" s="115">
        <f>+N49/N65</f>
        <v>4.5998864542977316</v>
      </c>
      <c r="O51" s="81"/>
      <c r="P51" s="115">
        <f>+P49/P65</f>
        <v>3.2627703997990611</v>
      </c>
      <c r="Q51" s="81"/>
      <c r="R51" s="116">
        <f>+R49/R65</f>
        <v>10.928098144708885</v>
      </c>
      <c r="S51" s="82"/>
      <c r="T51" s="116">
        <f>+T49/T65</f>
        <v>10.945165962342267</v>
      </c>
      <c r="U51" s="82"/>
      <c r="V51" s="116">
        <f>+V49/V65</f>
        <v>10.856926955460544</v>
      </c>
      <c r="W51" s="82"/>
      <c r="X51" s="116">
        <f>+X49/X65</f>
        <v>2.8810866466280718</v>
      </c>
      <c r="Y51" s="82"/>
      <c r="Z51" s="116">
        <f>+Z49/Z65</f>
        <v>10.638528981232156</v>
      </c>
      <c r="AA51" s="82"/>
      <c r="AB51" s="116">
        <f>+AB49/AB65</f>
        <v>10.851308577048862</v>
      </c>
      <c r="AC51" s="82"/>
      <c r="AD51" s="115">
        <f>+AD49/AD65</f>
        <v>4.5621835755091293</v>
      </c>
      <c r="AE51" s="81"/>
      <c r="AF51" s="116">
        <f>+AF49/AF65</f>
        <v>3.3386121583544437</v>
      </c>
      <c r="AG51" s="82"/>
      <c r="AH51" s="115">
        <f>+AH49/AH65</f>
        <v>17.53649444040267</v>
      </c>
      <c r="AI51" s="81"/>
      <c r="AJ51" s="115">
        <f>+AJ49/AJ65</f>
        <v>6.9501238849854996</v>
      </c>
      <c r="AK51" s="81"/>
      <c r="AL51" s="115">
        <f>+AL49/AL65</f>
        <v>4.4451471557208686</v>
      </c>
      <c r="AM51" s="81"/>
      <c r="AN51" s="116">
        <f>+AN49/AN65</f>
        <v>3.2883054007672556</v>
      </c>
      <c r="AO51" s="82"/>
      <c r="AP51" s="115">
        <f>+AP49/AP65</f>
        <v>10.844321552536366</v>
      </c>
      <c r="AQ51" s="81"/>
      <c r="AR51" s="117">
        <f>+AR49/AR65</f>
        <v>7.1514249040677758</v>
      </c>
      <c r="AS51" s="83"/>
    </row>
    <row r="52" spans="1:45" x14ac:dyDescent="0.35">
      <c r="A52" s="53" t="s">
        <v>75</v>
      </c>
      <c r="B52" s="115">
        <f>+B49/B66</f>
        <v>13.861603578996847</v>
      </c>
      <c r="C52" s="81"/>
      <c r="D52" s="115">
        <f>+D49/D66</f>
        <v>8.4115086618200987</v>
      </c>
      <c r="E52" s="81"/>
      <c r="F52" s="115">
        <f>+F49/F66</f>
        <v>6.9546382509184266</v>
      </c>
      <c r="G52" s="81"/>
      <c r="H52" s="116">
        <f>+H49/H66</f>
        <v>4.2871976987087663</v>
      </c>
      <c r="I52" s="82"/>
      <c r="J52" s="116">
        <f>+J49/J66</f>
        <v>13.397366356341564</v>
      </c>
      <c r="K52" s="82"/>
      <c r="L52" s="115">
        <f>+L49/L66</f>
        <v>7.4492847188324882</v>
      </c>
      <c r="M52" s="81"/>
      <c r="N52" s="115">
        <f>+N49/N66</f>
        <v>5.2657086706246776</v>
      </c>
      <c r="O52" s="81"/>
      <c r="P52" s="115">
        <f>+P49/P66</f>
        <v>3.7044071984619884</v>
      </c>
      <c r="Q52" s="81"/>
      <c r="R52" s="116">
        <f>+R49/R66</f>
        <v>12.18782658497766</v>
      </c>
      <c r="S52" s="82"/>
      <c r="T52" s="116">
        <f>+T49/T66</f>
        <v>12.206861882679522</v>
      </c>
      <c r="U52" s="82"/>
      <c r="V52" s="116">
        <f>+V49/V66</f>
        <v>12.108451189467932</v>
      </c>
      <c r="W52" s="82"/>
      <c r="X52" s="116">
        <f>+X49/X66</f>
        <v>3.3474536571222053</v>
      </c>
      <c r="Y52" s="82"/>
      <c r="Z52" s="116">
        <f>+Z49/Z66</f>
        <v>11.807574035206287</v>
      </c>
      <c r="AA52" s="82"/>
      <c r="AB52" s="116">
        <f>+AB49/AB66</f>
        <v>12.043735522872417</v>
      </c>
      <c r="AC52" s="82"/>
      <c r="AD52" s="115">
        <f>+AD49/AD66</f>
        <v>5.1021428895306018</v>
      </c>
      <c r="AE52" s="81"/>
      <c r="AF52" s="116">
        <f>+AF49/AF66</f>
        <v>3.7372316558539005</v>
      </c>
      <c r="AG52" s="82"/>
      <c r="AH52" s="115">
        <f>+AH49/AH66</f>
        <v>19.839596798669518</v>
      </c>
      <c r="AI52" s="81"/>
      <c r="AJ52" s="115">
        <f>+AJ49/AJ66</f>
        <v>7.8320351868288052</v>
      </c>
      <c r="AK52" s="81"/>
      <c r="AL52" s="115">
        <f>+AL49/AL66</f>
        <v>5.012952978023943</v>
      </c>
      <c r="AM52" s="81"/>
      <c r="AN52" s="116">
        <f>+AN49/AN66</f>
        <v>3.7140133629594967</v>
      </c>
      <c r="AO52" s="82"/>
      <c r="AP52" s="115">
        <f>+AP49/AP66</f>
        <v>12.163134573144271</v>
      </c>
      <c r="AQ52" s="81"/>
      <c r="AR52" s="117">
        <f>+AR49/AR66</f>
        <v>8.0631137906814949</v>
      </c>
      <c r="AS52" s="83"/>
    </row>
    <row r="53" spans="1:45" x14ac:dyDescent="0.35">
      <c r="A53" s="53" t="s">
        <v>73</v>
      </c>
      <c r="B53" s="115">
        <f>+B49/B67</f>
        <v>8.8911354504666598</v>
      </c>
      <c r="C53" s="81"/>
      <c r="D53" s="115">
        <f>+D49/D67</f>
        <v>4.6717567247394491</v>
      </c>
      <c r="E53" s="81"/>
      <c r="F53" s="115">
        <f>+F49/F67</f>
        <v>3.6943522557020074</v>
      </c>
      <c r="G53" s="81"/>
      <c r="H53" s="116">
        <f>+H49/H67</f>
        <v>2.4225802724737897</v>
      </c>
      <c r="I53" s="82"/>
      <c r="J53" s="116">
        <f>+J49/J67</f>
        <v>9.183685291067837</v>
      </c>
      <c r="K53" s="82"/>
      <c r="L53" s="115">
        <f>+L49/L67</f>
        <v>5.1867934688380908</v>
      </c>
      <c r="M53" s="81"/>
      <c r="N53" s="115">
        <f>+N49/N67</f>
        <v>3.4629337118786627</v>
      </c>
      <c r="O53" s="81"/>
      <c r="P53" s="115">
        <f>+P49/P67</f>
        <v>2.4738550538325574</v>
      </c>
      <c r="Q53" s="81"/>
      <c r="R53" s="116">
        <f>+R49/R67</f>
        <v>9.3330176790976136</v>
      </c>
      <c r="S53" s="82"/>
      <c r="T53" s="116">
        <f>+T49/T67</f>
        <v>9.3475942542350818</v>
      </c>
      <c r="U53" s="82"/>
      <c r="V53" s="116">
        <f>+V49/V67</f>
        <v>9.2722347360181008</v>
      </c>
      <c r="W53" s="82"/>
      <c r="X53" s="116">
        <f>+X49/X67</f>
        <v>2.4980869437280195</v>
      </c>
      <c r="Y53" s="82"/>
      <c r="Z53" s="116">
        <f>+Z49/Z67</f>
        <v>9.4555665409262861</v>
      </c>
      <c r="AA53" s="82"/>
      <c r="AB53" s="116">
        <f>+AB49/AB67</f>
        <v>9.6446858853718975</v>
      </c>
      <c r="AC53" s="82"/>
      <c r="AD53" s="115">
        <f>+AD49/AD67</f>
        <v>3.7876046419930289</v>
      </c>
      <c r="AE53" s="81"/>
      <c r="AF53" s="116">
        <f>+AF49/AF67</f>
        <v>2.8088692868854377</v>
      </c>
      <c r="AG53" s="82"/>
      <c r="AH53" s="115">
        <f>+AH49/AH67</f>
        <v>19.62637617003622</v>
      </c>
      <c r="AI53" s="81"/>
      <c r="AJ53" s="115">
        <f>+AJ49/AJ67</f>
        <v>5.6994209486875445</v>
      </c>
      <c r="AK53" s="81"/>
      <c r="AL53" s="115">
        <f>+AL49/AL67</f>
        <v>3.52041809048632</v>
      </c>
      <c r="AM53" s="81"/>
      <c r="AN53" s="116">
        <f>+AN49/AN67</f>
        <v>2.6489937134070249</v>
      </c>
      <c r="AO53" s="82"/>
      <c r="AP53" s="115">
        <f>+AP49/AP67</f>
        <v>9.1878053396875252</v>
      </c>
      <c r="AQ53" s="81"/>
      <c r="AR53" s="117">
        <f>+AR49/AR67</f>
        <v>6.0396467334715229</v>
      </c>
      <c r="AS53" s="83"/>
    </row>
    <row r="54" spans="1:45" x14ac:dyDescent="0.35">
      <c r="A54" s="53"/>
      <c r="B54" s="115"/>
      <c r="C54" s="81"/>
      <c r="D54" s="115"/>
      <c r="E54" s="81"/>
      <c r="F54" s="115"/>
      <c r="G54" s="81"/>
      <c r="H54" s="116"/>
      <c r="I54" s="82"/>
      <c r="J54" s="116"/>
      <c r="K54" s="82"/>
      <c r="L54" s="115"/>
      <c r="M54" s="81"/>
      <c r="N54" s="115"/>
      <c r="O54" s="81"/>
      <c r="P54" s="115"/>
      <c r="Q54" s="81"/>
      <c r="R54" s="116"/>
      <c r="S54" s="82"/>
      <c r="T54" s="116"/>
      <c r="U54" s="82"/>
      <c r="V54" s="116"/>
      <c r="W54" s="82"/>
      <c r="X54" s="116"/>
      <c r="Y54" s="82"/>
      <c r="Z54" s="116"/>
      <c r="AA54" s="82"/>
      <c r="AB54" s="116"/>
      <c r="AC54" s="82"/>
      <c r="AD54" s="115"/>
      <c r="AE54" s="81"/>
      <c r="AF54" s="116"/>
      <c r="AG54" s="82"/>
      <c r="AH54" s="115"/>
      <c r="AI54" s="81"/>
      <c r="AJ54" s="115"/>
      <c r="AK54" s="81"/>
      <c r="AL54" s="115"/>
      <c r="AM54" s="81"/>
      <c r="AN54" s="116"/>
      <c r="AO54" s="82"/>
      <c r="AP54" s="115"/>
      <c r="AQ54" s="81"/>
      <c r="AR54" s="117"/>
      <c r="AS54" s="83"/>
    </row>
    <row r="55" spans="1:45" x14ac:dyDescent="0.35">
      <c r="A55" s="44" t="s">
        <v>77</v>
      </c>
      <c r="B55" s="28">
        <f>+'DP colones GG'!B55/'DP dólares GG'!B72</f>
        <v>8381.1536282798152</v>
      </c>
      <c r="C55" s="29">
        <f>+B55/B42</f>
        <v>0.22116708071706817</v>
      </c>
      <c r="D55" s="28">
        <f>+'DP colones GG'!D55/'DP dólares GG'!D72</f>
        <v>9230.3504330079577</v>
      </c>
      <c r="E55" s="29">
        <f>+D55/D42</f>
        <v>0.23882879972969545</v>
      </c>
      <c r="F55" s="28">
        <f>+'DP colones GG'!F55/'DP dólares GG'!F72</f>
        <v>9658.1972818341746</v>
      </c>
      <c r="G55" s="29">
        <f>+F55/F42</f>
        <v>0.24229011616234555</v>
      </c>
      <c r="H55" s="30">
        <f>+'DP colones GG'!H55/'DP dólares GG'!H72</f>
        <v>9711.7873489489812</v>
      </c>
      <c r="I55" s="31">
        <f>+H55/H42</f>
        <v>0.24317782624759007</v>
      </c>
      <c r="J55" s="30">
        <f>+'DP colones GG'!J55/'DP dólares GG'!J72</f>
        <v>9722.3614214572444</v>
      </c>
      <c r="K55" s="31">
        <f>+J55/J42</f>
        <v>0.23317217748075464</v>
      </c>
      <c r="L55" s="28">
        <f>+'DP colones GG'!L55/'DP dólares GG'!L72</f>
        <v>10070.161517838282</v>
      </c>
      <c r="M55" s="29">
        <f>+L55/L42</f>
        <v>0.23626722892241883</v>
      </c>
      <c r="N55" s="28">
        <f>+'DP colones GG'!N55/'DP dólares GG'!N72</f>
        <v>10340.555020762531</v>
      </c>
      <c r="O55" s="29">
        <f>+N55/N42</f>
        <v>0.23709775256421867</v>
      </c>
      <c r="P55" s="28">
        <f>+'DP colones GG'!P55/'DP dólares GG'!P72</f>
        <v>10675.246842167731</v>
      </c>
      <c r="Q55" s="29">
        <f>+P55/P42</f>
        <v>0.24965439735782327</v>
      </c>
      <c r="R55" s="30">
        <f>+'DP colones GG'!R55/'DP dólares GG'!R72</f>
        <v>11222.642875210344</v>
      </c>
      <c r="S55" s="31">
        <f>+R55/R42</f>
        <v>0.26132651305150212</v>
      </c>
      <c r="T55" s="30">
        <f>+'DP colones GG'!T55/'DP dólares GG'!T72</f>
        <v>11468.653415494075</v>
      </c>
      <c r="U55" s="31">
        <f>+T55/T42</f>
        <v>0.27242962016623817</v>
      </c>
      <c r="V55" s="30">
        <f>+'DP colones GG'!V55/'DP dólares GG'!V72</f>
        <v>11773.550407315843</v>
      </c>
      <c r="W55" s="31">
        <f>+V55/V42</f>
        <v>0.2605378146411263</v>
      </c>
      <c r="X55" s="30">
        <f>+'DP colones GG'!X55/'DP dólares GG'!X72</f>
        <v>12256.656192322784</v>
      </c>
      <c r="Y55" s="31">
        <f>+X55/X42</f>
        <v>0.25743812659661119</v>
      </c>
      <c r="Z55" s="30">
        <f>+'DP colones GG'!Z55/'DP dólares GG'!Z72</f>
        <v>11276.893635579148</v>
      </c>
      <c r="AA55" s="31">
        <f>+Z55/Z42</f>
        <v>0.22235907259891594</v>
      </c>
      <c r="AB55" s="30">
        <f>+'DP colones GG'!AB55/'DP dólares GG'!AB72</f>
        <v>12789.009687204865</v>
      </c>
      <c r="AC55" s="31">
        <f>+AB55/AB42</f>
        <v>0.24276040492322937</v>
      </c>
      <c r="AD55" s="28">
        <f>+'DP colones GG'!AD55/'DP dólares GG'!AD72</f>
        <v>13038.437467292137</v>
      </c>
      <c r="AE55" s="29">
        <f>+AD55/AD42</f>
        <v>0.24803032636742295</v>
      </c>
      <c r="AF55" s="30">
        <f>+'DP colones GG'!AF55/'DP dólares GG'!AF72</f>
        <v>14625.894852375712</v>
      </c>
      <c r="AG55" s="31">
        <f>+AF55/AF42</f>
        <v>0.26422742037718666</v>
      </c>
      <c r="AH55" s="28">
        <f>+'DP colones GG'!AH55/'DP dólares GG'!AH72</f>
        <v>15262.504840130647</v>
      </c>
      <c r="AI55" s="29">
        <f>+AH55/AH42</f>
        <v>0.26815638031359368</v>
      </c>
      <c r="AJ55" s="28">
        <f>+'DP colones GG'!AJ55/'DP dólares GG'!AJ72</f>
        <v>15741.38571949496</v>
      </c>
      <c r="AK55" s="29">
        <f>+AJ55/AJ42</f>
        <v>0.28259184156176309</v>
      </c>
      <c r="AL55" s="28">
        <f>+'DP colones GG'!AL55/'DP dólares GG'!AL72</f>
        <v>15725.771057537591</v>
      </c>
      <c r="AM55" s="29">
        <f>+AL55/AL42</f>
        <v>0.27683975047973719</v>
      </c>
      <c r="AN55" s="30">
        <f>+'DP colones GG'!AN55/'DP dólares GG'!AN72</f>
        <v>15493.025441282743</v>
      </c>
      <c r="AO55" s="31">
        <f>+AN55/AN42</f>
        <v>0.26816561145315482</v>
      </c>
      <c r="AP55" s="28">
        <f>+'DP colones GG'!AP55/'DP dólares GG'!AP72</f>
        <v>15496.104797442596</v>
      </c>
      <c r="AQ55" s="29">
        <f>+AP55/AP42</f>
        <v>0.26239699180139187</v>
      </c>
      <c r="AR55" s="32">
        <f>+'DP colones GG'!AR55/'DP dólares GG'!AR72</f>
        <v>15071.806491544761</v>
      </c>
      <c r="AS55" s="33">
        <f>+AR55/AR42</f>
        <v>0.25567453986417993</v>
      </c>
    </row>
    <row r="56" spans="1:45" x14ac:dyDescent="0.35">
      <c r="A56" s="53" t="s">
        <v>56</v>
      </c>
      <c r="B56" s="115">
        <v>0</v>
      </c>
      <c r="C56" s="64"/>
      <c r="D56" s="115">
        <v>0</v>
      </c>
      <c r="E56" s="64"/>
      <c r="F56" s="115">
        <v>0</v>
      </c>
      <c r="G56" s="64"/>
      <c r="H56" s="116">
        <f>+H55/H62</f>
        <v>0.16572766872865308</v>
      </c>
      <c r="I56" s="65"/>
      <c r="J56" s="116">
        <v>0</v>
      </c>
      <c r="K56" s="65"/>
      <c r="L56" s="115">
        <v>0</v>
      </c>
      <c r="M56" s="64"/>
      <c r="N56" s="115">
        <v>0</v>
      </c>
      <c r="O56" s="64"/>
      <c r="P56" s="115">
        <f>+P55/P62</f>
        <v>0.17154340322899789</v>
      </c>
      <c r="Q56" s="64"/>
      <c r="R56" s="116"/>
      <c r="S56" s="65"/>
      <c r="T56" s="116"/>
      <c r="U56" s="65"/>
      <c r="V56" s="116"/>
      <c r="W56" s="65"/>
      <c r="X56" s="116">
        <f>+X55/X62</f>
        <v>0.16553193915168821</v>
      </c>
      <c r="Y56" s="65"/>
      <c r="Z56" s="116">
        <v>0</v>
      </c>
      <c r="AA56" s="65"/>
      <c r="AB56" s="116">
        <v>0</v>
      </c>
      <c r="AC56" s="65"/>
      <c r="AD56" s="115">
        <v>0</v>
      </c>
      <c r="AE56" s="64"/>
      <c r="AF56" s="116">
        <f>+AF55/AF62</f>
        <v>0.16277076334015012</v>
      </c>
      <c r="AG56" s="65"/>
      <c r="AH56" s="115">
        <v>0</v>
      </c>
      <c r="AI56" s="64"/>
      <c r="AJ56" s="115">
        <v>0</v>
      </c>
      <c r="AK56" s="64"/>
      <c r="AL56" s="115">
        <v>0</v>
      </c>
      <c r="AM56" s="64"/>
      <c r="AN56" s="116">
        <f>+AN55/AN62</f>
        <v>0.16135592950651853</v>
      </c>
      <c r="AO56" s="65"/>
      <c r="AP56" s="115">
        <v>0</v>
      </c>
      <c r="AQ56" s="64"/>
      <c r="AR56" s="117">
        <v>0</v>
      </c>
      <c r="AS56" s="66"/>
    </row>
    <row r="57" spans="1:45" x14ac:dyDescent="0.35">
      <c r="A57" s="53" t="s">
        <v>74</v>
      </c>
      <c r="B57" s="115">
        <v>0</v>
      </c>
      <c r="C57" s="64"/>
      <c r="D57" s="115">
        <v>0</v>
      </c>
      <c r="E57" s="64"/>
      <c r="F57" s="115">
        <v>0</v>
      </c>
      <c r="G57" s="64"/>
      <c r="H57" s="116">
        <f>+H55/H64</f>
        <v>0.8295355412298937</v>
      </c>
      <c r="I57" s="65"/>
      <c r="J57" s="116">
        <v>0</v>
      </c>
      <c r="K57" s="65"/>
      <c r="L57" s="115">
        <v>0</v>
      </c>
      <c r="M57" s="64"/>
      <c r="N57" s="115">
        <v>0</v>
      </c>
      <c r="O57" s="64"/>
      <c r="P57" s="115">
        <f>+P55/P64</f>
        <v>0.74001401682717249</v>
      </c>
      <c r="Q57" s="64"/>
      <c r="R57" s="116"/>
      <c r="S57" s="65"/>
      <c r="T57" s="116"/>
      <c r="U57" s="65"/>
      <c r="V57" s="116"/>
      <c r="W57" s="65"/>
      <c r="X57" s="116">
        <f>+X55/X64</f>
        <v>0.7416859012382625</v>
      </c>
      <c r="Y57" s="65"/>
      <c r="Z57" s="116">
        <v>0</v>
      </c>
      <c r="AA57" s="65"/>
      <c r="AB57" s="116">
        <v>0</v>
      </c>
      <c r="AC57" s="65"/>
      <c r="AD57" s="115">
        <v>0</v>
      </c>
      <c r="AE57" s="64"/>
      <c r="AF57" s="116">
        <f>+AF55/AF64</f>
        <v>0.77786969032712205</v>
      </c>
      <c r="AG57" s="65"/>
      <c r="AH57" s="115">
        <v>0</v>
      </c>
      <c r="AI57" s="64"/>
      <c r="AJ57" s="115">
        <v>0</v>
      </c>
      <c r="AK57" s="64"/>
      <c r="AL57" s="115">
        <v>0</v>
      </c>
      <c r="AM57" s="64"/>
      <c r="AN57" s="116">
        <f>+AN55/AN64</f>
        <v>0.75150492051235662</v>
      </c>
      <c r="AO57" s="65"/>
      <c r="AP57" s="115">
        <v>0</v>
      </c>
      <c r="AQ57" s="64"/>
      <c r="AR57" s="117">
        <v>0</v>
      </c>
      <c r="AS57" s="66"/>
    </row>
    <row r="58" spans="1:45" x14ac:dyDescent="0.35">
      <c r="A58" s="53" t="s">
        <v>72</v>
      </c>
      <c r="B58" s="115">
        <f>+B55/B65</f>
        <v>3.6589349595042058</v>
      </c>
      <c r="C58" s="64"/>
      <c r="D58" s="115">
        <f>+D55/D65</f>
        <v>2.4106865503571924</v>
      </c>
      <c r="E58" s="64"/>
      <c r="F58" s="115">
        <f>+F55/F65</f>
        <v>2.0387369601177787</v>
      </c>
      <c r="G58" s="64"/>
      <c r="H58" s="116">
        <f>+H55/H65</f>
        <v>1.2738326091430554</v>
      </c>
      <c r="I58" s="65"/>
      <c r="J58" s="116">
        <f>+J55/J65</f>
        <v>3.4408728669691753</v>
      </c>
      <c r="K58" s="65"/>
      <c r="L58" s="115">
        <f>+L55/L65</f>
        <v>1.9883893260582783</v>
      </c>
      <c r="M58" s="64"/>
      <c r="N58" s="115">
        <f>+N55/N65</f>
        <v>1.4295707530424988</v>
      </c>
      <c r="O58" s="64"/>
      <c r="P58" s="115">
        <f>+P55/P65</f>
        <v>1.0855863951364113</v>
      </c>
      <c r="Q58" s="64"/>
      <c r="R58" s="116">
        <f>+R55/R65</f>
        <v>3.8661219509026123</v>
      </c>
      <c r="S58" s="65"/>
      <c r="T58" s="116">
        <f>+T55/T65</f>
        <v>4.0982803704277142</v>
      </c>
      <c r="U58" s="65"/>
      <c r="V58" s="116">
        <f>+V55/V65</f>
        <v>3.825266631208788</v>
      </c>
      <c r="W58" s="65"/>
      <c r="X58" s="116">
        <f>+X55/X65</f>
        <v>0.99884141030699303</v>
      </c>
      <c r="Y58" s="65"/>
      <c r="Z58" s="116">
        <f>+Z55/Z65</f>
        <v>3.0419868023013397</v>
      </c>
      <c r="AA58" s="65"/>
      <c r="AB58" s="116">
        <f>+AB55/AB65</f>
        <v>3.4787774982160378</v>
      </c>
      <c r="AC58" s="65"/>
      <c r="AD58" s="115">
        <f>+AD55/AD65</f>
        <v>1.5047945693279674</v>
      </c>
      <c r="AE58" s="64"/>
      <c r="AF58" s="116">
        <f>+AF55/AF65</f>
        <v>1.1989477491728944</v>
      </c>
      <c r="AG58" s="65"/>
      <c r="AH58" s="115">
        <f>+AH55/AH65</f>
        <v>6.4255842997481647</v>
      </c>
      <c r="AI58" s="64"/>
      <c r="AJ58" s="115">
        <f>+AJ55/AJ65</f>
        <v>2.7376999893841272</v>
      </c>
      <c r="AK58" s="64"/>
      <c r="AL58" s="115">
        <f>+AL55/AL65</f>
        <v>1.7016884297109003</v>
      </c>
      <c r="AM58" s="64"/>
      <c r="AN58" s="116">
        <f>+AN55/AN65</f>
        <v>1.2049316651987543</v>
      </c>
      <c r="AO58" s="65"/>
      <c r="AP58" s="115">
        <f>+AP55/AP65</f>
        <v>3.8577897892010133</v>
      </c>
      <c r="AQ58" s="64"/>
      <c r="AR58" s="117">
        <f>+AR55/AR65</f>
        <v>2.4565023899452845</v>
      </c>
      <c r="AS58" s="66"/>
    </row>
    <row r="59" spans="1:45" x14ac:dyDescent="0.35">
      <c r="A59" s="53" t="s">
        <v>75</v>
      </c>
      <c r="B59" s="115">
        <f>+B55/B66</f>
        <v>3.936313324360508</v>
      </c>
      <c r="C59" s="64"/>
      <c r="D59" s="115">
        <f>+D55/D66</f>
        <v>2.6392361099645303</v>
      </c>
      <c r="E59" s="64"/>
      <c r="F59" s="115">
        <f>+F55/F66</f>
        <v>2.2238592179208672</v>
      </c>
      <c r="G59" s="64"/>
      <c r="H59" s="116">
        <f>+H55/H66</f>
        <v>1.3775381499415915</v>
      </c>
      <c r="I59" s="65"/>
      <c r="J59" s="116">
        <f>+J55/J66</f>
        <v>4.0737868320331643</v>
      </c>
      <c r="K59" s="65"/>
      <c r="L59" s="115">
        <f>+L55/L66</f>
        <v>2.3044995902027177</v>
      </c>
      <c r="M59" s="64"/>
      <c r="N59" s="115">
        <f>+N55/N66</f>
        <v>1.6364975927903846</v>
      </c>
      <c r="O59" s="64"/>
      <c r="P59" s="115">
        <f>+P55/P66</f>
        <v>1.232527442612384</v>
      </c>
      <c r="Q59" s="64"/>
      <c r="R59" s="116">
        <f>+R55/R66</f>
        <v>4.3117863026139371</v>
      </c>
      <c r="S59" s="65"/>
      <c r="T59" s="116">
        <f>+T55/T66</f>
        <v>4.5707066124378768</v>
      </c>
      <c r="U59" s="65"/>
      <c r="V59" s="116">
        <f>+V55/V66</f>
        <v>4.2662214161251351</v>
      </c>
      <c r="W59" s="65"/>
      <c r="X59" s="116">
        <f>+X55/X66</f>
        <v>1.1605257813854555</v>
      </c>
      <c r="Y59" s="65"/>
      <c r="Z59" s="116">
        <f>+Z55/Z66</f>
        <v>3.3762641851762303</v>
      </c>
      <c r="AA59" s="65"/>
      <c r="AB59" s="116">
        <f>+AB55/AB66</f>
        <v>3.8610528706232987</v>
      </c>
      <c r="AC59" s="65"/>
      <c r="AD59" s="115">
        <f>+AD55/AD66</f>
        <v>1.6828952156411507</v>
      </c>
      <c r="AE59" s="64"/>
      <c r="AF59" s="116">
        <f>+AF55/AF66</f>
        <v>1.3420982340555008</v>
      </c>
      <c r="AG59" s="65"/>
      <c r="AH59" s="115">
        <f>+AH55/AH66</f>
        <v>7.2694689429581132</v>
      </c>
      <c r="AI59" s="64"/>
      <c r="AJ59" s="115">
        <f>+AJ55/AJ66</f>
        <v>3.0850907124344111</v>
      </c>
      <c r="AK59" s="64"/>
      <c r="AL59" s="115">
        <f>+AL55/AL66</f>
        <v>1.9190554963764204</v>
      </c>
      <c r="AM59" s="64"/>
      <c r="AN59" s="116">
        <f>+AN55/AN66</f>
        <v>1.3609235641425019</v>
      </c>
      <c r="AO59" s="65"/>
      <c r="AP59" s="115">
        <f>+AP55/AP66</f>
        <v>4.3269480837165943</v>
      </c>
      <c r="AQ59" s="64"/>
      <c r="AR59" s="117">
        <f>+AR55/AR66</f>
        <v>2.7696659844590545</v>
      </c>
      <c r="AS59" s="66"/>
    </row>
    <row r="60" spans="1:45" x14ac:dyDescent="0.35">
      <c r="A60" s="53" t="s">
        <v>73</v>
      </c>
      <c r="B60" s="115">
        <f>+B55/B67</f>
        <v>2.5248373857261019</v>
      </c>
      <c r="C60" s="64"/>
      <c r="D60" s="115">
        <f>+D55/D67</f>
        <v>1.4658332459273742</v>
      </c>
      <c r="E60" s="64"/>
      <c r="F60" s="115">
        <f>+F55/F67</f>
        <v>1.1813294986270053</v>
      </c>
      <c r="G60" s="64"/>
      <c r="H60" s="116">
        <f>+H55/H67</f>
        <v>0.77840981012693899</v>
      </c>
      <c r="I60" s="65"/>
      <c r="J60" s="116">
        <f>+J55/J67</f>
        <v>2.7925172166826573</v>
      </c>
      <c r="K60" s="65"/>
      <c r="L60" s="115">
        <f>+L55/L67</f>
        <v>1.6045786776259612</v>
      </c>
      <c r="M60" s="64"/>
      <c r="N60" s="115">
        <f>+N55/N67</f>
        <v>1.0762241206196108</v>
      </c>
      <c r="O60" s="64"/>
      <c r="P60" s="115">
        <f>+P55/P67</f>
        <v>0.8230991031871171</v>
      </c>
      <c r="Q60" s="64"/>
      <c r="R60" s="116">
        <f>+R55/R67</f>
        <v>3.3018173921499532</v>
      </c>
      <c r="S60" s="65"/>
      <c r="T60" s="116">
        <f>+T55/T67</f>
        <v>3.5000896445663741</v>
      </c>
      <c r="U60" s="65"/>
      <c r="V60" s="116">
        <f>+V55/V67</f>
        <v>3.2669253719705531</v>
      </c>
      <c r="W60" s="65"/>
      <c r="X60" s="116">
        <f>+X55/X67</f>
        <v>0.86605957820222856</v>
      </c>
      <c r="Y60" s="65"/>
      <c r="Z60" s="116">
        <f>+Z55/Z67</f>
        <v>2.7037298743579186</v>
      </c>
      <c r="AA60" s="65"/>
      <c r="AB60" s="116">
        <f>+AB55/AB67</f>
        <v>3.0919511685767906</v>
      </c>
      <c r="AC60" s="65"/>
      <c r="AD60" s="115">
        <f>+AD55/AD67</f>
        <v>1.2493067851607551</v>
      </c>
      <c r="AE60" s="64"/>
      <c r="AF60" s="116">
        <f>+AF55/AF67</f>
        <v>1.0087088135724203</v>
      </c>
      <c r="AG60" s="65"/>
      <c r="AH60" s="115">
        <f>+AH55/AH67</f>
        <v>7.1913423180283313</v>
      </c>
      <c r="AI60" s="64"/>
      <c r="AJ60" s="115">
        <f>+AJ55/AJ67</f>
        <v>2.2450397905029744</v>
      </c>
      <c r="AK60" s="64"/>
      <c r="AL60" s="115">
        <f>+AL55/AL67</f>
        <v>1.3476842323691325</v>
      </c>
      <c r="AM60" s="64"/>
      <c r="AN60" s="116">
        <f>+AN55/AN67</f>
        <v>0.97066908853776368</v>
      </c>
      <c r="AO60" s="65"/>
      <c r="AP60" s="115">
        <f>+AP55/AP67</f>
        <v>3.2684960006855368</v>
      </c>
      <c r="AQ60" s="64"/>
      <c r="AR60" s="117">
        <f>+AR55/AR67</f>
        <v>2.0746084639382825</v>
      </c>
      <c r="AS60" s="66"/>
    </row>
    <row r="61" spans="1:45" x14ac:dyDescent="0.35">
      <c r="A61" s="53"/>
      <c r="B61" s="123"/>
      <c r="C61" s="64"/>
      <c r="D61" s="123"/>
      <c r="E61" s="64"/>
      <c r="F61" s="123"/>
      <c r="G61" s="64"/>
      <c r="H61" s="124"/>
      <c r="I61" s="65"/>
      <c r="J61" s="124"/>
      <c r="K61" s="65"/>
      <c r="L61" s="123"/>
      <c r="M61" s="64"/>
      <c r="N61" s="123"/>
      <c r="O61" s="64"/>
      <c r="P61" s="123"/>
      <c r="Q61" s="64"/>
      <c r="R61" s="124"/>
      <c r="S61" s="65"/>
      <c r="T61" s="124"/>
      <c r="U61" s="65"/>
      <c r="V61" s="124"/>
      <c r="W61" s="65"/>
      <c r="X61" s="124"/>
      <c r="Y61" s="65"/>
      <c r="Z61" s="124"/>
      <c r="AA61" s="65"/>
      <c r="AB61" s="124"/>
      <c r="AC61" s="65"/>
      <c r="AD61" s="123"/>
      <c r="AE61" s="64"/>
      <c r="AF61" s="124"/>
      <c r="AG61" s="65"/>
      <c r="AH61" s="123"/>
      <c r="AI61" s="64"/>
      <c r="AJ61" s="123"/>
      <c r="AK61" s="64"/>
      <c r="AL61" s="123"/>
      <c r="AM61" s="64"/>
      <c r="AN61" s="124"/>
      <c r="AO61" s="65"/>
      <c r="AP61" s="123"/>
      <c r="AQ61" s="64"/>
      <c r="AR61" s="125"/>
      <c r="AS61" s="66"/>
    </row>
    <row r="62" spans="1:45" s="37" customFormat="1" ht="13.5" customHeight="1" x14ac:dyDescent="0.35">
      <c r="A62" s="48" t="s">
        <v>78</v>
      </c>
      <c r="B62" s="28">
        <f>+'DP colones GG'!B62/'DP dólares GG'!B72</f>
        <v>0</v>
      </c>
      <c r="C62" s="69"/>
      <c r="D62" s="28">
        <f>+'DP colones GG'!D62/'DP dólares GG'!D72</f>
        <v>0</v>
      </c>
      <c r="E62" s="69"/>
      <c r="F62" s="28">
        <f>+'DP colones GG'!F62/'DP dólares GG'!F72</f>
        <v>0</v>
      </c>
      <c r="G62" s="69"/>
      <c r="H62" s="30">
        <f>+'DP colones GG'!H62/'DP dólares GG'!H72</f>
        <v>58600.880730725476</v>
      </c>
      <c r="I62" s="71"/>
      <c r="J62" s="30">
        <f>+'DP colones GG'!J62/'DP dólares GG'!J72</f>
        <v>0</v>
      </c>
      <c r="K62" s="71"/>
      <c r="L62" s="28">
        <f>+'DP colones GG'!L62/'DP dólares GG'!L72</f>
        <v>0</v>
      </c>
      <c r="M62" s="69"/>
      <c r="N62" s="28">
        <f>+'DP colones GG'!N62/'DP dólares GG'!N72</f>
        <v>0</v>
      </c>
      <c r="O62" s="69"/>
      <c r="P62" s="28">
        <f>+'DP colones GG'!P62/'DP dólares GG'!P72</f>
        <v>62230.587951651265</v>
      </c>
      <c r="Q62" s="69"/>
      <c r="R62" s="30">
        <f>+'DP colones GG'!R62/'DP dólares GG'!R72</f>
        <v>0</v>
      </c>
      <c r="S62" s="71"/>
      <c r="T62" s="30">
        <f>+'DP colones GG'!T62/'DP dólares GG'!T72</f>
        <v>0</v>
      </c>
      <c r="U62" s="71"/>
      <c r="V62" s="30">
        <f>+'DP colones GG'!V62/'DP dólares GG'!V72</f>
        <v>0</v>
      </c>
      <c r="W62" s="71"/>
      <c r="X62" s="30">
        <f>+'DP colones GG'!X62/'DP dólares GG'!X72</f>
        <v>74044.056120741589</v>
      </c>
      <c r="Y62" s="71"/>
      <c r="Z62" s="30">
        <f>+'DP colones GG'!Z62/'DP dólares GG'!Z72</f>
        <v>0</v>
      </c>
      <c r="AA62" s="71"/>
      <c r="AB62" s="30">
        <f>+'DP colones GG'!AB62/'DP dólares GG'!AB72</f>
        <v>0</v>
      </c>
      <c r="AC62" s="71"/>
      <c r="AD62" s="28">
        <f>+'DP colones GG'!AD62/'DP dólares GG'!AD72</f>
        <v>0</v>
      </c>
      <c r="AE62" s="69"/>
      <c r="AF62" s="30">
        <f>+'DP colones GG'!AF62/'DP dólares GG'!AF72</f>
        <v>89855.785844115351</v>
      </c>
      <c r="AG62" s="71"/>
      <c r="AH62" s="28">
        <f>+'DP colones GG'!AH62/'DP dólares GG'!AH72</f>
        <v>0</v>
      </c>
      <c r="AI62" s="69"/>
      <c r="AJ62" s="28">
        <f>+'DP colones GG'!AJ62/'DP dólares GG'!AJ72</f>
        <v>0</v>
      </c>
      <c r="AK62" s="69"/>
      <c r="AL62" s="28">
        <f>+'DP colones GG'!AL62/'DP dólares GG'!AL72</f>
        <v>0</v>
      </c>
      <c r="AM62" s="69"/>
      <c r="AN62" s="30">
        <f>+'DP colones GG'!AN62/'DP dólares GG'!AN72</f>
        <v>96017.701293443009</v>
      </c>
      <c r="AO62" s="71"/>
      <c r="AP62" s="28">
        <f>+'DP colones GG'!AP62/'DP dólares GG'!AP72</f>
        <v>0</v>
      </c>
      <c r="AQ62" s="69"/>
      <c r="AR62" s="32">
        <f>+'DP colones GG'!AR62/'DP dólares GG'!AR72</f>
        <v>0</v>
      </c>
      <c r="AS62" s="72"/>
    </row>
    <row r="63" spans="1:45" s="37" customFormat="1" ht="13.5" customHeight="1" x14ac:dyDescent="0.35">
      <c r="A63" s="48" t="s">
        <v>79</v>
      </c>
      <c r="B63" s="132">
        <f>+'DP colones GG'!B63</f>
        <v>0</v>
      </c>
      <c r="C63" s="69"/>
      <c r="D63" s="132">
        <f>+'DP colones GG'!D63</f>
        <v>0</v>
      </c>
      <c r="E63" s="69"/>
      <c r="F63" s="132">
        <f>+'DP colones GG'!F63</f>
        <v>0</v>
      </c>
      <c r="G63" s="69"/>
      <c r="H63" s="133">
        <f>+'DP colones GG'!H63</f>
        <v>-4.4999999999999998E-2</v>
      </c>
      <c r="I63" s="71"/>
      <c r="J63" s="133">
        <f>+'DP colones GG'!J63</f>
        <v>0</v>
      </c>
      <c r="K63" s="71"/>
      <c r="L63" s="132">
        <f>+'DP colones GG'!L63</f>
        <v>0</v>
      </c>
      <c r="M63" s="69"/>
      <c r="N63" s="132">
        <f>+'DP colones GG'!N63</f>
        <v>0</v>
      </c>
      <c r="O63" s="69"/>
      <c r="P63" s="132">
        <f>+'DP colones GG'!P63</f>
        <v>0</v>
      </c>
      <c r="Q63" s="69"/>
      <c r="R63" s="133">
        <f>+'DP colones GG'!R63</f>
        <v>0</v>
      </c>
      <c r="S63" s="71"/>
      <c r="T63" s="133">
        <f>+'DP colones GG'!T63</f>
        <v>0</v>
      </c>
      <c r="U63" s="71"/>
      <c r="V63" s="133">
        <f>+'DP colones GG'!V63</f>
        <v>0</v>
      </c>
      <c r="W63" s="71"/>
      <c r="X63" s="133">
        <f>+'DP colones GG'!X63</f>
        <v>4.2999999999999997E-2</v>
      </c>
      <c r="Y63" s="71"/>
      <c r="Z63" s="133">
        <f>+'DP colones GG'!Z63</f>
        <v>0</v>
      </c>
      <c r="AA63" s="71"/>
      <c r="AB63" s="133">
        <f>+'DP colones GG'!AB63</f>
        <v>0</v>
      </c>
      <c r="AC63" s="71"/>
      <c r="AD63" s="132">
        <f>+'DP colones GG'!AD63</f>
        <v>0</v>
      </c>
      <c r="AE63" s="69"/>
      <c r="AF63" s="133">
        <f>+'DP colones GG'!AF63</f>
        <v>0</v>
      </c>
      <c r="AG63" s="71"/>
      <c r="AH63" s="132">
        <f>+'DP colones GG'!AH63</f>
        <v>0</v>
      </c>
      <c r="AI63" s="69"/>
      <c r="AJ63" s="132">
        <f>+'DP colones GG'!AJ63</f>
        <v>0</v>
      </c>
      <c r="AK63" s="69"/>
      <c r="AL63" s="132">
        <f>+'DP colones GG'!AL63</f>
        <v>0</v>
      </c>
      <c r="AM63" s="69"/>
      <c r="AN63" s="133">
        <f>+'DP colones GG'!AN63</f>
        <v>0</v>
      </c>
      <c r="AO63" s="71"/>
      <c r="AP63" s="132">
        <f>+'DP colones GG'!AP63</f>
        <v>0</v>
      </c>
      <c r="AQ63" s="69"/>
      <c r="AR63" s="134">
        <f>+'DP colones GG'!AR63</f>
        <v>0</v>
      </c>
      <c r="AS63" s="72"/>
    </row>
    <row r="64" spans="1:45" s="37" customFormat="1" ht="13.5" customHeight="1" x14ac:dyDescent="0.35">
      <c r="A64" s="48" t="s">
        <v>80</v>
      </c>
      <c r="B64" s="28">
        <v>0</v>
      </c>
      <c r="C64" s="69"/>
      <c r="D64" s="28">
        <v>0</v>
      </c>
      <c r="E64" s="69"/>
      <c r="F64" s="28">
        <v>0</v>
      </c>
      <c r="G64" s="69"/>
      <c r="H64" s="30">
        <v>11707.5</v>
      </c>
      <c r="I64" s="71"/>
      <c r="J64" s="30">
        <v>0</v>
      </c>
      <c r="K64" s="71"/>
      <c r="L64" s="28">
        <v>0</v>
      </c>
      <c r="M64" s="69"/>
      <c r="N64" s="28">
        <v>0</v>
      </c>
      <c r="O64" s="69"/>
      <c r="P64" s="28">
        <v>14425.73599881</v>
      </c>
      <c r="Q64" s="69"/>
      <c r="R64" s="30"/>
      <c r="S64" s="71"/>
      <c r="T64" s="30"/>
      <c r="U64" s="71"/>
      <c r="V64" s="30"/>
      <c r="W64" s="71"/>
      <c r="X64" s="30">
        <v>16525.400000000001</v>
      </c>
      <c r="Y64" s="71"/>
      <c r="Z64" s="30">
        <v>0</v>
      </c>
      <c r="AA64" s="71"/>
      <c r="AB64" s="30">
        <v>0</v>
      </c>
      <c r="AC64" s="71"/>
      <c r="AD64" s="28">
        <v>0</v>
      </c>
      <c r="AE64" s="69"/>
      <c r="AF64" s="30">
        <v>18802.5</v>
      </c>
      <c r="AG64" s="71"/>
      <c r="AH64" s="28">
        <v>0</v>
      </c>
      <c r="AI64" s="69"/>
      <c r="AJ64" s="28">
        <v>0</v>
      </c>
      <c r="AK64" s="69"/>
      <c r="AL64" s="28">
        <v>0</v>
      </c>
      <c r="AM64" s="69"/>
      <c r="AN64" s="30">
        <v>20616</v>
      </c>
      <c r="AO64" s="71"/>
      <c r="AP64" s="28">
        <v>0</v>
      </c>
      <c r="AQ64" s="69"/>
      <c r="AR64" s="32">
        <v>0</v>
      </c>
      <c r="AS64" s="72"/>
    </row>
    <row r="65" spans="1:45" s="37" customFormat="1" ht="13.5" customHeight="1" x14ac:dyDescent="0.35">
      <c r="A65" s="48" t="s">
        <v>81</v>
      </c>
      <c r="B65" s="28">
        <f>+'DP colones GG'!B65/'DP dólares GG'!B72</f>
        <v>2290.5992374938201</v>
      </c>
      <c r="C65" s="91"/>
      <c r="D65" s="28">
        <f>+'DP colones GG'!D65/'DP dólares GG'!D72</f>
        <v>3828.9301575272375</v>
      </c>
      <c r="E65" s="91"/>
      <c r="F65" s="28">
        <f>+'DP colones GG'!F65/'DP dólares GG'!F72</f>
        <v>4737.3434978469304</v>
      </c>
      <c r="G65" s="91"/>
      <c r="H65" s="30">
        <f>+'DP colones GG'!H65/'DP dólares GG'!H72</f>
        <v>7624.0687192663299</v>
      </c>
      <c r="I65" s="92"/>
      <c r="J65" s="30">
        <f>+'DP colones GG'!J65/'DP dólares GG'!J72</f>
        <v>2825.5508986651384</v>
      </c>
      <c r="K65" s="92"/>
      <c r="L65" s="28">
        <f>+'DP colones GG'!L65/'DP dólares GG'!L72</f>
        <v>5064.4817822478753</v>
      </c>
      <c r="M65" s="91"/>
      <c r="N65" s="28">
        <f>+'DP colones GG'!N65/'DP dólares GG'!N72</f>
        <v>7233.3286049362277</v>
      </c>
      <c r="O65" s="91"/>
      <c r="P65" s="28">
        <f>+'DP colones GG'!P65/'DP dólares GG'!P72</f>
        <v>9833.6225380075011</v>
      </c>
      <c r="Q65" s="91"/>
      <c r="R65" s="30">
        <f>+'DP colones GG'!R65/'DP dólares GG'!R72</f>
        <v>2902.8165737478162</v>
      </c>
      <c r="S65" s="92"/>
      <c r="T65" s="30">
        <f>+'DP colones GG'!T65/'DP dólares GG'!T72</f>
        <v>2798.4062530834503</v>
      </c>
      <c r="U65" s="92"/>
      <c r="V65" s="30">
        <f>+'DP colones GG'!V65/'DP dólares GG'!V72</f>
        <v>3077.8378456707446</v>
      </c>
      <c r="W65" s="92"/>
      <c r="X65" s="30">
        <f>+'DP colones GG'!X65/'DP dólares GG'!X72</f>
        <v>12270.873099419969</v>
      </c>
      <c r="Y65" s="92"/>
      <c r="Z65" s="30">
        <f>+'DP colones GG'!Z65/'DP dólares GG'!Z72</f>
        <v>3707.0817095747734</v>
      </c>
      <c r="AA65" s="92"/>
      <c r="AB65" s="30">
        <f>+'DP colones GG'!AB65/'DP dólares GG'!AB72</f>
        <v>3676.2942423777422</v>
      </c>
      <c r="AC65" s="92"/>
      <c r="AD65" s="28">
        <f>+'DP colones GG'!AD65/'DP dólares GG'!AD72</f>
        <v>8664.5963064014959</v>
      </c>
      <c r="AE65" s="91"/>
      <c r="AF65" s="30">
        <f>+'DP colones GG'!AF65/'DP dólares GG'!AF72</f>
        <v>12198.942666572022</v>
      </c>
      <c r="AG65" s="92"/>
      <c r="AH65" s="28">
        <f>+'DP colones GG'!AH65/'DP dólares GG'!AH72</f>
        <v>2375.2711237060298</v>
      </c>
      <c r="AI65" s="91"/>
      <c r="AJ65" s="28">
        <f>+'DP colones GG'!AJ65/'DP dólares GG'!AJ72</f>
        <v>5749.8578297602799</v>
      </c>
      <c r="AK65" s="91"/>
      <c r="AL65" s="28">
        <f>+'DP colones GG'!AL65/'DP dólares GG'!AL72</f>
        <v>9241.2751846759875</v>
      </c>
      <c r="AM65" s="91"/>
      <c r="AN65" s="30">
        <f>+'DP colones GG'!AN65/'DP dólares GG'!AN72</f>
        <v>12858.011693739627</v>
      </c>
      <c r="AO65" s="226"/>
      <c r="AP65" s="28">
        <f>+'DP colones GG'!AP65/'DP dólares GG'!AP72</f>
        <v>4016.8349350761264</v>
      </c>
      <c r="AQ65" s="224"/>
      <c r="AR65" s="32">
        <f>+'DP colones GG'!AR65/'DP dólares GG'!AR72</f>
        <v>6135.4739784643425</v>
      </c>
      <c r="AS65" s="227"/>
    </row>
    <row r="66" spans="1:45" s="37" customFormat="1" ht="13.5" customHeight="1" x14ac:dyDescent="0.35">
      <c r="A66" s="48" t="s">
        <v>82</v>
      </c>
      <c r="B66" s="28">
        <f>+'DP colones GG'!B66/'DP dólares GG'!B72</f>
        <v>2129.1886437016328</v>
      </c>
      <c r="C66" s="91"/>
      <c r="D66" s="28">
        <f>+'DP colones GG'!D66/'DP dólares GG'!D72</f>
        <v>3497.3568291819133</v>
      </c>
      <c r="E66" s="91"/>
      <c r="F66" s="28">
        <f>+'DP colones GG'!F66/'DP dólares GG'!F72</f>
        <v>4342.98952200033</v>
      </c>
      <c r="G66" s="91"/>
      <c r="H66" s="30">
        <f>+'DP colones GG'!H66/'DP dólares GG'!H72</f>
        <v>7050.1040928418333</v>
      </c>
      <c r="I66" s="92"/>
      <c r="J66" s="30">
        <f>+'DP colones GG'!J66/'DP dólares GG'!J72</f>
        <v>2386.5660679660459</v>
      </c>
      <c r="K66" s="92"/>
      <c r="L66" s="28">
        <f>+'DP colones GG'!L66/'DP dólares GG'!L72</f>
        <v>4369.7822992246438</v>
      </c>
      <c r="M66" s="91"/>
      <c r="N66" s="28">
        <f>+'DP colones GG'!N66/'DP dólares GG'!N72</f>
        <v>6318.7108042920472</v>
      </c>
      <c r="O66" s="91"/>
      <c r="P66" s="28">
        <f>+'DP colones GG'!P66/'DP dólares GG'!P72</f>
        <v>8661.2650340191867</v>
      </c>
      <c r="Q66" s="91"/>
      <c r="R66" s="30">
        <f>+'DP colones GG'!R66/'DP dólares GG'!R72</f>
        <v>2602.782718709142</v>
      </c>
      <c r="S66" s="92"/>
      <c r="T66" s="30">
        <f>+'DP colones GG'!T66/'DP dólares GG'!T72</f>
        <v>2509.164203251506</v>
      </c>
      <c r="U66" s="92"/>
      <c r="V66" s="30">
        <f>+'DP colones GG'!V66/'DP dólares GG'!V72</f>
        <v>2759.71386829926</v>
      </c>
      <c r="W66" s="92"/>
      <c r="X66" s="30">
        <f>+'DP colones GG'!X66/'DP dólares GG'!X72</f>
        <v>10561.295913383827</v>
      </c>
      <c r="Y66" s="92"/>
      <c r="Z66" s="30">
        <f>+'DP colones GG'!Z66/'DP dólares GG'!Z72</f>
        <v>3340.05072384184</v>
      </c>
      <c r="AA66" s="92"/>
      <c r="AB66" s="30">
        <f>+'DP colones GG'!AB66/'DP dólares GG'!AB72</f>
        <v>3312.3114641888615</v>
      </c>
      <c r="AC66" s="92"/>
      <c r="AD66" s="28">
        <f>+'DP colones GG'!AD66/'DP dólares GG'!AD72</f>
        <v>7747.6228740270926</v>
      </c>
      <c r="AE66" s="91"/>
      <c r="AF66" s="30">
        <f>+'DP colones GG'!AF66/'DP dólares GG'!AF72</f>
        <v>10897.782652004351</v>
      </c>
      <c r="AG66" s="92"/>
      <c r="AH66" s="28">
        <f>+'DP colones GG'!AH66/'DP dólares GG'!AH72</f>
        <v>2099.5350499317196</v>
      </c>
      <c r="AI66" s="91"/>
      <c r="AJ66" s="28">
        <f>+'DP colones GG'!AJ66/'DP dólares GG'!AJ72</f>
        <v>5102.4061159853563</v>
      </c>
      <c r="AK66" s="91"/>
      <c r="AL66" s="28">
        <f>+'DP colones GG'!AL66/'DP dólares GG'!AL72</f>
        <v>8194.5368892307433</v>
      </c>
      <c r="AM66" s="91"/>
      <c r="AN66" s="30">
        <f>+'DP colones GG'!AN66/'DP dólares GG'!AN72</f>
        <v>11384.19956086562</v>
      </c>
      <c r="AO66" s="226"/>
      <c r="AP66" s="28">
        <f>+'DP colones GG'!AP66/'DP dólares GG'!AP72</f>
        <v>3581.3013000452625</v>
      </c>
      <c r="AQ66" s="224"/>
      <c r="AR66" s="32">
        <f>+'DP colones GG'!AR66/'DP dólares GG'!AR72</f>
        <v>5441.7415587708301</v>
      </c>
      <c r="AS66" s="227"/>
    </row>
    <row r="67" spans="1:45" s="37" customFormat="1" ht="13.5" customHeight="1" x14ac:dyDescent="0.35">
      <c r="A67" s="48" t="s">
        <v>83</v>
      </c>
      <c r="B67" s="28">
        <f>+'DP colones GG'!B67/'DP dólares GG'!B72</f>
        <v>3319.4825439696715</v>
      </c>
      <c r="C67" s="91"/>
      <c r="D67" s="28">
        <f>+'DP colones GG'!D67/'DP dólares GG'!D72</f>
        <v>6296.9989653688635</v>
      </c>
      <c r="E67" s="91"/>
      <c r="F67" s="28">
        <f>+'DP colones GG'!F67/'DP dólares GG'!F72</f>
        <v>8175.7014389798687</v>
      </c>
      <c r="G67" s="91"/>
      <c r="H67" s="30">
        <f>+'DP colones GG'!H67/'DP dólares GG'!H72</f>
        <v>12476.445212535584</v>
      </c>
      <c r="I67" s="92"/>
      <c r="J67" s="30">
        <f>+'DP colones GG'!J67/'DP dólares GG'!J72</f>
        <v>3481.576179145934</v>
      </c>
      <c r="K67" s="92"/>
      <c r="L67" s="28">
        <f>+'DP colones GG'!L67/'DP dólares GG'!L72</f>
        <v>6275.8913964489993</v>
      </c>
      <c r="M67" s="91"/>
      <c r="N67" s="28">
        <f>+'DP colones GG'!N67/'DP dólares GG'!N72</f>
        <v>9608.1799530837488</v>
      </c>
      <c r="O67" s="91"/>
      <c r="P67" s="28">
        <f>+'DP colones GG'!P67/'DP dólares GG'!P72</f>
        <v>12969.576568401268</v>
      </c>
      <c r="Q67" s="91"/>
      <c r="R67" s="30">
        <f>+'DP colones GG'!R67/'DP dólares GG'!R72</f>
        <v>3398.9289964648242</v>
      </c>
      <c r="S67" s="92"/>
      <c r="T67" s="30">
        <f>+'DP colones GG'!T67/'DP dólares GG'!T72</f>
        <v>3276.6741941305122</v>
      </c>
      <c r="U67" s="92"/>
      <c r="V67" s="30">
        <f>+'DP colones GG'!V67/'DP dólares GG'!V72</f>
        <v>3603.8626741614976</v>
      </c>
      <c r="W67" s="92"/>
      <c r="X67" s="30">
        <f>+'DP colones GG'!X67/'DP dólares GG'!X72</f>
        <v>14152.209040589587</v>
      </c>
      <c r="Y67" s="92"/>
      <c r="Z67" s="30">
        <f>+'DP colones GG'!Z67/'DP dólares GG'!Z72</f>
        <v>4170.8654930837656</v>
      </c>
      <c r="AA67" s="92"/>
      <c r="AB67" s="30">
        <f>+'DP colones GG'!AB67/'DP dólares GG'!AB72</f>
        <v>4136.2262823483015</v>
      </c>
      <c r="AC67" s="92"/>
      <c r="AD67" s="28">
        <f>+'DP colones GG'!AD67/'DP dólares GG'!AD72</f>
        <v>10436.537784123544</v>
      </c>
      <c r="AE67" s="91"/>
      <c r="AF67" s="30">
        <f>+'DP colones GG'!AF67/'DP dólares GG'!AF72</f>
        <v>14499.62036177415</v>
      </c>
      <c r="AG67" s="92"/>
      <c r="AH67" s="28">
        <f>+'DP colones GG'!AH67/'DP dólares GG'!AH72</f>
        <v>2122.3443642598295</v>
      </c>
      <c r="AI67" s="91"/>
      <c r="AJ67" s="28">
        <f>+'DP colones GG'!AJ67/'DP dólares GG'!AJ72</f>
        <v>7011.6288299586395</v>
      </c>
      <c r="AK67" s="91"/>
      <c r="AL67" s="28">
        <f>+'DP colones GG'!AL67/'DP dólares GG'!AL72</f>
        <v>11668.735657679106</v>
      </c>
      <c r="AM67" s="91"/>
      <c r="AN67" s="30">
        <f>+'DP colones GG'!AN67/'DP dólares GG'!AN72</f>
        <v>15961.181440960238</v>
      </c>
      <c r="AO67" s="226"/>
      <c r="AP67" s="28">
        <f>+'DP colones GG'!AP67/'DP dólares GG'!AP72</f>
        <v>4741.050560928461</v>
      </c>
      <c r="AQ67" s="224"/>
      <c r="AR67" s="32">
        <f>+'DP colones GG'!AR67/'DP dólares GG'!AR72</f>
        <v>7264.8920283172683</v>
      </c>
      <c r="AS67" s="227"/>
    </row>
    <row r="68" spans="1:45" s="37" customFormat="1" ht="15" thickBot="1" x14ac:dyDescent="0.4">
      <c r="A68" s="93"/>
      <c r="B68" s="106"/>
      <c r="C68" s="95"/>
      <c r="D68" s="106"/>
      <c r="E68" s="95"/>
      <c r="F68" s="106"/>
      <c r="G68" s="95"/>
      <c r="H68" s="108"/>
      <c r="I68" s="97"/>
      <c r="J68" s="108"/>
      <c r="K68" s="97"/>
      <c r="L68" s="106"/>
      <c r="M68" s="95"/>
      <c r="N68" s="106"/>
      <c r="O68" s="95"/>
      <c r="P68" s="106"/>
      <c r="Q68" s="95"/>
      <c r="R68" s="108"/>
      <c r="S68" s="97"/>
      <c r="T68" s="108"/>
      <c r="U68" s="97"/>
      <c r="V68" s="108"/>
      <c r="W68" s="97"/>
      <c r="X68" s="108"/>
      <c r="Y68" s="97"/>
      <c r="Z68" s="108"/>
      <c r="AA68" s="97"/>
      <c r="AB68" s="108"/>
      <c r="AC68" s="97"/>
      <c r="AD68" s="106"/>
      <c r="AE68" s="95"/>
      <c r="AF68" s="108"/>
      <c r="AG68" s="97"/>
      <c r="AH68" s="106"/>
      <c r="AI68" s="95"/>
      <c r="AJ68" s="106"/>
      <c r="AK68" s="95"/>
      <c r="AL68" s="106"/>
      <c r="AM68" s="95"/>
      <c r="AN68" s="108"/>
      <c r="AO68" s="327"/>
      <c r="AP68" s="106"/>
      <c r="AQ68" s="338"/>
      <c r="AR68" s="110"/>
      <c r="AS68" s="322"/>
    </row>
    <row r="69" spans="1:45" s="37" customFormat="1" ht="15" customHeight="1" x14ac:dyDescent="0.35">
      <c r="B69" s="98"/>
      <c r="C69" s="98"/>
      <c r="D69" s="98"/>
      <c r="E69" s="98"/>
      <c r="F69" s="16"/>
      <c r="G69" s="16"/>
      <c r="H69" s="16"/>
      <c r="I69" s="16"/>
      <c r="J69" s="16"/>
      <c r="K69" s="16"/>
      <c r="L69" s="98"/>
      <c r="M69" s="98"/>
      <c r="N69" s="98"/>
      <c r="O69" s="98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98"/>
      <c r="AE69" s="98"/>
      <c r="AF69" s="16"/>
      <c r="AG69" s="16"/>
      <c r="AH69" s="98"/>
      <c r="AI69" s="98"/>
      <c r="AJ69" s="98"/>
      <c r="AK69" s="98"/>
      <c r="AL69" s="98"/>
      <c r="AM69" s="98"/>
      <c r="AN69" s="16"/>
      <c r="AP69" s="98"/>
      <c r="AQ69" s="88"/>
      <c r="AR69" s="16"/>
    </row>
    <row r="70" spans="1:45" ht="12.75" customHeight="1" x14ac:dyDescent="0.35">
      <c r="B70" s="99"/>
      <c r="C70" s="99"/>
      <c r="D70" s="99"/>
      <c r="E70" s="99"/>
      <c r="F70" s="14"/>
      <c r="G70" s="14"/>
      <c r="H70" s="14"/>
      <c r="I70" s="14"/>
      <c r="J70" s="14"/>
      <c r="K70" s="14"/>
      <c r="L70" s="99"/>
      <c r="M70" s="99"/>
      <c r="N70" s="99"/>
      <c r="O70" s="99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99"/>
      <c r="AE70" s="99"/>
      <c r="AF70" s="14"/>
      <c r="AG70" s="14"/>
      <c r="AH70" s="99"/>
      <c r="AI70" s="99"/>
      <c r="AJ70" s="99"/>
      <c r="AK70" s="99"/>
      <c r="AL70" s="99"/>
      <c r="AM70" s="99"/>
      <c r="AN70" s="14"/>
      <c r="AP70" s="99"/>
      <c r="AQ70" s="62"/>
      <c r="AR70" s="14"/>
    </row>
    <row r="71" spans="1:45" ht="15" thickBot="1" x14ac:dyDescent="0.4">
      <c r="B71" s="75"/>
      <c r="C71" s="75"/>
      <c r="D71" s="75"/>
      <c r="E71" s="75"/>
      <c r="F71" s="76"/>
      <c r="G71" s="76"/>
      <c r="H71" s="76"/>
      <c r="I71" s="76"/>
      <c r="J71" s="76"/>
      <c r="K71" s="76"/>
      <c r="L71" s="75"/>
      <c r="M71" s="75"/>
      <c r="N71" s="75"/>
      <c r="O71" s="75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5"/>
      <c r="AE71" s="75"/>
      <c r="AF71" s="76"/>
      <c r="AG71" s="76"/>
      <c r="AH71" s="75"/>
      <c r="AI71" s="75"/>
      <c r="AJ71" s="75"/>
      <c r="AK71" s="75"/>
      <c r="AL71" s="75"/>
      <c r="AM71" s="75"/>
      <c r="AN71" s="76"/>
      <c r="AP71" s="75"/>
      <c r="AQ71" s="62"/>
      <c r="AR71" s="76"/>
    </row>
    <row r="72" spans="1:45" s="100" customFormat="1" ht="15" thickBot="1" x14ac:dyDescent="0.4">
      <c r="A72" s="100" t="s">
        <v>84</v>
      </c>
      <c r="B72" s="101">
        <f>+'DP colones GG'!B72</f>
        <v>579.32000000000005</v>
      </c>
      <c r="C72" s="102"/>
      <c r="D72" s="101">
        <f>+'DP colones GG'!D72</f>
        <v>583.74</v>
      </c>
      <c r="E72" s="102"/>
      <c r="F72" s="101">
        <f>+'DP colones GG'!F72</f>
        <v>605.54</v>
      </c>
      <c r="G72" s="103"/>
      <c r="H72" s="104">
        <f>+'DP colones GG'!H72</f>
        <v>615.74</v>
      </c>
      <c r="I72" s="103"/>
      <c r="J72" s="104">
        <f>+'DP colones GG'!J72</f>
        <v>612.88</v>
      </c>
      <c r="K72" s="103"/>
      <c r="L72" s="101">
        <f>+'DP colones GG'!L72</f>
        <v>620.27</v>
      </c>
      <c r="M72" s="102"/>
      <c r="N72" s="101">
        <f>+'DP colones GG'!N72</f>
        <v>628.79999999999995</v>
      </c>
      <c r="O72" s="102"/>
      <c r="P72" s="101">
        <f>+'DP colones GG'!P72</f>
        <v>642.66</v>
      </c>
      <c r="Q72" s="103"/>
      <c r="R72" s="104">
        <f>+'DP colones GG'!R72</f>
        <v>667.37</v>
      </c>
      <c r="S72" s="103"/>
      <c r="T72" s="104">
        <f>+'DP colones GG'!T72</f>
        <v>692.27</v>
      </c>
      <c r="U72" s="103"/>
      <c r="V72" s="104">
        <f>+'DP colones GG'!V72</f>
        <v>629.41999999999996</v>
      </c>
      <c r="W72" s="103"/>
      <c r="X72" s="104">
        <f>+'DP colones GG'!X72</f>
        <v>597.64</v>
      </c>
      <c r="Y72" s="103"/>
      <c r="Z72" s="104">
        <f>+'DP colones GG'!Z72</f>
        <v>543.30999999999995</v>
      </c>
      <c r="AA72" s="103"/>
      <c r="AB72" s="104">
        <f>+'DP colones GG'!AB72</f>
        <v>547.86</v>
      </c>
      <c r="AC72" s="103"/>
      <c r="AD72" s="101">
        <f>+'DP colones GG'!AD72</f>
        <v>541.5</v>
      </c>
      <c r="AE72" s="102"/>
      <c r="AF72" s="104">
        <f>+'DP colones GG'!AF72</f>
        <v>523.72</v>
      </c>
      <c r="AG72" s="103"/>
      <c r="AH72" s="101">
        <f>+'DP colones GG'!AH72</f>
        <v>504.1</v>
      </c>
      <c r="AI72" s="102"/>
      <c r="AJ72" s="101">
        <f>+'DP colones GG'!AJ72</f>
        <v>528.53</v>
      </c>
      <c r="AK72" s="102"/>
      <c r="AL72" s="101">
        <f>+'DP colones GG'!AL72</f>
        <v>519.02</v>
      </c>
      <c r="AM72" s="102"/>
      <c r="AN72" s="104">
        <f>+'DP colones GG'!AN72</f>
        <v>511.53</v>
      </c>
      <c r="AP72" s="101">
        <f>+'DP colones GG'!AP72</f>
        <v>503.5</v>
      </c>
      <c r="AQ72" s="243"/>
      <c r="AR72" s="105">
        <f>+'DP colones GG'!AR72</f>
        <v>506.48</v>
      </c>
    </row>
    <row r="73" spans="1:45" x14ac:dyDescent="0.35">
      <c r="B73" s="62"/>
      <c r="C73" s="62"/>
      <c r="D73" s="62"/>
      <c r="E73" s="62"/>
      <c r="L73" s="62"/>
      <c r="M73" s="62"/>
      <c r="N73" s="62"/>
      <c r="O73" s="62"/>
      <c r="AP73" s="62"/>
      <c r="AQ73" s="62"/>
    </row>
    <row r="74" spans="1:45" x14ac:dyDescent="0.35">
      <c r="A74" s="88" t="s">
        <v>85</v>
      </c>
      <c r="D74" s="62"/>
      <c r="E74" s="62"/>
      <c r="L74" s="62"/>
      <c r="M74" s="62"/>
      <c r="N74" s="62"/>
      <c r="O74" s="62"/>
    </row>
    <row r="75" spans="1:45" s="62" customFormat="1" x14ac:dyDescent="0.35">
      <c r="A75" s="21" t="str">
        <f>+'DP colones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21" t="str">
        <f>+'DP colones GG'!A76</f>
        <v>El dato correspondiente al servicio de intereses, es el acumulado a la fecha corte.</v>
      </c>
    </row>
    <row r="77" spans="1:45" x14ac:dyDescent="0.35">
      <c r="A77" s="21" t="str">
        <f>+'DP colones GG'!A77</f>
        <v xml:space="preserve">En los conceptos de ingresos corrientes, ingresos tributarios y gastos totales, se considera el monto acumulado al mes. Según información proporcionada por Presupuesto Nacional. </v>
      </c>
    </row>
    <row r="78" spans="1:45" x14ac:dyDescent="0.35">
      <c r="A78" s="21" t="str">
        <f>+'DP colones GG'!A78</f>
        <v>El cálculo de la Tasa Promedio Ponderada se realiza en colones, para lo cual se colonizan las tasas de los titulos diferentes al colón, utilizando la devalución interanual.</v>
      </c>
    </row>
    <row r="79" spans="1:45" x14ac:dyDescent="0.35">
      <c r="A79" s="99" t="s">
        <v>196</v>
      </c>
    </row>
    <row r="80" spans="1:45" x14ac:dyDescent="0.35">
      <c r="A80" s="309" t="s">
        <v>197</v>
      </c>
    </row>
  </sheetData>
  <mergeCells count="25">
    <mergeCell ref="A1:AI1"/>
    <mergeCell ref="A2:AI2"/>
    <mergeCell ref="P4:Q4"/>
    <mergeCell ref="N4:O4"/>
    <mergeCell ref="AH4:AI4"/>
    <mergeCell ref="AF4:AG4"/>
    <mergeCell ref="J4:K4"/>
    <mergeCell ref="A4:A6"/>
    <mergeCell ref="D4:E4"/>
    <mergeCell ref="B4:C4"/>
    <mergeCell ref="F4:G4"/>
    <mergeCell ref="H4:I4"/>
    <mergeCell ref="AD4:AE4"/>
    <mergeCell ref="AJ4:AK4"/>
    <mergeCell ref="AR4:AS4"/>
    <mergeCell ref="L4:M4"/>
    <mergeCell ref="AB4:AC4"/>
    <mergeCell ref="Z4:AA4"/>
    <mergeCell ref="X4:Y4"/>
    <mergeCell ref="V4:W4"/>
    <mergeCell ref="T4:U4"/>
    <mergeCell ref="R4:S4"/>
    <mergeCell ref="AP4:AQ4"/>
    <mergeCell ref="AN4:AO4"/>
    <mergeCell ref="AL4:AM4"/>
  </mergeCells>
  <hyperlinks>
    <hyperlink ref="AR1" location="INDICE!A48" display="Å INDICE" xr:uid="{E3E65897-1B0A-4F41-9084-3B44A7FE2682}"/>
  </hyperlinks>
  <printOptions horizontalCentered="1" verticalCentered="1"/>
  <pageMargins left="0.25" right="0.36" top="0.27" bottom="0.63" header="0" footer="0.5"/>
  <pageSetup paperSize="5"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2:S290"/>
  <sheetViews>
    <sheetView showGridLines="0" topLeftCell="M1" workbookViewId="0">
      <selection activeCell="O2" sqref="O2"/>
    </sheetView>
  </sheetViews>
  <sheetFormatPr baseColWidth="10" defaultColWidth="11.44140625" defaultRowHeight="14.4" x14ac:dyDescent="0.35"/>
  <cols>
    <col min="1" max="1" width="5" style="136" customWidth="1"/>
    <col min="2" max="2" width="24.6640625" style="136" bestFit="1" customWidth="1"/>
    <col min="3" max="3" width="17.88671875" style="136" customWidth="1"/>
    <col min="4" max="4" width="19.21875" style="136" bestFit="1" customWidth="1"/>
    <col min="5" max="5" width="25.33203125" style="136" customWidth="1"/>
    <col min="6" max="6" width="12.88671875" style="136" customWidth="1"/>
    <col min="7" max="7" width="13.44140625" style="136" customWidth="1"/>
    <col min="8" max="8" width="21.21875" style="136" customWidth="1"/>
    <col min="9" max="9" width="16.33203125" style="136" customWidth="1"/>
    <col min="10" max="11" width="12.44140625" style="136" customWidth="1"/>
    <col min="12" max="12" width="20.21875" style="136" bestFit="1" customWidth="1"/>
    <col min="13" max="13" width="15.6640625" style="136" customWidth="1"/>
    <col min="14" max="14" width="21.88671875" style="136" bestFit="1" customWidth="1"/>
    <col min="15" max="15" width="12.88671875" style="136" customWidth="1"/>
    <col min="16" max="16" width="12.77734375" style="136" bestFit="1" customWidth="1"/>
    <col min="17" max="17" width="15.88671875" style="136" customWidth="1"/>
    <col min="18" max="19" width="16.5546875" style="136" customWidth="1"/>
    <col min="20" max="20" width="12.88671875" style="136" bestFit="1" customWidth="1"/>
    <col min="21" max="21" width="7" style="136" customWidth="1"/>
    <col min="22" max="22" width="8.6640625" style="136" bestFit="1" customWidth="1"/>
    <col min="23" max="24" width="11.5546875" style="136" bestFit="1" customWidth="1"/>
    <col min="25" max="16384" width="11.44140625" style="136"/>
  </cols>
  <sheetData>
    <row r="2" spans="2:15" ht="28.5" customHeight="1" x14ac:dyDescent="0.35">
      <c r="B2" s="364" t="s">
        <v>91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135" t="s">
        <v>186</v>
      </c>
    </row>
    <row r="4" spans="2:15" x14ac:dyDescent="0.35">
      <c r="C4" s="137"/>
    </row>
    <row r="5" spans="2:15" x14ac:dyDescent="0.35">
      <c r="C5" s="137"/>
    </row>
    <row r="6" spans="2:15" x14ac:dyDescent="0.35">
      <c r="C6" s="358" t="s">
        <v>92</v>
      </c>
      <c r="D6" s="358"/>
      <c r="E6" s="358"/>
      <c r="F6" s="358"/>
      <c r="G6" s="358"/>
      <c r="I6" s="358" t="s">
        <v>93</v>
      </c>
      <c r="J6" s="358"/>
      <c r="K6" s="358"/>
      <c r="L6" s="358"/>
      <c r="M6" s="358"/>
    </row>
    <row r="7" spans="2:15" x14ac:dyDescent="0.35">
      <c r="C7" s="358" t="s">
        <v>94</v>
      </c>
      <c r="D7" s="358"/>
      <c r="E7" s="358"/>
      <c r="F7" s="358"/>
      <c r="G7" s="358"/>
      <c r="I7" s="358" t="str">
        <f>+C7</f>
        <v>Deuda Pública del Gobierno General</v>
      </c>
      <c r="J7" s="358"/>
      <c r="K7" s="358"/>
      <c r="L7" s="358"/>
      <c r="M7" s="358"/>
      <c r="N7" s="138"/>
      <c r="O7" s="138"/>
    </row>
    <row r="8" spans="2:15" x14ac:dyDescent="0.35">
      <c r="C8" s="358" t="s">
        <v>95</v>
      </c>
      <c r="D8" s="358"/>
      <c r="E8" s="358"/>
      <c r="F8" s="358"/>
      <c r="G8" s="358"/>
      <c r="I8" s="358" t="s">
        <v>96</v>
      </c>
      <c r="J8" s="358"/>
      <c r="K8" s="358"/>
      <c r="L8" s="358"/>
      <c r="M8" s="358"/>
      <c r="N8" s="138"/>
      <c r="O8" s="138"/>
    </row>
    <row r="9" spans="2:15" x14ac:dyDescent="0.35">
      <c r="C9" s="360" t="s">
        <v>216</v>
      </c>
      <c r="D9" s="360"/>
      <c r="E9" s="360"/>
      <c r="F9" s="360"/>
      <c r="G9" s="360"/>
      <c r="I9" s="360" t="str">
        <f>C9</f>
        <v>Junio 2025</v>
      </c>
      <c r="J9" s="358"/>
      <c r="K9" s="358"/>
      <c r="L9" s="358"/>
      <c r="M9" s="358"/>
      <c r="N9" s="139"/>
      <c r="O9" s="139"/>
    </row>
    <row r="12" spans="2:15" x14ac:dyDescent="0.35">
      <c r="B12" s="136" t="s">
        <v>97</v>
      </c>
    </row>
    <row r="22" spans="3:15" x14ac:dyDescent="0.35">
      <c r="C22" s="137"/>
      <c r="D22" s="137"/>
      <c r="I22" s="137"/>
      <c r="J22" s="137"/>
    </row>
    <row r="24" spans="3:15" x14ac:dyDescent="0.35">
      <c r="C24" s="358"/>
      <c r="D24" s="358"/>
      <c r="E24" s="358"/>
      <c r="F24" s="358"/>
      <c r="G24" s="358"/>
      <c r="I24" s="358" t="s">
        <v>99</v>
      </c>
      <c r="J24" s="358"/>
      <c r="K24" s="358"/>
      <c r="L24" s="358"/>
      <c r="M24" s="358"/>
    </row>
    <row r="25" spans="3:15" x14ac:dyDescent="0.35">
      <c r="C25" s="358" t="str">
        <f>+C7</f>
        <v>Deuda Pública del Gobierno General</v>
      </c>
      <c r="D25" s="358"/>
      <c r="E25" s="358"/>
      <c r="F25" s="358"/>
      <c r="G25" s="358"/>
      <c r="I25" s="358" t="str">
        <f>+C25</f>
        <v>Deuda Pública del Gobierno General</v>
      </c>
      <c r="J25" s="358"/>
      <c r="K25" s="358"/>
      <c r="L25" s="358"/>
      <c r="M25" s="358"/>
      <c r="N25" s="138"/>
      <c r="O25" s="138"/>
    </row>
    <row r="26" spans="3:15" x14ac:dyDescent="0.35">
      <c r="C26" s="358" t="s">
        <v>100</v>
      </c>
      <c r="D26" s="358"/>
      <c r="E26" s="358"/>
      <c r="F26" s="358"/>
      <c r="G26" s="358"/>
      <c r="I26" s="358" t="s">
        <v>101</v>
      </c>
      <c r="J26" s="358"/>
      <c r="K26" s="358"/>
      <c r="L26" s="358"/>
      <c r="M26" s="358"/>
      <c r="N26" s="138"/>
      <c r="O26" s="138"/>
    </row>
    <row r="27" spans="3:15" x14ac:dyDescent="0.35">
      <c r="C27" s="360" t="str">
        <f>+C9</f>
        <v>Junio 2025</v>
      </c>
      <c r="D27" s="358"/>
      <c r="E27" s="358"/>
      <c r="F27" s="358"/>
      <c r="G27" s="358"/>
      <c r="I27" s="360" t="str">
        <f>+C27</f>
        <v>Junio 2025</v>
      </c>
      <c r="J27" s="358"/>
      <c r="K27" s="358"/>
      <c r="L27" s="358"/>
      <c r="M27" s="358"/>
      <c r="N27" s="139"/>
      <c r="O27" s="139"/>
    </row>
    <row r="33" spans="3:15" ht="12" customHeight="1" x14ac:dyDescent="0.35"/>
    <row r="40" spans="3:15" x14ac:dyDescent="0.35">
      <c r="C40" s="137"/>
      <c r="D40" s="137"/>
      <c r="I40" s="137"/>
      <c r="J40" s="137"/>
    </row>
    <row r="43" spans="3:15" x14ac:dyDescent="0.35">
      <c r="E43" s="363" t="s">
        <v>102</v>
      </c>
      <c r="F43" s="363"/>
      <c r="G43" s="363"/>
      <c r="H43" s="363"/>
      <c r="I43" s="363"/>
      <c r="J43" s="363"/>
    </row>
    <row r="44" spans="3:15" ht="15" customHeight="1" x14ac:dyDescent="0.35">
      <c r="C44" s="140"/>
      <c r="D44" s="140"/>
      <c r="E44" s="363" t="str">
        <f>+I25</f>
        <v>Deuda Pública del Gobierno General</v>
      </c>
      <c r="F44" s="363"/>
      <c r="G44" s="363"/>
      <c r="H44" s="363"/>
      <c r="I44" s="363"/>
      <c r="J44" s="363"/>
      <c r="O44" s="138"/>
    </row>
    <row r="45" spans="3:15" ht="15" customHeight="1" x14ac:dyDescent="0.35">
      <c r="C45" s="140"/>
      <c r="D45" s="140"/>
      <c r="E45" s="363" t="s">
        <v>103</v>
      </c>
      <c r="F45" s="363"/>
      <c r="G45" s="363"/>
      <c r="H45" s="363"/>
      <c r="I45" s="363"/>
      <c r="J45" s="363"/>
      <c r="O45" s="138"/>
    </row>
    <row r="46" spans="3:15" ht="15" customHeight="1" x14ac:dyDescent="0.35">
      <c r="C46" s="139"/>
      <c r="D46" s="139"/>
      <c r="E46" s="360" t="s">
        <v>205</v>
      </c>
      <c r="F46" s="360"/>
      <c r="G46" s="360"/>
      <c r="H46" s="360"/>
      <c r="I46" s="360"/>
      <c r="J46" s="360"/>
      <c r="O46" s="139"/>
    </row>
    <row r="47" spans="3:15" ht="15" customHeight="1" x14ac:dyDescent="0.35">
      <c r="C47" s="139"/>
      <c r="D47" s="139"/>
      <c r="E47" s="139"/>
      <c r="F47" s="139"/>
      <c r="G47" s="139"/>
      <c r="H47" s="139"/>
      <c r="I47" s="139"/>
      <c r="J47" s="139"/>
      <c r="O47" s="139"/>
    </row>
    <row r="48" spans="3:15" ht="15" customHeight="1" x14ac:dyDescent="0.35">
      <c r="C48" s="139"/>
      <c r="D48" s="139"/>
      <c r="E48" s="139"/>
      <c r="F48" s="139"/>
      <c r="G48" s="139"/>
      <c r="H48" s="139"/>
      <c r="I48" s="139"/>
      <c r="J48" s="139"/>
      <c r="O48" s="139"/>
    </row>
    <row r="49" spans="3:15" ht="15" customHeight="1" x14ac:dyDescent="0.35">
      <c r="C49" s="139"/>
      <c r="D49" s="139"/>
      <c r="E49" s="139"/>
      <c r="F49" s="139"/>
      <c r="G49" s="139"/>
      <c r="H49" s="139"/>
      <c r="I49" s="139"/>
      <c r="J49" s="139"/>
      <c r="O49" s="139"/>
    </row>
    <row r="50" spans="3:15" ht="15" customHeight="1" x14ac:dyDescent="0.35">
      <c r="C50" s="139"/>
      <c r="D50" s="139"/>
      <c r="E50" s="139"/>
      <c r="F50" s="139"/>
      <c r="G50" s="139"/>
      <c r="H50" s="139"/>
      <c r="I50" s="139"/>
      <c r="J50" s="139"/>
      <c r="O50" s="139"/>
    </row>
    <row r="64" spans="3:15" x14ac:dyDescent="0.35">
      <c r="C64" s="137"/>
      <c r="D64" s="137"/>
    </row>
    <row r="65" spans="4:15" x14ac:dyDescent="0.35">
      <c r="I65" s="137"/>
      <c r="J65" s="137"/>
    </row>
    <row r="67" spans="4:15" x14ac:dyDescent="0.35">
      <c r="D67" s="358" t="s">
        <v>104</v>
      </c>
      <c r="E67" s="358"/>
      <c r="F67" s="358"/>
      <c r="G67" s="358"/>
      <c r="H67" s="358"/>
      <c r="I67" s="358"/>
      <c r="J67" s="358"/>
      <c r="K67" s="358"/>
    </row>
    <row r="68" spans="4:15" x14ac:dyDescent="0.35">
      <c r="D68" s="358" t="s">
        <v>105</v>
      </c>
      <c r="E68" s="358"/>
      <c r="F68" s="358"/>
      <c r="G68" s="358"/>
      <c r="H68" s="358"/>
      <c r="I68" s="358"/>
      <c r="J68" s="358"/>
      <c r="K68" s="358"/>
    </row>
    <row r="69" spans="4:15" x14ac:dyDescent="0.35">
      <c r="D69" s="358" t="s">
        <v>106</v>
      </c>
      <c r="E69" s="358"/>
      <c r="F69" s="358"/>
      <c r="G69" s="358"/>
      <c r="H69" s="358"/>
      <c r="I69" s="358"/>
      <c r="J69" s="358"/>
      <c r="K69" s="358"/>
    </row>
    <row r="70" spans="4:15" x14ac:dyDescent="0.35">
      <c r="D70" s="358" t="s">
        <v>217</v>
      </c>
      <c r="E70" s="358"/>
      <c r="F70" s="358"/>
      <c r="G70" s="358"/>
      <c r="H70" s="358"/>
      <c r="I70" s="358"/>
      <c r="J70" s="358"/>
      <c r="K70" s="358"/>
    </row>
    <row r="71" spans="4:15" x14ac:dyDescent="0.35">
      <c r="D71" s="360" t="s">
        <v>107</v>
      </c>
      <c r="E71" s="360"/>
      <c r="F71" s="360"/>
      <c r="G71" s="360"/>
      <c r="H71" s="360"/>
      <c r="I71" s="360"/>
      <c r="J71" s="360"/>
      <c r="K71" s="360"/>
      <c r="M71" s="141"/>
      <c r="N71" s="141"/>
      <c r="O71" s="141"/>
    </row>
    <row r="72" spans="4:15" x14ac:dyDescent="0.35">
      <c r="M72" s="141"/>
      <c r="N72" s="141"/>
      <c r="O72" s="141"/>
    </row>
    <row r="91" spans="4:15" ht="30.75" customHeight="1" x14ac:dyDescent="0.35">
      <c r="O91" s="135" t="s">
        <v>186</v>
      </c>
    </row>
    <row r="94" spans="4:15" x14ac:dyDescent="0.35">
      <c r="D94" s="358" t="s">
        <v>108</v>
      </c>
      <c r="E94" s="358"/>
      <c r="F94" s="358"/>
      <c r="G94" s="358"/>
      <c r="H94" s="358"/>
      <c r="I94" s="358"/>
      <c r="J94" s="358"/>
      <c r="K94" s="358"/>
    </row>
    <row r="95" spans="4:15" x14ac:dyDescent="0.35">
      <c r="D95" s="358" t="s">
        <v>105</v>
      </c>
      <c r="E95" s="358"/>
      <c r="F95" s="358"/>
      <c r="G95" s="358"/>
      <c r="H95" s="358"/>
      <c r="I95" s="358"/>
      <c r="J95" s="358"/>
      <c r="K95" s="358"/>
    </row>
    <row r="96" spans="4:15" x14ac:dyDescent="0.35">
      <c r="D96" s="358" t="s">
        <v>106</v>
      </c>
      <c r="E96" s="358"/>
      <c r="F96" s="358"/>
      <c r="G96" s="358"/>
      <c r="H96" s="358"/>
      <c r="I96" s="358"/>
      <c r="J96" s="358"/>
      <c r="K96" s="358"/>
    </row>
    <row r="97" spans="4:15" x14ac:dyDescent="0.35">
      <c r="D97" s="358" t="str">
        <f>+D70</f>
        <v>Al 310 de Junio del 2025</v>
      </c>
      <c r="E97" s="358"/>
      <c r="F97" s="358"/>
      <c r="G97" s="358"/>
      <c r="H97" s="358"/>
      <c r="I97" s="358"/>
      <c r="J97" s="358"/>
      <c r="K97" s="358"/>
    </row>
    <row r="98" spans="4:15" x14ac:dyDescent="0.35">
      <c r="D98" s="358" t="s">
        <v>109</v>
      </c>
      <c r="E98" s="358"/>
      <c r="F98" s="358"/>
      <c r="G98" s="358"/>
      <c r="H98" s="358"/>
      <c r="I98" s="358"/>
      <c r="J98" s="358"/>
      <c r="K98" s="358"/>
    </row>
    <row r="99" spans="4:15" x14ac:dyDescent="0.35">
      <c r="D99" s="358"/>
      <c r="E99" s="358"/>
      <c r="F99" s="358"/>
      <c r="G99" s="358"/>
      <c r="H99" s="358"/>
      <c r="I99" s="358"/>
      <c r="J99" s="358"/>
      <c r="K99" s="358"/>
    </row>
    <row r="107" spans="4:15" x14ac:dyDescent="0.35">
      <c r="M107" s="142"/>
      <c r="N107" s="142"/>
      <c r="O107" s="142"/>
    </row>
    <row r="108" spans="4:15" x14ac:dyDescent="0.35">
      <c r="M108" s="142"/>
      <c r="N108" s="142"/>
      <c r="O108" s="142"/>
    </row>
    <row r="109" spans="4:15" x14ac:dyDescent="0.35">
      <c r="M109" s="142"/>
      <c r="N109" s="142"/>
      <c r="O109" s="142"/>
    </row>
    <row r="110" spans="4:15" x14ac:dyDescent="0.35">
      <c r="M110" s="142"/>
      <c r="N110" s="142"/>
      <c r="O110" s="142"/>
    </row>
    <row r="111" spans="4:15" x14ac:dyDescent="0.35">
      <c r="M111" s="142"/>
      <c r="N111" s="142"/>
      <c r="O111" s="142"/>
    </row>
    <row r="112" spans="4:15" x14ac:dyDescent="0.35">
      <c r="M112" s="142"/>
      <c r="N112" s="142"/>
      <c r="O112" s="142"/>
    </row>
    <row r="113" spans="4:15" x14ac:dyDescent="0.35">
      <c r="M113" s="142"/>
      <c r="N113" s="142"/>
      <c r="O113" s="142"/>
    </row>
    <row r="114" spans="4:15" x14ac:dyDescent="0.35">
      <c r="M114" s="142"/>
      <c r="N114" s="142"/>
      <c r="O114" s="142"/>
    </row>
    <row r="115" spans="4:15" x14ac:dyDescent="0.35">
      <c r="M115" s="142"/>
      <c r="N115" s="142"/>
      <c r="O115" s="142"/>
    </row>
    <row r="116" spans="4:15" x14ac:dyDescent="0.35">
      <c r="M116" s="142"/>
      <c r="N116" s="142"/>
      <c r="O116" s="142"/>
    </row>
    <row r="117" spans="4:15" x14ac:dyDescent="0.35">
      <c r="M117" s="142"/>
      <c r="N117" s="142"/>
      <c r="O117" s="142"/>
    </row>
    <row r="118" spans="4:15" x14ac:dyDescent="0.35">
      <c r="M118" s="142"/>
      <c r="N118" s="142"/>
      <c r="O118" s="142"/>
    </row>
    <row r="119" spans="4:15" x14ac:dyDescent="0.35">
      <c r="M119" s="142"/>
      <c r="N119" s="142"/>
      <c r="O119" s="142"/>
    </row>
    <row r="123" spans="4:15" x14ac:dyDescent="0.35">
      <c r="D123" s="358" t="s">
        <v>110</v>
      </c>
      <c r="E123" s="358"/>
      <c r="F123" s="358"/>
      <c r="G123" s="358"/>
      <c r="H123" s="358"/>
      <c r="I123" s="358"/>
      <c r="J123" s="358"/>
      <c r="K123" s="358"/>
    </row>
    <row r="124" spans="4:15" x14ac:dyDescent="0.35">
      <c r="D124" s="361" t="str">
        <f>+E44</f>
        <v>Deuda Pública del Gobierno General</v>
      </c>
      <c r="E124" s="362"/>
      <c r="F124" s="362"/>
      <c r="G124" s="362"/>
      <c r="H124" s="362"/>
      <c r="I124" s="362"/>
      <c r="J124" s="362"/>
      <c r="K124" s="362"/>
    </row>
    <row r="125" spans="4:15" x14ac:dyDescent="0.35">
      <c r="D125" s="361" t="s">
        <v>111</v>
      </c>
      <c r="E125" s="362"/>
      <c r="F125" s="362"/>
      <c r="G125" s="362"/>
      <c r="H125" s="362"/>
      <c r="I125" s="362"/>
      <c r="J125" s="362"/>
      <c r="K125" s="362"/>
    </row>
    <row r="126" spans="4:15" x14ac:dyDescent="0.35">
      <c r="D126" s="358" t="str">
        <f>+D97</f>
        <v>Al 310 de Junio del 2025</v>
      </c>
      <c r="E126" s="358"/>
      <c r="F126" s="358"/>
      <c r="G126" s="358"/>
      <c r="H126" s="358"/>
      <c r="I126" s="358"/>
      <c r="J126" s="358"/>
      <c r="K126" s="358"/>
    </row>
    <row r="127" spans="4:15" x14ac:dyDescent="0.35">
      <c r="D127" s="358"/>
      <c r="E127" s="358"/>
      <c r="F127" s="358"/>
      <c r="G127" s="358"/>
      <c r="H127" s="358"/>
      <c r="I127" s="358"/>
      <c r="J127" s="358"/>
      <c r="K127" s="358"/>
    </row>
    <row r="128" spans="4:15" x14ac:dyDescent="0.35">
      <c r="D128" s="358"/>
      <c r="E128" s="358"/>
      <c r="F128" s="358"/>
      <c r="G128" s="358"/>
      <c r="H128" s="358"/>
      <c r="I128" s="358"/>
      <c r="J128" s="358"/>
      <c r="K128" s="358"/>
    </row>
    <row r="153" spans="4:15" ht="30.75" customHeight="1" x14ac:dyDescent="0.35">
      <c r="D153" s="358" t="s">
        <v>112</v>
      </c>
      <c r="E153" s="358"/>
      <c r="F153" s="358"/>
      <c r="G153" s="358"/>
      <c r="H153" s="358"/>
      <c r="I153" s="358"/>
      <c r="J153" s="358"/>
      <c r="K153" s="358"/>
      <c r="O153" s="135" t="s">
        <v>186</v>
      </c>
    </row>
    <row r="154" spans="4:15" x14ac:dyDescent="0.35">
      <c r="D154" s="358" t="str">
        <f>+E44</f>
        <v>Deuda Pública del Gobierno General</v>
      </c>
      <c r="E154" s="358"/>
      <c r="F154" s="358"/>
      <c r="G154" s="358"/>
      <c r="H154" s="358"/>
      <c r="I154" s="358"/>
      <c r="J154" s="358"/>
      <c r="K154" s="358"/>
    </row>
    <row r="155" spans="4:15" x14ac:dyDescent="0.35">
      <c r="D155" s="358" t="s">
        <v>113</v>
      </c>
      <c r="E155" s="358"/>
      <c r="F155" s="358"/>
      <c r="G155" s="358"/>
      <c r="H155" s="358"/>
      <c r="I155" s="358"/>
      <c r="J155" s="358"/>
      <c r="K155" s="358"/>
    </row>
    <row r="156" spans="4:15" x14ac:dyDescent="0.35">
      <c r="D156" s="358" t="s">
        <v>114</v>
      </c>
      <c r="E156" s="358"/>
      <c r="F156" s="358"/>
      <c r="G156" s="358"/>
      <c r="H156" s="358"/>
      <c r="I156" s="358"/>
      <c r="J156" s="358"/>
      <c r="K156" s="358"/>
    </row>
    <row r="157" spans="4:15" x14ac:dyDescent="0.35">
      <c r="D157" s="358" t="s">
        <v>205</v>
      </c>
      <c r="E157" s="358"/>
      <c r="F157" s="358"/>
      <c r="G157" s="358"/>
      <c r="H157" s="358"/>
      <c r="I157" s="358"/>
      <c r="J157" s="358"/>
      <c r="K157" s="358"/>
    </row>
    <row r="158" spans="4:15" x14ac:dyDescent="0.35">
      <c r="D158" s="359"/>
      <c r="E158" s="359"/>
      <c r="F158" s="359"/>
      <c r="G158" s="359"/>
      <c r="H158" s="359"/>
      <c r="I158" s="359"/>
      <c r="J158" s="359"/>
      <c r="K158" s="359"/>
    </row>
    <row r="178" spans="1:15" x14ac:dyDescent="0.3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</row>
    <row r="179" spans="1:15" x14ac:dyDescent="0.3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</row>
    <row r="180" spans="1:15" x14ac:dyDescent="0.3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</row>
    <row r="181" spans="1:15" x14ac:dyDescent="0.3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</row>
    <row r="182" spans="1:15" x14ac:dyDescent="0.3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</row>
    <row r="183" spans="1:15" s="145" customFormat="1" ht="10.8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</row>
    <row r="184" spans="1:15" s="145" customFormat="1" ht="10.8" x14ac:dyDescent="0.25">
      <c r="A184" s="144"/>
      <c r="B184" s="144" t="s">
        <v>115</v>
      </c>
      <c r="C184" s="144">
        <v>2020</v>
      </c>
      <c r="D184" s="144">
        <v>2021</v>
      </c>
      <c r="E184" s="144">
        <v>2022</v>
      </c>
      <c r="F184" s="144">
        <v>2023</v>
      </c>
      <c r="G184" s="144">
        <v>2024</v>
      </c>
      <c r="H184" s="144"/>
      <c r="I184" s="144"/>
      <c r="J184" s="144"/>
      <c r="K184" s="144"/>
      <c r="L184" s="144"/>
      <c r="M184" s="144"/>
      <c r="N184" s="144"/>
      <c r="O184" s="144"/>
    </row>
    <row r="185" spans="1:15" s="145" customFormat="1" ht="10.8" x14ac:dyDescent="0.25">
      <c r="A185" s="144"/>
      <c r="B185" s="146" t="s">
        <v>56</v>
      </c>
      <c r="C185" s="147">
        <f>+'DP colones GG'!H37/'DP colones GG'!H62</f>
        <v>4.6595704424651073E-2</v>
      </c>
      <c r="D185" s="147">
        <f>+'DP dólares GG'!P38</f>
        <v>4.7889633277267668E-2</v>
      </c>
      <c r="E185" s="147">
        <f>+'DP dólares GG'!X38</f>
        <v>4.6552028278899968E-2</v>
      </c>
      <c r="F185" s="147">
        <f>+'DP dólares GG'!AF38</f>
        <v>4.6921816420418143E-2</v>
      </c>
      <c r="G185" s="147">
        <f>+'DP dólares GG'!AN38</f>
        <v>4.8764077899363392E-2</v>
      </c>
      <c r="H185" s="147"/>
      <c r="I185" s="147"/>
      <c r="J185" s="147"/>
      <c r="K185" s="147"/>
      <c r="L185" s="147"/>
      <c r="M185" s="147"/>
      <c r="N185" s="147"/>
      <c r="O185" s="147"/>
    </row>
    <row r="186" spans="1:15" s="145" customFormat="1" ht="10.8" x14ac:dyDescent="0.25">
      <c r="A186" s="144"/>
      <c r="B186" s="146" t="s">
        <v>72</v>
      </c>
      <c r="C186" s="147">
        <f>+'DP colones GG'!H37/'DP colones GG'!H65</f>
        <v>0.35814857107110093</v>
      </c>
      <c r="D186" s="147">
        <f>+'DP dólares GG'!P39</f>
        <v>0.30306227680742182</v>
      </c>
      <c r="E186" s="147">
        <f>+'DP dólares GG'!X39</f>
        <v>0.28090103829532309</v>
      </c>
      <c r="F186" s="147">
        <f>+'DP dólares GG'!AF39</f>
        <v>0.34561984615628699</v>
      </c>
      <c r="G186" s="147">
        <f>+'DP dólares GG'!AN39</f>
        <v>0.36414764406155892</v>
      </c>
      <c r="H186" s="147"/>
      <c r="I186" s="147"/>
      <c r="J186" s="147"/>
      <c r="K186" s="147"/>
      <c r="L186" s="147"/>
      <c r="M186" s="147"/>
      <c r="N186" s="147"/>
      <c r="O186" s="147"/>
    </row>
    <row r="187" spans="1:15" s="145" customFormat="1" ht="10.8" x14ac:dyDescent="0.25">
      <c r="A187" s="144"/>
      <c r="B187" s="146" t="s">
        <v>73</v>
      </c>
      <c r="C187" s="147">
        <f>+'DP colones GG'!H37/'DP colones GG'!H67</f>
        <v>0.21885635459767197</v>
      </c>
      <c r="D187" s="147">
        <f>+'DP dólares GG'!P40</f>
        <v>0.22978391159617434</v>
      </c>
      <c r="E187" s="147">
        <f>+'DP dólares GG'!X40</f>
        <v>0.24355921994448007</v>
      </c>
      <c r="F187" s="147">
        <f>+'DP dólares GG'!AF40</f>
        <v>0.29077979853909092</v>
      </c>
      <c r="G187" s="147">
        <f>+'DP dólares GG'!AN40</f>
        <v>0.29335013093551893</v>
      </c>
      <c r="H187" s="147"/>
      <c r="I187" s="147"/>
      <c r="J187" s="147"/>
      <c r="K187" s="147"/>
      <c r="L187" s="147"/>
      <c r="M187" s="147"/>
      <c r="N187" s="147"/>
      <c r="O187" s="147"/>
    </row>
    <row r="193" spans="2:19" s="145" customFormat="1" ht="10.8" x14ac:dyDescent="0.25">
      <c r="B193" s="144" t="s">
        <v>116</v>
      </c>
      <c r="C193" s="144">
        <v>2020</v>
      </c>
      <c r="D193" s="144">
        <v>2021</v>
      </c>
      <c r="E193" s="144">
        <v>2022</v>
      </c>
      <c r="F193" s="144">
        <v>2023</v>
      </c>
      <c r="G193" s="144">
        <v>2024</v>
      </c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</row>
    <row r="194" spans="2:19" s="145" customFormat="1" ht="10.8" x14ac:dyDescent="0.25">
      <c r="B194" s="146" t="s">
        <v>45</v>
      </c>
      <c r="C194" s="147">
        <f>+'DP colones GG'!H42/'DP colones GG'!H62</f>
        <v>0.68150814276922789</v>
      </c>
      <c r="D194" s="147">
        <f>+'DP dólares GG'!P43</f>
        <v>0.68712349970398923</v>
      </c>
      <c r="E194" s="147">
        <f>+'DP dólares GG'!X43</f>
        <v>0.64299698471262567</v>
      </c>
      <c r="F194" s="147">
        <f>+'DP dólares GG'!AF43</f>
        <v>0.61602525244273887</v>
      </c>
      <c r="G194" s="147">
        <f>+'DP dólares GG'!AN43</f>
        <v>0.60170253983033695</v>
      </c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4"/>
    </row>
    <row r="195" spans="2:19" s="145" customFormat="1" ht="10.8" x14ac:dyDescent="0.25">
      <c r="B195" s="146" t="s">
        <v>76</v>
      </c>
      <c r="C195" s="147">
        <f>+'DP colones GG'!H49/'DP colones GG'!H62</f>
        <v>0.5157804740405747</v>
      </c>
      <c r="D195" s="147">
        <f>+'DP dólares GG'!P50</f>
        <v>0.51558009647499137</v>
      </c>
      <c r="E195" s="147">
        <f>+'DP dólares GG'!X50</f>
        <v>0.47746504556093744</v>
      </c>
      <c r="F195" s="147">
        <f>+'DP dólares GG'!AF50</f>
        <v>0.45325448910258875</v>
      </c>
      <c r="G195" s="147">
        <f>+'DP dólares GG'!AN50</f>
        <v>0.44034661032381844</v>
      </c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4"/>
    </row>
    <row r="196" spans="2:19" s="145" customFormat="1" ht="10.8" x14ac:dyDescent="0.25">
      <c r="B196" s="146" t="s">
        <v>77</v>
      </c>
      <c r="C196" s="147">
        <f>+'DP colones GG'!H55/'DP colones GG'!H62</f>
        <v>0.16572766872865308</v>
      </c>
      <c r="D196" s="147">
        <f>+'DP dólares GG'!P56</f>
        <v>0.17154340322899789</v>
      </c>
      <c r="E196" s="147">
        <f>+'DP dólares GG'!X56</f>
        <v>0.16553193915168821</v>
      </c>
      <c r="F196" s="147">
        <f>+'DP dólares GG'!AF56</f>
        <v>0.16277076334015012</v>
      </c>
      <c r="G196" s="147">
        <f>+'DP dólares GG'!AN56</f>
        <v>0.16135592950651853</v>
      </c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4"/>
    </row>
    <row r="197" spans="2:19" s="145" customFormat="1" ht="10.8" x14ac:dyDescent="0.25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7"/>
      <c r="N197" s="147"/>
      <c r="O197" s="147"/>
      <c r="P197" s="144"/>
      <c r="Q197" s="144"/>
      <c r="R197" s="148"/>
      <c r="S197" s="148"/>
    </row>
    <row r="198" spans="2:19" s="145" customFormat="1" ht="10.8" x14ac:dyDescent="0.25">
      <c r="B198" s="146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8"/>
      <c r="S198" s="148"/>
    </row>
    <row r="199" spans="2:19" s="145" customFormat="1" ht="10.8" x14ac:dyDescent="0.25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8"/>
      <c r="S199" s="148"/>
    </row>
    <row r="200" spans="2:19" s="145" customFormat="1" ht="10.8" x14ac:dyDescent="0.25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8"/>
      <c r="S200" s="148"/>
    </row>
    <row r="201" spans="2:19" s="145" customFormat="1" ht="10.8" x14ac:dyDescent="0.25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8"/>
      <c r="S201" s="148"/>
    </row>
    <row r="202" spans="2:19" s="145" customFormat="1" ht="10.8" x14ac:dyDescent="0.25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8"/>
      <c r="S202" s="148"/>
    </row>
    <row r="203" spans="2:19" s="145" customFormat="1" ht="10.8" x14ac:dyDescent="0.25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8"/>
      <c r="S203" s="148"/>
    </row>
    <row r="204" spans="2:19" s="145" customFormat="1" ht="10.8" x14ac:dyDescent="0.25">
      <c r="B204" s="357" t="s">
        <v>117</v>
      </c>
      <c r="C204" s="357"/>
      <c r="D204" s="357"/>
      <c r="E204" s="357"/>
      <c r="F204" s="144"/>
      <c r="G204" s="144"/>
      <c r="H204" s="144"/>
      <c r="I204" s="144"/>
      <c r="J204" s="144"/>
      <c r="K204" s="357" t="s">
        <v>117</v>
      </c>
      <c r="L204" s="357"/>
      <c r="M204" s="357"/>
      <c r="N204" s="357"/>
      <c r="O204" s="144"/>
      <c r="P204" s="144"/>
      <c r="Q204" s="144"/>
      <c r="R204" s="149" t="s">
        <v>118</v>
      </c>
      <c r="S204" s="148"/>
    </row>
    <row r="205" spans="2:19" s="153" customFormat="1" ht="10.8" x14ac:dyDescent="0.25">
      <c r="B205" s="356" t="s">
        <v>218</v>
      </c>
      <c r="C205" s="356"/>
      <c r="D205" s="356"/>
      <c r="E205" s="356"/>
      <c r="F205" s="150"/>
      <c r="G205" s="150"/>
      <c r="H205" s="149" t="s">
        <v>118</v>
      </c>
      <c r="I205" s="149" t="s">
        <v>118</v>
      </c>
      <c r="J205" s="150"/>
      <c r="K205" s="356" t="str">
        <f>+B205</f>
        <v>Al 30 de Junio 2025</v>
      </c>
      <c r="L205" s="356"/>
      <c r="M205" s="356"/>
      <c r="N205" s="356"/>
      <c r="O205" s="144"/>
      <c r="P205" s="144"/>
      <c r="Q205" s="144"/>
      <c r="R205" s="151">
        <v>0.08</v>
      </c>
      <c r="S205" s="152"/>
    </row>
    <row r="206" spans="2:19" s="145" customFormat="1" ht="10.8" x14ac:dyDescent="0.25">
      <c r="B206" s="356" t="s">
        <v>119</v>
      </c>
      <c r="C206" s="356"/>
      <c r="D206" s="356"/>
      <c r="E206" s="356"/>
      <c r="F206" s="144"/>
      <c r="G206" s="154"/>
      <c r="H206" s="151">
        <v>0.08</v>
      </c>
      <c r="I206" s="151">
        <v>0.1</v>
      </c>
      <c r="J206" s="144"/>
      <c r="K206" s="356" t="s">
        <v>109</v>
      </c>
      <c r="L206" s="356"/>
      <c r="M206" s="356"/>
      <c r="N206" s="356"/>
      <c r="O206" s="144"/>
      <c r="P206" s="144"/>
      <c r="Q206" s="144"/>
      <c r="R206" s="155">
        <f>+N243*R205</f>
        <v>2388526.7749828226</v>
      </c>
      <c r="S206" s="148"/>
    </row>
    <row r="207" spans="2:19" s="145" customFormat="1" ht="10.8" x14ac:dyDescent="0.25">
      <c r="B207" s="150"/>
      <c r="C207" s="156" t="s">
        <v>76</v>
      </c>
      <c r="D207" s="156" t="s">
        <v>77</v>
      </c>
      <c r="E207" s="157" t="s">
        <v>120</v>
      </c>
      <c r="F207" s="144"/>
      <c r="G207" s="157" t="s">
        <v>121</v>
      </c>
      <c r="H207" s="155">
        <f>+E243*H206</f>
        <v>2388526.7749828221</v>
      </c>
      <c r="I207" s="155">
        <f>+E243*I206</f>
        <v>2985658.4687285279</v>
      </c>
      <c r="J207" s="144"/>
      <c r="K207" s="150"/>
      <c r="L207" s="156" t="s">
        <v>76</v>
      </c>
      <c r="M207" s="156" t="s">
        <v>77</v>
      </c>
      <c r="N207" s="157" t="s">
        <v>120</v>
      </c>
      <c r="O207" s="150"/>
      <c r="P207" s="150"/>
      <c r="Q207" s="157" t="s">
        <v>121</v>
      </c>
      <c r="R207" s="150"/>
      <c r="S207" s="148"/>
    </row>
    <row r="208" spans="2:19" s="145" customFormat="1" ht="10.8" x14ac:dyDescent="0.25">
      <c r="B208" s="158">
        <v>2025</v>
      </c>
      <c r="C208" s="159">
        <v>822681.95166020514</v>
      </c>
      <c r="D208" s="148">
        <f t="shared" ref="D208:D241" si="0">+$B$244*D253</f>
        <v>132425.77498379647</v>
      </c>
      <c r="E208" s="148">
        <f>SUM(C208:D208)</f>
        <v>955107.72664400167</v>
      </c>
      <c r="F208" s="144"/>
      <c r="G208" s="154">
        <f t="shared" ref="G208:G238" si="1">+E208/$E$243</f>
        <v>3.1989852042613023E-2</v>
      </c>
      <c r="H208" s="148">
        <f>+$H$207-E208</f>
        <v>1433419.0483388205</v>
      </c>
      <c r="I208" s="148">
        <f t="shared" ref="I208:I238" si="2">+$I$207-E208</f>
        <v>2030550.7420845262</v>
      </c>
      <c r="J208" s="144"/>
      <c r="K208" s="149">
        <v>2025</v>
      </c>
      <c r="L208" s="160">
        <f t="shared" ref="L208:N223" si="3">+C208</f>
        <v>822681.95166020514</v>
      </c>
      <c r="M208" s="160">
        <f t="shared" si="3"/>
        <v>132425.77498379647</v>
      </c>
      <c r="N208" s="160">
        <f t="shared" si="3"/>
        <v>955107.72664400167</v>
      </c>
      <c r="O208" s="144"/>
      <c r="P208" s="149">
        <v>2025</v>
      </c>
      <c r="Q208" s="154">
        <f t="shared" ref="Q208:S223" si="4">+G208</f>
        <v>3.1989852042613023E-2</v>
      </c>
      <c r="R208" s="148">
        <f t="shared" si="4"/>
        <v>1433419.0483388205</v>
      </c>
      <c r="S208" s="148">
        <f t="shared" si="4"/>
        <v>2030550.7420845262</v>
      </c>
    </row>
    <row r="209" spans="2:19" s="145" customFormat="1" ht="10.8" x14ac:dyDescent="0.25">
      <c r="B209" s="158">
        <v>2026</v>
      </c>
      <c r="C209" s="159">
        <v>1960739.6022785534</v>
      </c>
      <c r="D209" s="148">
        <f t="shared" si="0"/>
        <v>238932.5504073163</v>
      </c>
      <c r="E209" s="148">
        <f t="shared" ref="E209:E238" si="5">SUM(C209:D209)</f>
        <v>2199672.1526858695</v>
      </c>
      <c r="F209" s="144"/>
      <c r="G209" s="154">
        <f t="shared" si="1"/>
        <v>7.3674607317782789E-2</v>
      </c>
      <c r="H209" s="148">
        <f t="shared" ref="H209:H238" si="6">+$H$207-E209</f>
        <v>188854.62229695264</v>
      </c>
      <c r="I209" s="148">
        <f t="shared" si="2"/>
        <v>785986.31604265841</v>
      </c>
      <c r="J209" s="144"/>
      <c r="K209" s="149">
        <v>2026</v>
      </c>
      <c r="L209" s="160">
        <f t="shared" si="3"/>
        <v>1960739.6022785534</v>
      </c>
      <c r="M209" s="160">
        <f t="shared" si="3"/>
        <v>238932.5504073163</v>
      </c>
      <c r="N209" s="160">
        <f t="shared" si="3"/>
        <v>2199672.1526858695</v>
      </c>
      <c r="O209" s="144"/>
      <c r="P209" s="149">
        <v>2026</v>
      </c>
      <c r="Q209" s="154">
        <f t="shared" si="4"/>
        <v>7.3674607317782789E-2</v>
      </c>
      <c r="R209" s="148">
        <f t="shared" si="4"/>
        <v>188854.62229695264</v>
      </c>
      <c r="S209" s="148">
        <f t="shared" si="4"/>
        <v>785986.31604265841</v>
      </c>
    </row>
    <row r="210" spans="2:19" s="145" customFormat="1" ht="10.8" x14ac:dyDescent="0.25">
      <c r="B210" s="158">
        <v>2027</v>
      </c>
      <c r="C210" s="159">
        <v>1610840.8413759531</v>
      </c>
      <c r="D210" s="148">
        <f t="shared" si="0"/>
        <v>305291.91368012415</v>
      </c>
      <c r="E210" s="148">
        <f t="shared" si="5"/>
        <v>1916132.7550560771</v>
      </c>
      <c r="F210" s="144"/>
      <c r="G210" s="154">
        <f t="shared" si="1"/>
        <v>6.4177894930898816E-2</v>
      </c>
      <c r="H210" s="148">
        <f t="shared" si="6"/>
        <v>472394.01992674498</v>
      </c>
      <c r="I210" s="148">
        <f t="shared" si="2"/>
        <v>1069525.7136724507</v>
      </c>
      <c r="J210" s="144"/>
      <c r="K210" s="149">
        <v>2027</v>
      </c>
      <c r="L210" s="160">
        <f t="shared" si="3"/>
        <v>1610840.8413759531</v>
      </c>
      <c r="M210" s="160">
        <f t="shared" si="3"/>
        <v>305291.91368012415</v>
      </c>
      <c r="N210" s="160">
        <f t="shared" si="3"/>
        <v>1916132.7550560771</v>
      </c>
      <c r="O210" s="144"/>
      <c r="P210" s="149">
        <v>2027</v>
      </c>
      <c r="Q210" s="154">
        <f t="shared" si="4"/>
        <v>6.4177894930898816E-2</v>
      </c>
      <c r="R210" s="148">
        <f t="shared" si="4"/>
        <v>472394.01992674498</v>
      </c>
      <c r="S210" s="148">
        <f t="shared" si="4"/>
        <v>1069525.7136724507</v>
      </c>
    </row>
    <row r="211" spans="2:19" s="145" customFormat="1" ht="10.8" x14ac:dyDescent="0.25">
      <c r="B211" s="158">
        <v>2028</v>
      </c>
      <c r="C211" s="159">
        <v>2555887.0828642272</v>
      </c>
      <c r="D211" s="148">
        <f t="shared" si="0"/>
        <v>327727.39791444776</v>
      </c>
      <c r="E211" s="148">
        <f t="shared" si="5"/>
        <v>2883614.4807786751</v>
      </c>
      <c r="F211" s="144"/>
      <c r="G211" s="154">
        <f t="shared" si="1"/>
        <v>9.6582194882011765E-2</v>
      </c>
      <c r="H211" s="148">
        <f t="shared" si="6"/>
        <v>-495087.70579585293</v>
      </c>
      <c r="I211" s="148">
        <f t="shared" si="2"/>
        <v>102043.98794985283</v>
      </c>
      <c r="J211" s="144"/>
      <c r="K211" s="149">
        <v>2028</v>
      </c>
      <c r="L211" s="160">
        <f t="shared" si="3"/>
        <v>2555887.0828642272</v>
      </c>
      <c r="M211" s="160">
        <f t="shared" si="3"/>
        <v>327727.39791444776</v>
      </c>
      <c r="N211" s="160">
        <f t="shared" si="3"/>
        <v>2883614.4807786751</v>
      </c>
      <c r="O211" s="144"/>
      <c r="P211" s="149">
        <v>2028</v>
      </c>
      <c r="Q211" s="154">
        <f t="shared" si="4"/>
        <v>9.6582194882011765E-2</v>
      </c>
      <c r="R211" s="148">
        <f t="shared" si="4"/>
        <v>-495087.70579585293</v>
      </c>
      <c r="S211" s="148">
        <f t="shared" si="4"/>
        <v>102043.98794985283</v>
      </c>
    </row>
    <row r="212" spans="2:19" s="145" customFormat="1" ht="10.8" x14ac:dyDescent="0.25">
      <c r="B212" s="158">
        <v>2029</v>
      </c>
      <c r="C212" s="159">
        <v>2429085.85043767</v>
      </c>
      <c r="D212" s="148">
        <f t="shared" si="0"/>
        <v>525063.41939122474</v>
      </c>
      <c r="E212" s="148">
        <f t="shared" si="5"/>
        <v>2954149.2698288946</v>
      </c>
      <c r="F212" s="144"/>
      <c r="G212" s="154">
        <f t="shared" si="1"/>
        <v>9.8944648249970416E-2</v>
      </c>
      <c r="H212" s="148">
        <f t="shared" si="6"/>
        <v>-565622.49484607251</v>
      </c>
      <c r="I212" s="148">
        <f t="shared" si="2"/>
        <v>31509.198899633251</v>
      </c>
      <c r="J212" s="144"/>
      <c r="K212" s="149">
        <v>2029</v>
      </c>
      <c r="L212" s="160">
        <f t="shared" si="3"/>
        <v>2429085.85043767</v>
      </c>
      <c r="M212" s="160">
        <f t="shared" si="3"/>
        <v>525063.41939122474</v>
      </c>
      <c r="N212" s="160">
        <f t="shared" si="3"/>
        <v>2954149.2698288946</v>
      </c>
      <c r="O212" s="144"/>
      <c r="P212" s="149">
        <v>2029</v>
      </c>
      <c r="Q212" s="154">
        <f t="shared" si="4"/>
        <v>9.8944648249970416E-2</v>
      </c>
      <c r="R212" s="148">
        <f t="shared" si="4"/>
        <v>-565622.49484607251</v>
      </c>
      <c r="S212" s="148">
        <f t="shared" si="4"/>
        <v>31509.198899633251</v>
      </c>
    </row>
    <row r="213" spans="2:19" s="145" customFormat="1" ht="10.8" x14ac:dyDescent="0.25">
      <c r="B213" s="158">
        <v>2030</v>
      </c>
      <c r="C213" s="159">
        <v>1660547.3914580324</v>
      </c>
      <c r="D213" s="148">
        <f t="shared" si="0"/>
        <v>524624.0097570495</v>
      </c>
      <c r="E213" s="148">
        <f t="shared" si="5"/>
        <v>2185171.401215082</v>
      </c>
      <c r="F213" s="144"/>
      <c r="G213" s="154">
        <f t="shared" si="1"/>
        <v>7.318892713625276E-2</v>
      </c>
      <c r="H213" s="148">
        <f t="shared" si="6"/>
        <v>203355.37376774009</v>
      </c>
      <c r="I213" s="148">
        <f t="shared" si="2"/>
        <v>800487.06751344586</v>
      </c>
      <c r="J213" s="144"/>
      <c r="K213" s="149">
        <v>2030</v>
      </c>
      <c r="L213" s="160">
        <f t="shared" si="3"/>
        <v>1660547.3914580324</v>
      </c>
      <c r="M213" s="160">
        <f t="shared" si="3"/>
        <v>524624.0097570495</v>
      </c>
      <c r="N213" s="160">
        <f t="shared" si="3"/>
        <v>2185171.401215082</v>
      </c>
      <c r="O213" s="144"/>
      <c r="P213" s="149">
        <v>2030</v>
      </c>
      <c r="Q213" s="154">
        <f t="shared" si="4"/>
        <v>7.318892713625276E-2</v>
      </c>
      <c r="R213" s="148">
        <f t="shared" si="4"/>
        <v>203355.37376774009</v>
      </c>
      <c r="S213" s="148">
        <f t="shared" si="4"/>
        <v>800487.06751344586</v>
      </c>
    </row>
    <row r="214" spans="2:19" s="145" customFormat="1" ht="10.8" x14ac:dyDescent="0.25">
      <c r="B214" s="158">
        <v>2031</v>
      </c>
      <c r="C214" s="159">
        <v>2007032.9652606384</v>
      </c>
      <c r="D214" s="148">
        <f t="shared" si="0"/>
        <v>523298.39448929712</v>
      </c>
      <c r="E214" s="148">
        <f t="shared" si="5"/>
        <v>2530331.3597499356</v>
      </c>
      <c r="F214" s="144"/>
      <c r="G214" s="154">
        <f t="shared" si="1"/>
        <v>8.4749524644307433E-2</v>
      </c>
      <c r="H214" s="148">
        <f t="shared" si="6"/>
        <v>-141804.58476711344</v>
      </c>
      <c r="I214" s="148">
        <f t="shared" si="2"/>
        <v>455327.10897859233</v>
      </c>
      <c r="J214" s="144"/>
      <c r="K214" s="149">
        <v>2031</v>
      </c>
      <c r="L214" s="160">
        <f t="shared" si="3"/>
        <v>2007032.9652606384</v>
      </c>
      <c r="M214" s="160">
        <f t="shared" si="3"/>
        <v>523298.39448929712</v>
      </c>
      <c r="N214" s="160">
        <f t="shared" si="3"/>
        <v>2530331.3597499356</v>
      </c>
      <c r="O214" s="144"/>
      <c r="P214" s="149">
        <v>2031</v>
      </c>
      <c r="Q214" s="154">
        <f t="shared" si="4"/>
        <v>8.4749524644307433E-2</v>
      </c>
      <c r="R214" s="148">
        <f t="shared" si="4"/>
        <v>-141804.58476711344</v>
      </c>
      <c r="S214" s="148">
        <f t="shared" si="4"/>
        <v>455327.10897859233</v>
      </c>
    </row>
    <row r="215" spans="2:19" s="145" customFormat="1" ht="10.8" x14ac:dyDescent="0.25">
      <c r="B215" s="158">
        <v>2032</v>
      </c>
      <c r="C215" s="159">
        <v>1154380.4499998845</v>
      </c>
      <c r="D215" s="148">
        <f t="shared" si="0"/>
        <v>536633.13490204269</v>
      </c>
      <c r="E215" s="148">
        <f t="shared" si="5"/>
        <v>1691013.584901927</v>
      </c>
      <c r="F215" s="144"/>
      <c r="G215" s="154">
        <f t="shared" si="1"/>
        <v>5.66378774603132E-2</v>
      </c>
      <c r="H215" s="148">
        <f t="shared" si="6"/>
        <v>697513.19008089509</v>
      </c>
      <c r="I215" s="148">
        <f t="shared" si="2"/>
        <v>1294644.8838266009</v>
      </c>
      <c r="J215" s="144"/>
      <c r="K215" s="149">
        <v>2032</v>
      </c>
      <c r="L215" s="160">
        <f t="shared" si="3"/>
        <v>1154380.4499998845</v>
      </c>
      <c r="M215" s="160">
        <f t="shared" si="3"/>
        <v>536633.13490204269</v>
      </c>
      <c r="N215" s="160">
        <f t="shared" si="3"/>
        <v>1691013.584901927</v>
      </c>
      <c r="O215" s="144"/>
      <c r="P215" s="149">
        <v>2032</v>
      </c>
      <c r="Q215" s="154">
        <f t="shared" si="4"/>
        <v>5.66378774603132E-2</v>
      </c>
      <c r="R215" s="148">
        <f t="shared" si="4"/>
        <v>697513.19008089509</v>
      </c>
      <c r="S215" s="148">
        <f t="shared" si="4"/>
        <v>1294644.8838266009</v>
      </c>
    </row>
    <row r="216" spans="2:19" s="145" customFormat="1" ht="10.8" x14ac:dyDescent="0.25">
      <c r="B216" s="158">
        <v>2033</v>
      </c>
      <c r="C216" s="159">
        <v>1174843.6650308145</v>
      </c>
      <c r="D216" s="148">
        <f t="shared" si="0"/>
        <v>500432.04226779978</v>
      </c>
      <c r="E216" s="148">
        <f t="shared" si="5"/>
        <v>1675275.7072986143</v>
      </c>
      <c r="F216" s="144"/>
      <c r="G216" s="154">
        <f t="shared" si="1"/>
        <v>5.6110761657613403E-2</v>
      </c>
      <c r="H216" s="148">
        <f t="shared" si="6"/>
        <v>713251.06768420781</v>
      </c>
      <c r="I216" s="148">
        <f t="shared" si="2"/>
        <v>1310382.7614299136</v>
      </c>
      <c r="J216" s="144"/>
      <c r="K216" s="149">
        <v>2033</v>
      </c>
      <c r="L216" s="160">
        <f t="shared" si="3"/>
        <v>1174843.6650308145</v>
      </c>
      <c r="M216" s="160">
        <f t="shared" si="3"/>
        <v>500432.04226779978</v>
      </c>
      <c r="N216" s="160">
        <f t="shared" si="3"/>
        <v>1675275.7072986143</v>
      </c>
      <c r="O216" s="144"/>
      <c r="P216" s="149">
        <v>2033</v>
      </c>
      <c r="Q216" s="154">
        <f t="shared" si="4"/>
        <v>5.6110761657613403E-2</v>
      </c>
      <c r="R216" s="148">
        <f t="shared" si="4"/>
        <v>713251.06768420781</v>
      </c>
      <c r="S216" s="148">
        <f t="shared" si="4"/>
        <v>1310382.7614299136</v>
      </c>
    </row>
    <row r="217" spans="2:19" s="145" customFormat="1" ht="10.8" x14ac:dyDescent="0.25">
      <c r="B217" s="158">
        <v>2034</v>
      </c>
      <c r="C217" s="159">
        <v>1066873.9389239536</v>
      </c>
      <c r="D217" s="148">
        <f t="shared" si="0"/>
        <v>471873.32470712333</v>
      </c>
      <c r="E217" s="148">
        <f t="shared" si="5"/>
        <v>1538747.263631077</v>
      </c>
      <c r="F217" s="144"/>
      <c r="G217" s="154">
        <f t="shared" si="1"/>
        <v>5.1537953176753262E-2</v>
      </c>
      <c r="H217" s="148">
        <f t="shared" si="6"/>
        <v>849779.51135174511</v>
      </c>
      <c r="I217" s="148">
        <f t="shared" si="2"/>
        <v>1446911.2050974509</v>
      </c>
      <c r="J217" s="144"/>
      <c r="K217" s="149">
        <v>2034</v>
      </c>
      <c r="L217" s="160">
        <f t="shared" si="3"/>
        <v>1066873.9389239536</v>
      </c>
      <c r="M217" s="160">
        <f t="shared" si="3"/>
        <v>471873.32470712333</v>
      </c>
      <c r="N217" s="160">
        <f t="shared" si="3"/>
        <v>1538747.263631077</v>
      </c>
      <c r="O217" s="144"/>
      <c r="P217" s="149">
        <v>2034</v>
      </c>
      <c r="Q217" s="154">
        <f t="shared" si="4"/>
        <v>5.1537953176753262E-2</v>
      </c>
      <c r="R217" s="148">
        <f t="shared" si="4"/>
        <v>849779.51135174511</v>
      </c>
      <c r="S217" s="148">
        <f t="shared" si="4"/>
        <v>1446911.2050974509</v>
      </c>
    </row>
    <row r="218" spans="2:19" s="145" customFormat="1" ht="10.8" x14ac:dyDescent="0.25">
      <c r="B218" s="158">
        <v>2035</v>
      </c>
      <c r="C218" s="159">
        <v>1188133.1486286453</v>
      </c>
      <c r="D218" s="148">
        <f t="shared" si="0"/>
        <v>195589.50870814436</v>
      </c>
      <c r="E218" s="148">
        <f t="shared" si="5"/>
        <v>1383722.6573367896</v>
      </c>
      <c r="F218" s="144"/>
      <c r="G218" s="154">
        <f t="shared" si="1"/>
        <v>4.6345644414113499E-2</v>
      </c>
      <c r="H218" s="148">
        <f t="shared" si="6"/>
        <v>1004804.1176460325</v>
      </c>
      <c r="I218" s="148">
        <f t="shared" si="2"/>
        <v>1601935.8113917382</v>
      </c>
      <c r="J218" s="144"/>
      <c r="K218" s="149">
        <v>2035</v>
      </c>
      <c r="L218" s="160">
        <f t="shared" si="3"/>
        <v>1188133.1486286453</v>
      </c>
      <c r="M218" s="160">
        <f t="shared" si="3"/>
        <v>195589.50870814436</v>
      </c>
      <c r="N218" s="160">
        <f t="shared" si="3"/>
        <v>1383722.6573367896</v>
      </c>
      <c r="O218" s="144"/>
      <c r="P218" s="149">
        <v>2035</v>
      </c>
      <c r="Q218" s="154">
        <f t="shared" si="4"/>
        <v>4.6345644414113499E-2</v>
      </c>
      <c r="R218" s="148">
        <f t="shared" si="4"/>
        <v>1004804.1176460325</v>
      </c>
      <c r="S218" s="148">
        <f t="shared" si="4"/>
        <v>1601935.8113917382</v>
      </c>
    </row>
    <row r="219" spans="2:19" s="145" customFormat="1" ht="10.8" x14ac:dyDescent="0.25">
      <c r="B219" s="158">
        <v>2036</v>
      </c>
      <c r="C219" s="159">
        <v>865779.57123749144</v>
      </c>
      <c r="D219" s="148">
        <f t="shared" si="0"/>
        <v>193124.50826920438</v>
      </c>
      <c r="E219" s="148">
        <f t="shared" si="5"/>
        <v>1058904.0795066957</v>
      </c>
      <c r="F219" s="144"/>
      <c r="G219" s="154">
        <f t="shared" si="1"/>
        <v>3.5466349905642104E-2</v>
      </c>
      <c r="H219" s="148">
        <f t="shared" si="6"/>
        <v>1329622.6954761264</v>
      </c>
      <c r="I219" s="148">
        <f t="shared" si="2"/>
        <v>1926754.3892218322</v>
      </c>
      <c r="J219" s="144"/>
      <c r="K219" s="149">
        <v>2036</v>
      </c>
      <c r="L219" s="160">
        <f t="shared" si="3"/>
        <v>865779.57123749144</v>
      </c>
      <c r="M219" s="160">
        <f t="shared" si="3"/>
        <v>193124.50826920438</v>
      </c>
      <c r="N219" s="160">
        <f t="shared" si="3"/>
        <v>1058904.0795066957</v>
      </c>
      <c r="O219" s="144"/>
      <c r="P219" s="149">
        <v>2036</v>
      </c>
      <c r="Q219" s="154">
        <f t="shared" si="4"/>
        <v>3.5466349905642104E-2</v>
      </c>
      <c r="R219" s="148">
        <f t="shared" si="4"/>
        <v>1329622.6954761264</v>
      </c>
      <c r="S219" s="148">
        <f t="shared" si="4"/>
        <v>1926754.3892218322</v>
      </c>
    </row>
    <row r="220" spans="2:19" s="145" customFormat="1" ht="10.8" x14ac:dyDescent="0.25">
      <c r="B220" s="158">
        <v>2037</v>
      </c>
      <c r="C220" s="159">
        <v>129614.99448322075</v>
      </c>
      <c r="D220" s="148">
        <f t="shared" si="0"/>
        <v>186248.00586596655</v>
      </c>
      <c r="E220" s="148">
        <f t="shared" si="5"/>
        <v>315863.00034918729</v>
      </c>
      <c r="F220" s="144"/>
      <c r="G220" s="154">
        <f t="shared" si="1"/>
        <v>1.0579341329810595E-2</v>
      </c>
      <c r="H220" s="148">
        <f t="shared" si="6"/>
        <v>2072663.7746336348</v>
      </c>
      <c r="I220" s="148">
        <f t="shared" si="2"/>
        <v>2669795.4683793406</v>
      </c>
      <c r="J220" s="144"/>
      <c r="K220" s="149">
        <v>2037</v>
      </c>
      <c r="L220" s="160">
        <f t="shared" si="3"/>
        <v>129614.99448322075</v>
      </c>
      <c r="M220" s="160">
        <f t="shared" si="3"/>
        <v>186248.00586596655</v>
      </c>
      <c r="N220" s="160">
        <f t="shared" si="3"/>
        <v>315863.00034918729</v>
      </c>
      <c r="O220" s="144"/>
      <c r="P220" s="149">
        <v>2037</v>
      </c>
      <c r="Q220" s="154">
        <f t="shared" si="4"/>
        <v>1.0579341329810595E-2</v>
      </c>
      <c r="R220" s="148">
        <f t="shared" si="4"/>
        <v>2072663.7746336348</v>
      </c>
      <c r="S220" s="148">
        <f t="shared" si="4"/>
        <v>2669795.4683793406</v>
      </c>
    </row>
    <row r="221" spans="2:19" s="145" customFormat="1" ht="10.8" x14ac:dyDescent="0.25">
      <c r="B221" s="158">
        <v>2038</v>
      </c>
      <c r="C221" s="159">
        <v>403074.02165417949</v>
      </c>
      <c r="D221" s="148">
        <f t="shared" si="0"/>
        <v>161541.83324004855</v>
      </c>
      <c r="E221" s="148">
        <f t="shared" si="5"/>
        <v>564615.85489422805</v>
      </c>
      <c r="F221" s="144"/>
      <c r="G221" s="154">
        <f t="shared" si="1"/>
        <v>1.8910932405965218E-2</v>
      </c>
      <c r="H221" s="148">
        <f t="shared" si="6"/>
        <v>1823910.9200885941</v>
      </c>
      <c r="I221" s="148">
        <f t="shared" si="2"/>
        <v>2421042.6138343001</v>
      </c>
      <c r="J221" s="144"/>
      <c r="K221" s="149">
        <v>2038</v>
      </c>
      <c r="L221" s="160">
        <f t="shared" si="3"/>
        <v>403074.02165417949</v>
      </c>
      <c r="M221" s="160">
        <f t="shared" si="3"/>
        <v>161541.83324004855</v>
      </c>
      <c r="N221" s="160">
        <f t="shared" si="3"/>
        <v>564615.85489422805</v>
      </c>
      <c r="O221" s="144"/>
      <c r="P221" s="149">
        <v>2038</v>
      </c>
      <c r="Q221" s="154">
        <f t="shared" si="4"/>
        <v>1.8910932405965218E-2</v>
      </c>
      <c r="R221" s="148">
        <f t="shared" si="4"/>
        <v>1823910.9200885941</v>
      </c>
      <c r="S221" s="148">
        <f t="shared" si="4"/>
        <v>2421042.6138343001</v>
      </c>
    </row>
    <row r="222" spans="2:19" s="145" customFormat="1" ht="10.8" x14ac:dyDescent="0.25">
      <c r="B222" s="158">
        <v>2039</v>
      </c>
      <c r="C222" s="159">
        <v>137325.68554296566</v>
      </c>
      <c r="D222" s="148">
        <f t="shared" si="0"/>
        <v>146556.92217898383</v>
      </c>
      <c r="E222" s="148">
        <f t="shared" si="5"/>
        <v>283882.60772194946</v>
      </c>
      <c r="F222" s="144"/>
      <c r="G222" s="154">
        <f t="shared" si="1"/>
        <v>9.5082076766417178E-3</v>
      </c>
      <c r="H222" s="148">
        <f t="shared" si="6"/>
        <v>2104644.1672608727</v>
      </c>
      <c r="I222" s="148">
        <f t="shared" si="2"/>
        <v>2701775.8610065784</v>
      </c>
      <c r="J222" s="144"/>
      <c r="K222" s="149">
        <v>2039</v>
      </c>
      <c r="L222" s="160">
        <f>+C222</f>
        <v>137325.68554296566</v>
      </c>
      <c r="M222" s="160">
        <f>+D222</f>
        <v>146556.92217898383</v>
      </c>
      <c r="N222" s="160">
        <f>+E222</f>
        <v>283882.60772194946</v>
      </c>
      <c r="O222" s="144"/>
      <c r="P222" s="149">
        <v>2039</v>
      </c>
      <c r="Q222" s="154">
        <f t="shared" si="4"/>
        <v>9.5082076766417178E-3</v>
      </c>
      <c r="R222" s="148">
        <f t="shared" si="4"/>
        <v>2104644.1672608727</v>
      </c>
      <c r="S222" s="148">
        <f t="shared" si="4"/>
        <v>2701775.8610065784</v>
      </c>
    </row>
    <row r="223" spans="2:19" s="145" customFormat="1" ht="10.8" x14ac:dyDescent="0.25">
      <c r="B223" s="158">
        <v>2040</v>
      </c>
      <c r="C223" s="159">
        <v>812391.90831084806</v>
      </c>
      <c r="D223" s="148">
        <f t="shared" si="0"/>
        <v>117056.37169829283</v>
      </c>
      <c r="E223" s="148">
        <f t="shared" si="5"/>
        <v>929448.28000914084</v>
      </c>
      <c r="F223" s="144"/>
      <c r="G223" s="154">
        <f t="shared" si="1"/>
        <v>3.1130428672404571E-2</v>
      </c>
      <c r="H223" s="148">
        <f t="shared" si="6"/>
        <v>1459078.4949736814</v>
      </c>
      <c r="I223" s="148">
        <f t="shared" si="2"/>
        <v>2056210.1887193872</v>
      </c>
      <c r="J223" s="144"/>
      <c r="K223" s="149">
        <v>2040</v>
      </c>
      <c r="L223" s="160">
        <f t="shared" si="3"/>
        <v>812391.90831084806</v>
      </c>
      <c r="M223" s="160">
        <f t="shared" ref="M223" si="7">+D223</f>
        <v>117056.37169829283</v>
      </c>
      <c r="N223" s="160">
        <f t="shared" ref="N223" si="8">+E223</f>
        <v>929448.28000914084</v>
      </c>
      <c r="O223" s="144"/>
      <c r="P223" s="149">
        <v>2040</v>
      </c>
      <c r="Q223" s="154">
        <f>+G223</f>
        <v>3.1130428672404571E-2</v>
      </c>
      <c r="R223" s="161">
        <f t="shared" si="4"/>
        <v>1459078.4949736814</v>
      </c>
      <c r="S223" s="161">
        <f t="shared" si="4"/>
        <v>2056210.1887193872</v>
      </c>
    </row>
    <row r="224" spans="2:19" s="145" customFormat="1" ht="10.8" x14ac:dyDescent="0.25">
      <c r="B224" s="158">
        <v>2041</v>
      </c>
      <c r="C224" s="159">
        <v>136321.28137092994</v>
      </c>
      <c r="D224" s="148">
        <f t="shared" si="0"/>
        <v>93750.78368398927</v>
      </c>
      <c r="E224" s="148">
        <f t="shared" si="5"/>
        <v>230072.06505491922</v>
      </c>
      <c r="F224" s="144"/>
      <c r="G224" s="154">
        <f t="shared" si="1"/>
        <v>7.705907003921238E-3</v>
      </c>
      <c r="H224" s="148">
        <f t="shared" si="6"/>
        <v>2158454.709927903</v>
      </c>
      <c r="I224" s="148">
        <f t="shared" si="2"/>
        <v>2755586.4036736088</v>
      </c>
      <c r="J224" s="144"/>
      <c r="K224" s="149" t="s">
        <v>206</v>
      </c>
      <c r="L224" s="160">
        <f>SUM(C224:C227)</f>
        <v>944509.09074392985</v>
      </c>
      <c r="M224" s="160">
        <f>SUM(D224:D227)</f>
        <v>1017307.6556764893</v>
      </c>
      <c r="N224" s="160">
        <f>SUM(E224:E227)</f>
        <v>1961816.7464204193</v>
      </c>
      <c r="O224" s="144"/>
      <c r="P224" s="149" t="s">
        <v>206</v>
      </c>
      <c r="Q224" s="154">
        <f>SUM(G224:G227)</f>
        <v>6.5708009371074461E-2</v>
      </c>
      <c r="R224" s="161">
        <f>SUM(H224:H227)</f>
        <v>7592290.3535108687</v>
      </c>
      <c r="S224" s="161">
        <f>SUM(I224:I227)</f>
        <v>9980817.1284936927</v>
      </c>
    </row>
    <row r="225" spans="2:19" s="145" customFormat="1" ht="10.8" x14ac:dyDescent="0.25">
      <c r="B225" s="158">
        <v>2042</v>
      </c>
      <c r="C225" s="159">
        <v>1255.0387682900002</v>
      </c>
      <c r="D225" s="148">
        <f t="shared" si="0"/>
        <v>63955.002260652815</v>
      </c>
      <c r="E225" s="148">
        <f t="shared" si="5"/>
        <v>65210.041028942818</v>
      </c>
      <c r="F225" s="144"/>
      <c r="G225" s="154">
        <f t="shared" si="1"/>
        <v>2.1841091910526911E-3</v>
      </c>
      <c r="H225" s="148">
        <f t="shared" si="6"/>
        <v>2323316.7339538792</v>
      </c>
      <c r="I225" s="148">
        <f t="shared" si="2"/>
        <v>2920448.427699585</v>
      </c>
      <c r="J225" s="144"/>
      <c r="K225" s="149" t="s">
        <v>207</v>
      </c>
      <c r="L225" s="160">
        <f>SUM(C228:C241)</f>
        <v>1299273.9755565003</v>
      </c>
      <c r="M225" s="160">
        <f>SUM(D228:D241)</f>
        <v>1529841.7837002156</v>
      </c>
      <c r="N225" s="160">
        <f>SUM(E228:E241)</f>
        <v>2829115.7592567154</v>
      </c>
      <c r="O225" s="144"/>
      <c r="P225" s="149" t="s">
        <v>207</v>
      </c>
      <c r="Q225" s="154">
        <f>SUM(G228:G241)</f>
        <v>9.4756844725831027E-2</v>
      </c>
      <c r="R225" s="161">
        <f>SUM(H228:H241)</f>
        <v>30610259.090502791</v>
      </c>
      <c r="S225" s="161">
        <f>SUM(I228:I241)</f>
        <v>38970102.802942678</v>
      </c>
    </row>
    <row r="226" spans="2:19" s="145" customFormat="1" ht="10.8" x14ac:dyDescent="0.25">
      <c r="B226" s="158">
        <v>2043</v>
      </c>
      <c r="C226" s="159">
        <v>429725.32221279002</v>
      </c>
      <c r="D226" s="148">
        <f t="shared" si="0"/>
        <v>314885.48975646036</v>
      </c>
      <c r="E226" s="148">
        <f t="shared" si="5"/>
        <v>744610.81196925044</v>
      </c>
      <c r="F226" s="144"/>
      <c r="G226" s="154">
        <f t="shared" si="1"/>
        <v>2.4939584341887245E-2</v>
      </c>
      <c r="H226" s="148">
        <f t="shared" si="6"/>
        <v>1643915.9630135717</v>
      </c>
      <c r="I226" s="148">
        <f t="shared" si="2"/>
        <v>2241047.6567592775</v>
      </c>
      <c r="J226" s="144"/>
      <c r="K226" s="149"/>
      <c r="L226" s="160"/>
      <c r="M226" s="160"/>
      <c r="N226" s="160"/>
      <c r="O226" s="144"/>
      <c r="P226" s="149"/>
      <c r="Q226" s="154"/>
      <c r="R226" s="148"/>
      <c r="S226" s="148"/>
    </row>
    <row r="227" spans="2:19" s="145" customFormat="1" ht="10.8" x14ac:dyDescent="0.25">
      <c r="B227" s="158">
        <v>2044</v>
      </c>
      <c r="C227" s="159">
        <v>377207.4483919199</v>
      </c>
      <c r="D227" s="148">
        <f t="shared" si="0"/>
        <v>544716.3799753869</v>
      </c>
      <c r="E227" s="148">
        <f t="shared" si="5"/>
        <v>921923.82836730685</v>
      </c>
      <c r="F227" s="144"/>
      <c r="G227" s="154">
        <f t="shared" si="1"/>
        <v>3.0878408834213285E-2</v>
      </c>
      <c r="H227" s="148">
        <f t="shared" si="6"/>
        <v>1466602.9466155153</v>
      </c>
      <c r="I227" s="148">
        <f t="shared" si="2"/>
        <v>2063734.640361221</v>
      </c>
      <c r="J227" s="144"/>
      <c r="K227" s="149"/>
      <c r="L227" s="160"/>
      <c r="M227" s="160"/>
      <c r="N227" s="160"/>
      <c r="O227" s="144"/>
      <c r="P227" s="149"/>
      <c r="Q227" s="154"/>
      <c r="R227" s="148"/>
      <c r="S227" s="148"/>
    </row>
    <row r="228" spans="2:19" s="145" customFormat="1" ht="10.8" x14ac:dyDescent="0.25">
      <c r="B228" s="158">
        <v>2045</v>
      </c>
      <c r="C228" s="159">
        <v>342290.50171033997</v>
      </c>
      <c r="D228" s="148">
        <f t="shared" si="0"/>
        <v>675699.15531931422</v>
      </c>
      <c r="E228" s="148">
        <f t="shared" si="5"/>
        <v>1017989.6570296541</v>
      </c>
      <c r="F228" s="144"/>
      <c r="G228" s="154">
        <f t="shared" si="1"/>
        <v>3.4095984778298338E-2</v>
      </c>
      <c r="H228" s="148">
        <f t="shared" si="6"/>
        <v>1370537.117953168</v>
      </c>
      <c r="I228" s="148">
        <f t="shared" si="2"/>
        <v>1967668.8116988738</v>
      </c>
      <c r="J228" s="144"/>
      <c r="K228" s="149"/>
      <c r="L228" s="160"/>
      <c r="M228" s="160"/>
      <c r="N228" s="160"/>
      <c r="O228" s="144"/>
      <c r="P228" s="149"/>
      <c r="Q228" s="154"/>
      <c r="R228" s="148"/>
      <c r="S228" s="148"/>
    </row>
    <row r="229" spans="2:19" s="145" customFormat="1" ht="10.8" x14ac:dyDescent="0.25">
      <c r="B229" s="158">
        <v>2046</v>
      </c>
      <c r="C229" s="159">
        <v>524697.57410889992</v>
      </c>
      <c r="D229" s="148">
        <f t="shared" si="0"/>
        <v>15593.937811608001</v>
      </c>
      <c r="E229" s="148">
        <f t="shared" si="5"/>
        <v>540291.51192050788</v>
      </c>
      <c r="F229" s="144"/>
      <c r="G229" s="154">
        <f t="shared" si="1"/>
        <v>1.8096226262295713E-2</v>
      </c>
      <c r="H229" s="148">
        <f t="shared" si="6"/>
        <v>1848235.2630623141</v>
      </c>
      <c r="I229" s="148">
        <f t="shared" si="2"/>
        <v>2445366.9568080199</v>
      </c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</row>
    <row r="230" spans="2:19" s="145" customFormat="1" ht="10.8" x14ac:dyDescent="0.25">
      <c r="B230" s="158">
        <v>2047</v>
      </c>
      <c r="C230" s="159">
        <v>16235.262612220002</v>
      </c>
      <c r="D230" s="148">
        <f t="shared" si="0"/>
        <v>15279.748008408002</v>
      </c>
      <c r="E230" s="148">
        <f t="shared" si="5"/>
        <v>31515.010620628003</v>
      </c>
      <c r="F230" s="144"/>
      <c r="G230" s="154">
        <f t="shared" si="1"/>
        <v>1.0555464046110065E-3</v>
      </c>
      <c r="H230" s="148">
        <f t="shared" si="6"/>
        <v>2357011.7643621941</v>
      </c>
      <c r="I230" s="148">
        <f t="shared" si="2"/>
        <v>2954143.4581078999</v>
      </c>
      <c r="J230" s="144"/>
      <c r="K230" s="149"/>
      <c r="L230" s="160"/>
      <c r="M230" s="148"/>
      <c r="N230" s="148"/>
      <c r="O230" s="144"/>
      <c r="P230" s="154"/>
      <c r="Q230" s="148"/>
      <c r="R230" s="148"/>
      <c r="S230" s="148"/>
    </row>
    <row r="231" spans="2:19" s="145" customFormat="1" ht="10.8" x14ac:dyDescent="0.25">
      <c r="B231" s="158">
        <v>2048</v>
      </c>
      <c r="C231" s="159">
        <v>342.73010116</v>
      </c>
      <c r="D231" s="148">
        <f t="shared" si="0"/>
        <v>14952.9906687928</v>
      </c>
      <c r="E231" s="148">
        <f t="shared" si="5"/>
        <v>15295.720769952799</v>
      </c>
      <c r="F231" s="144"/>
      <c r="G231" s="154">
        <f t="shared" si="1"/>
        <v>5.1230644530037733E-4</v>
      </c>
      <c r="H231" s="148">
        <f t="shared" si="6"/>
        <v>2373231.0542128691</v>
      </c>
      <c r="I231" s="148">
        <f t="shared" si="2"/>
        <v>2970362.7479585749</v>
      </c>
      <c r="J231" s="144"/>
      <c r="K231" s="149"/>
      <c r="L231" s="160"/>
      <c r="M231" s="148"/>
      <c r="N231" s="148"/>
      <c r="O231" s="144"/>
      <c r="P231" s="154"/>
      <c r="Q231" s="148"/>
      <c r="R231" s="148"/>
      <c r="S231" s="148"/>
    </row>
    <row r="232" spans="2:19" s="145" customFormat="1" ht="10.8" x14ac:dyDescent="0.25">
      <c r="B232" s="158">
        <v>2049</v>
      </c>
      <c r="C232" s="159">
        <v>295522.95292998012</v>
      </c>
      <c r="D232" s="148">
        <f t="shared" si="0"/>
        <v>14518.2313415152</v>
      </c>
      <c r="E232" s="148">
        <f t="shared" si="5"/>
        <v>310041.18427149532</v>
      </c>
      <c r="F232" s="144"/>
      <c r="G232" s="154">
        <f t="shared" si="1"/>
        <v>1.038434862924993E-2</v>
      </c>
      <c r="H232" s="148">
        <f t="shared" si="6"/>
        <v>2078485.5907113268</v>
      </c>
      <c r="I232" s="148">
        <f t="shared" si="2"/>
        <v>2675617.2844570326</v>
      </c>
      <c r="J232" s="144"/>
      <c r="K232" s="149"/>
      <c r="L232" s="160"/>
      <c r="M232" s="148"/>
      <c r="N232" s="148"/>
      <c r="O232" s="144"/>
      <c r="P232" s="154"/>
      <c r="Q232" s="148"/>
      <c r="R232" s="148"/>
      <c r="S232" s="148"/>
    </row>
    <row r="233" spans="2:19" s="145" customFormat="1" ht="10.8" x14ac:dyDescent="0.25">
      <c r="B233" s="158">
        <v>2050</v>
      </c>
      <c r="C233" s="159">
        <v>98640.113841800005</v>
      </c>
      <c r="D233" s="148">
        <f t="shared" si="0"/>
        <v>6977.2506215152007</v>
      </c>
      <c r="E233" s="148">
        <f t="shared" si="5"/>
        <v>105617.3644633152</v>
      </c>
      <c r="F233" s="144"/>
      <c r="G233" s="154">
        <f t="shared" si="1"/>
        <v>3.5374898224140618E-3</v>
      </c>
      <c r="H233" s="148">
        <f t="shared" si="6"/>
        <v>2282909.4105195068</v>
      </c>
      <c r="I233" s="148">
        <f t="shared" si="2"/>
        <v>2880041.1042652125</v>
      </c>
      <c r="J233" s="144"/>
      <c r="K233" s="149"/>
      <c r="L233" s="160"/>
      <c r="M233" s="148"/>
      <c r="N233" s="148"/>
      <c r="O233" s="144"/>
      <c r="P233" s="154"/>
      <c r="Q233" s="148"/>
      <c r="R233" s="148"/>
      <c r="S233" s="148"/>
    </row>
    <row r="234" spans="2:19" s="145" customFormat="1" ht="10.8" x14ac:dyDescent="0.25">
      <c r="B234" s="158">
        <v>2051</v>
      </c>
      <c r="C234" s="159">
        <v>21414.222753139999</v>
      </c>
      <c r="D234" s="148">
        <f t="shared" si="0"/>
        <v>6977.2506215152007</v>
      </c>
      <c r="E234" s="148">
        <f t="shared" si="5"/>
        <v>28391.473374655201</v>
      </c>
      <c r="F234" s="144"/>
      <c r="G234" s="154">
        <f t="shared" si="1"/>
        <v>9.5092836880120418E-4</v>
      </c>
      <c r="H234" s="148">
        <f t="shared" si="6"/>
        <v>2360135.3016081671</v>
      </c>
      <c r="I234" s="148">
        <f t="shared" si="2"/>
        <v>2957266.9953538729</v>
      </c>
      <c r="J234" s="144"/>
      <c r="K234" s="149"/>
      <c r="L234" s="160"/>
      <c r="M234" s="148"/>
      <c r="N234" s="148"/>
      <c r="O234" s="144"/>
      <c r="P234" s="154"/>
      <c r="Q234" s="148"/>
      <c r="R234" s="148"/>
      <c r="S234" s="148"/>
    </row>
    <row r="235" spans="2:19" s="145" customFormat="1" ht="10.8" x14ac:dyDescent="0.25">
      <c r="B235" s="158">
        <v>2052</v>
      </c>
      <c r="C235" s="159">
        <v>82.215230520000006</v>
      </c>
      <c r="D235" s="148">
        <f t="shared" si="0"/>
        <v>260217.25062151518</v>
      </c>
      <c r="E235" s="148">
        <f t="shared" si="5"/>
        <v>260299.46585203518</v>
      </c>
      <c r="F235" s="144"/>
      <c r="G235" s="154">
        <f t="shared" si="1"/>
        <v>8.7183269144272321E-3</v>
      </c>
      <c r="H235" s="148">
        <f t="shared" si="6"/>
        <v>2128227.3091307869</v>
      </c>
      <c r="I235" s="148">
        <f t="shared" si="2"/>
        <v>2725359.0028764927</v>
      </c>
      <c r="J235" s="144"/>
      <c r="K235" s="149"/>
      <c r="L235" s="160"/>
      <c r="M235" s="148"/>
      <c r="N235" s="148"/>
      <c r="O235" s="144"/>
      <c r="P235" s="154"/>
      <c r="Q235" s="148"/>
      <c r="R235" s="148"/>
      <c r="S235" s="148"/>
    </row>
    <row r="236" spans="2:19" s="145" customFormat="1" ht="10.8" x14ac:dyDescent="0.25">
      <c r="B236" s="158">
        <v>2053</v>
      </c>
      <c r="C236" s="159">
        <v>24.845927159999999</v>
      </c>
      <c r="D236" s="148">
        <f t="shared" si="0"/>
        <v>260053.05140092719</v>
      </c>
      <c r="E236" s="148">
        <f t="shared" si="5"/>
        <v>260077.89732808719</v>
      </c>
      <c r="F236" s="144"/>
      <c r="G236" s="154">
        <f t="shared" si="1"/>
        <v>8.7109058203446808E-3</v>
      </c>
      <c r="H236" s="148">
        <f t="shared" si="6"/>
        <v>2128448.877654735</v>
      </c>
      <c r="I236" s="148">
        <f t="shared" si="2"/>
        <v>2725580.5714004408</v>
      </c>
      <c r="J236" s="144"/>
      <c r="K236" s="149"/>
      <c r="L236" s="160"/>
      <c r="M236" s="148"/>
      <c r="N236" s="148"/>
      <c r="O236" s="144"/>
      <c r="P236" s="154"/>
      <c r="Q236" s="148"/>
      <c r="R236" s="148"/>
      <c r="S236" s="148"/>
    </row>
    <row r="237" spans="2:19" s="145" customFormat="1" ht="10.8" x14ac:dyDescent="0.25">
      <c r="B237" s="158">
        <v>2054</v>
      </c>
      <c r="C237" s="159">
        <v>23.556341280000005</v>
      </c>
      <c r="D237" s="148">
        <f t="shared" si="0"/>
        <v>259572.91728510478</v>
      </c>
      <c r="E237" s="148">
        <f t="shared" si="5"/>
        <v>259596.47362638477</v>
      </c>
      <c r="F237" s="144"/>
      <c r="G237" s="154">
        <f t="shared" si="1"/>
        <v>8.6947812800884927E-3</v>
      </c>
      <c r="H237" s="148">
        <f t="shared" si="6"/>
        <v>2128930.3013564372</v>
      </c>
      <c r="I237" s="148">
        <f t="shared" si="2"/>
        <v>2726061.9951021429</v>
      </c>
      <c r="J237" s="144"/>
      <c r="K237" s="149"/>
      <c r="L237" s="144"/>
      <c r="M237" s="148"/>
      <c r="N237" s="148"/>
      <c r="O237" s="144"/>
      <c r="P237" s="154"/>
      <c r="Q237" s="148"/>
      <c r="R237" s="148"/>
      <c r="S237" s="148"/>
    </row>
    <row r="238" spans="2:19" s="145" customFormat="1" ht="10.8" x14ac:dyDescent="0.25">
      <c r="B238" s="158">
        <v>2055</v>
      </c>
      <c r="C238" s="159">
        <v>0</v>
      </c>
      <c r="D238" s="148">
        <f t="shared" si="0"/>
        <v>0</v>
      </c>
      <c r="E238" s="148">
        <f t="shared" si="5"/>
        <v>0</v>
      </c>
      <c r="F238" s="144"/>
      <c r="G238" s="154">
        <f t="shared" si="1"/>
        <v>0</v>
      </c>
      <c r="H238" s="148">
        <f t="shared" si="6"/>
        <v>2388526.7749828221</v>
      </c>
      <c r="I238" s="148">
        <f t="shared" si="2"/>
        <v>2985658.4687285279</v>
      </c>
      <c r="J238" s="144"/>
      <c r="K238" s="149"/>
      <c r="L238" s="144"/>
      <c r="M238" s="148"/>
      <c r="N238" s="148"/>
      <c r="O238" s="144"/>
      <c r="P238" s="154"/>
      <c r="Q238" s="148"/>
      <c r="R238" s="148"/>
      <c r="S238" s="148"/>
    </row>
    <row r="239" spans="2:19" s="145" customFormat="1" ht="10.8" x14ac:dyDescent="0.25">
      <c r="B239" s="158">
        <v>2056</v>
      </c>
      <c r="C239" s="159">
        <v>0</v>
      </c>
      <c r="D239" s="148">
        <f t="shared" si="0"/>
        <v>0</v>
      </c>
      <c r="E239" s="148">
        <f t="shared" ref="E239:E241" si="9">SUM(C239:D239)</f>
        <v>0</v>
      </c>
      <c r="F239" s="144"/>
      <c r="G239" s="154">
        <f t="shared" ref="G239:G241" si="10">+E239/$E$243</f>
        <v>0</v>
      </c>
      <c r="H239" s="148">
        <f t="shared" ref="H239:H241" si="11">+$H$207-E239</f>
        <v>2388526.7749828221</v>
      </c>
      <c r="I239" s="148">
        <f t="shared" ref="I239:I241" si="12">+$I$207-E239</f>
        <v>2985658.4687285279</v>
      </c>
      <c r="J239" s="144"/>
      <c r="K239" s="149"/>
      <c r="L239" s="162"/>
      <c r="M239" s="148"/>
      <c r="N239" s="148"/>
      <c r="O239" s="144"/>
      <c r="P239" s="154"/>
      <c r="Q239" s="148"/>
      <c r="R239" s="148"/>
      <c r="S239" s="144"/>
    </row>
    <row r="240" spans="2:19" s="145" customFormat="1" ht="10.8" x14ac:dyDescent="0.25">
      <c r="B240" s="158">
        <v>2057</v>
      </c>
      <c r="C240" s="159">
        <v>0</v>
      </c>
      <c r="D240" s="148">
        <f t="shared" si="0"/>
        <v>0</v>
      </c>
      <c r="E240" s="148">
        <f t="shared" si="9"/>
        <v>0</v>
      </c>
      <c r="F240" s="144"/>
      <c r="G240" s="154">
        <f t="shared" si="10"/>
        <v>0</v>
      </c>
      <c r="H240" s="148">
        <f t="shared" si="11"/>
        <v>2388526.7749828221</v>
      </c>
      <c r="I240" s="148">
        <f t="shared" si="12"/>
        <v>2985658.4687285279</v>
      </c>
      <c r="J240" s="144"/>
      <c r="K240" s="149"/>
      <c r="L240" s="162"/>
      <c r="M240" s="148"/>
      <c r="N240" s="148"/>
      <c r="O240" s="144"/>
      <c r="P240" s="154"/>
      <c r="Q240" s="148"/>
      <c r="R240" s="148"/>
      <c r="S240" s="144"/>
    </row>
    <row r="241" spans="2:18" s="145" customFormat="1" ht="10.8" x14ac:dyDescent="0.25">
      <c r="B241" s="158">
        <v>2058</v>
      </c>
      <c r="C241" s="159">
        <v>0</v>
      </c>
      <c r="D241" s="148">
        <f t="shared" si="0"/>
        <v>0</v>
      </c>
      <c r="E241" s="148">
        <f t="shared" si="9"/>
        <v>0</v>
      </c>
      <c r="F241" s="144"/>
      <c r="G241" s="154">
        <f t="shared" si="10"/>
        <v>0</v>
      </c>
      <c r="H241" s="148">
        <f t="shared" si="11"/>
        <v>2388526.7749828221</v>
      </c>
      <c r="I241" s="148">
        <f t="shared" si="12"/>
        <v>2985658.4687285279</v>
      </c>
      <c r="J241" s="144"/>
      <c r="K241" s="149"/>
      <c r="L241" s="162"/>
      <c r="M241" s="148"/>
      <c r="N241" s="148"/>
      <c r="O241" s="144"/>
      <c r="P241" s="154"/>
      <c r="Q241" s="148"/>
      <c r="R241" s="148"/>
    </row>
    <row r="242" spans="2:18" s="145" customFormat="1" ht="10.8" x14ac:dyDescent="0.25">
      <c r="B242" s="144"/>
      <c r="C242" s="159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</row>
    <row r="243" spans="2:18" s="145" customFormat="1" ht="10.8" x14ac:dyDescent="0.25">
      <c r="B243" s="144"/>
      <c r="C243" s="163">
        <f>SUM(C208:C241)</f>
        <v>22223016.135447714</v>
      </c>
      <c r="D243" s="163">
        <f>SUM(D208:D241)</f>
        <v>7633568.5518375691</v>
      </c>
      <c r="E243" s="163">
        <f>SUM(E208:E241)</f>
        <v>29856584.687285278</v>
      </c>
      <c r="F243" s="144"/>
      <c r="G243" s="154">
        <f>SUM(G207:G241)</f>
        <v>1.0000000000000004</v>
      </c>
      <c r="H243" s="148"/>
      <c r="I243" s="144"/>
      <c r="J243" s="144"/>
      <c r="K243" s="144"/>
      <c r="L243" s="163">
        <f>SUM(L208:L239)</f>
        <v>22223016.135447714</v>
      </c>
      <c r="M243" s="163">
        <f>SUM(M208:M239)</f>
        <v>7633568.5518375691</v>
      </c>
      <c r="N243" s="163">
        <f>SUM(N208:N239)</f>
        <v>29856584.687285282</v>
      </c>
      <c r="O243" s="144"/>
      <c r="P243" s="144"/>
      <c r="Q243" s="154">
        <f>SUM(Q208:Q239)</f>
        <v>1.0000000000000002</v>
      </c>
      <c r="R243" s="144"/>
    </row>
    <row r="244" spans="2:18" s="145" customFormat="1" ht="10.8" x14ac:dyDescent="0.25">
      <c r="B244" s="164">
        <f>+'DP dólares GG'!AR72</f>
        <v>506.48</v>
      </c>
      <c r="C244" s="165">
        <f>+C243-'DP colones GG'!AR49</f>
        <v>0</v>
      </c>
      <c r="D244" s="161">
        <f>+D243-'DP colones GG'!AR55</f>
        <v>-2.1420419216156006E-8</v>
      </c>
      <c r="E244" s="161">
        <f>+E243-'DP colones GG'!AR6</f>
        <v>0</v>
      </c>
      <c r="F244" s="144"/>
      <c r="G244" s="144"/>
      <c r="H244" s="144"/>
      <c r="I244" s="144"/>
      <c r="J244" s="144"/>
      <c r="K244" s="164"/>
      <c r="L244" s="166">
        <f>+L243-C243</f>
        <v>0</v>
      </c>
      <c r="M244" s="162">
        <f>+M243-D243</f>
        <v>0</v>
      </c>
      <c r="N244" s="148">
        <f>+N243-E243</f>
        <v>0</v>
      </c>
      <c r="O244" s="144"/>
      <c r="P244" s="144"/>
      <c r="Q244" s="144"/>
      <c r="R244" s="144"/>
    </row>
    <row r="245" spans="2:18" s="145" customFormat="1" ht="10.8" x14ac:dyDescent="0.25">
      <c r="B245" s="144"/>
      <c r="C245" s="148"/>
      <c r="D245" s="167"/>
      <c r="E245" s="148"/>
      <c r="F245" s="144"/>
      <c r="G245" s="144"/>
      <c r="H245" s="144"/>
      <c r="I245" s="144"/>
      <c r="J245" s="144"/>
      <c r="K245" s="144"/>
      <c r="L245" s="148"/>
      <c r="M245" s="167"/>
      <c r="N245" s="148"/>
      <c r="O245" s="144"/>
      <c r="P245" s="144"/>
      <c r="Q245" s="144"/>
      <c r="R245" s="144"/>
    </row>
    <row r="246" spans="2:18" s="145" customFormat="1" ht="10.8" x14ac:dyDescent="0.25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</row>
    <row r="247" spans="2:18" s="145" customFormat="1" ht="10.8" x14ac:dyDescent="0.25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</row>
    <row r="248" spans="2:18" s="145" customFormat="1" ht="10.8" x14ac:dyDescent="0.25">
      <c r="B248" s="357" t="s">
        <v>122</v>
      </c>
      <c r="C248" s="357"/>
      <c r="D248" s="357"/>
      <c r="E248" s="357"/>
      <c r="F248" s="357"/>
      <c r="G248" s="357"/>
      <c r="H248" s="357"/>
      <c r="I248" s="357"/>
      <c r="J248" s="144"/>
      <c r="K248" s="144"/>
      <c r="L248" s="357" t="s">
        <v>123</v>
      </c>
      <c r="M248" s="357"/>
      <c r="N248" s="357"/>
      <c r="O248" s="357"/>
      <c r="P248" s="357"/>
      <c r="Q248" s="357"/>
      <c r="R248" s="357"/>
    </row>
    <row r="249" spans="2:18" s="145" customFormat="1" ht="10.8" x14ac:dyDescent="0.25">
      <c r="B249" s="357" t="s">
        <v>117</v>
      </c>
      <c r="C249" s="357"/>
      <c r="D249" s="357"/>
      <c r="E249" s="357"/>
      <c r="F249" s="144"/>
      <c r="G249" s="144"/>
      <c r="H249" s="144"/>
      <c r="I249" s="144"/>
      <c r="J249" s="144"/>
      <c r="K249" s="357" t="s">
        <v>124</v>
      </c>
      <c r="L249" s="357"/>
      <c r="M249" s="357"/>
      <c r="N249" s="357"/>
      <c r="O249" s="144"/>
      <c r="P249" s="144"/>
      <c r="Q249" s="144"/>
      <c r="R249" s="144"/>
    </row>
    <row r="250" spans="2:18" s="145" customFormat="1" ht="10.8" x14ac:dyDescent="0.25">
      <c r="B250" s="356" t="str">
        <f>+B205</f>
        <v>Al 30 de Junio 2025</v>
      </c>
      <c r="C250" s="356"/>
      <c r="D250" s="356"/>
      <c r="E250" s="356"/>
      <c r="F250" s="144"/>
      <c r="G250" s="144"/>
      <c r="H250" s="149" t="s">
        <v>118</v>
      </c>
      <c r="I250" s="149" t="s">
        <v>118</v>
      </c>
      <c r="J250" s="144"/>
      <c r="K250" s="356" t="str">
        <f>+B250</f>
        <v>Al 30 de Junio 2025</v>
      </c>
      <c r="L250" s="356"/>
      <c r="M250" s="356"/>
      <c r="N250" s="356"/>
      <c r="O250" s="144"/>
      <c r="P250" s="144"/>
      <c r="Q250" s="149" t="s">
        <v>118</v>
      </c>
      <c r="R250" s="149" t="s">
        <v>118</v>
      </c>
    </row>
    <row r="251" spans="2:18" s="153" customFormat="1" ht="10.8" x14ac:dyDescent="0.25">
      <c r="B251" s="356" t="s">
        <v>125</v>
      </c>
      <c r="C251" s="356"/>
      <c r="D251" s="356"/>
      <c r="E251" s="356"/>
      <c r="F251" s="150"/>
      <c r="G251" s="144"/>
      <c r="H251" s="151">
        <v>0.08</v>
      </c>
      <c r="I251" s="151">
        <v>0.1</v>
      </c>
      <c r="J251" s="150"/>
      <c r="K251" s="356" t="s">
        <v>126</v>
      </c>
      <c r="L251" s="356"/>
      <c r="M251" s="356"/>
      <c r="N251" s="356"/>
      <c r="O251" s="144"/>
      <c r="P251" s="144"/>
      <c r="Q251" s="151">
        <v>0.08</v>
      </c>
      <c r="R251" s="151">
        <v>0.1</v>
      </c>
    </row>
    <row r="252" spans="2:18" s="145" customFormat="1" ht="10.8" x14ac:dyDescent="0.25">
      <c r="B252" s="144"/>
      <c r="C252" s="157" t="s">
        <v>76</v>
      </c>
      <c r="D252" s="157" t="s">
        <v>77</v>
      </c>
      <c r="E252" s="157" t="s">
        <v>120</v>
      </c>
      <c r="F252" s="144"/>
      <c r="G252" s="157" t="s">
        <v>121</v>
      </c>
      <c r="H252" s="155">
        <f>+E288*H251</f>
        <v>4715.9350319515515</v>
      </c>
      <c r="I252" s="155">
        <f>+E288*I251</f>
        <v>5894.9187899394401</v>
      </c>
      <c r="J252" s="144"/>
      <c r="K252" s="150"/>
      <c r="L252" s="156" t="s">
        <v>76</v>
      </c>
      <c r="M252" s="156" t="s">
        <v>77</v>
      </c>
      <c r="N252" s="157" t="s">
        <v>120</v>
      </c>
      <c r="O252" s="150"/>
      <c r="P252" s="157" t="s">
        <v>121</v>
      </c>
      <c r="Q252" s="155">
        <f>+N288*Q251</f>
        <v>4715.9350319515515</v>
      </c>
      <c r="R252" s="155">
        <f>+N288*R251</f>
        <v>5894.9187899394401</v>
      </c>
    </row>
    <row r="253" spans="2:18" s="145" customFormat="1" ht="10.8" x14ac:dyDescent="0.25">
      <c r="B253" s="158">
        <v>2025</v>
      </c>
      <c r="C253" s="311">
        <f t="shared" ref="C253:C283" si="13">+C208/$B$244</f>
        <v>1624.3128093117302</v>
      </c>
      <c r="D253" s="159">
        <v>261.46298962209062</v>
      </c>
      <c r="E253" s="160">
        <f t="shared" ref="E253:E282" si="14">SUM(C253:D253)</f>
        <v>1885.7757989338209</v>
      </c>
      <c r="F253" s="144"/>
      <c r="G253" s="154">
        <f t="shared" ref="G253:G286" si="15">+E253/$E$288</f>
        <v>3.1989852042613023E-2</v>
      </c>
      <c r="H253" s="148">
        <f t="shared" ref="H253:H283" si="16">+$H$252-E253</f>
        <v>2830.1592330177309</v>
      </c>
      <c r="I253" s="148">
        <f t="shared" ref="I253:I283" si="17">+$I$252-E253</f>
        <v>4009.1429910056195</v>
      </c>
      <c r="J253" s="144"/>
      <c r="K253" s="149">
        <v>2025</v>
      </c>
      <c r="L253" s="160">
        <f t="shared" ref="L253:N268" si="18">+C253</f>
        <v>1624.3128093117302</v>
      </c>
      <c r="M253" s="160">
        <f t="shared" si="18"/>
        <v>261.46298962209062</v>
      </c>
      <c r="N253" s="160">
        <f t="shared" si="18"/>
        <v>1885.7757989338209</v>
      </c>
      <c r="O253" s="144"/>
      <c r="P253" s="154">
        <f t="shared" ref="P253:R268" si="19">+G253</f>
        <v>3.1989852042613023E-2</v>
      </c>
      <c r="Q253" s="148">
        <f t="shared" si="19"/>
        <v>2830.1592330177309</v>
      </c>
      <c r="R253" s="148">
        <f t="shared" si="19"/>
        <v>4009.1429910056195</v>
      </c>
    </row>
    <row r="254" spans="2:18" s="145" customFormat="1" ht="10.8" x14ac:dyDescent="0.25">
      <c r="B254" s="158">
        <v>2026</v>
      </c>
      <c r="C254" s="311">
        <f t="shared" si="13"/>
        <v>3871.3070649947745</v>
      </c>
      <c r="D254" s="159">
        <v>471.75120519530151</v>
      </c>
      <c r="E254" s="160">
        <f t="shared" si="14"/>
        <v>4343.0582701900757</v>
      </c>
      <c r="F254" s="144"/>
      <c r="G254" s="154">
        <f t="shared" si="15"/>
        <v>7.3674607317782803E-2</v>
      </c>
      <c r="H254" s="148">
        <f t="shared" si="16"/>
        <v>372.87676176147579</v>
      </c>
      <c r="I254" s="148">
        <f t="shared" si="17"/>
        <v>1551.8605197493644</v>
      </c>
      <c r="J254" s="144"/>
      <c r="K254" s="149">
        <v>2026</v>
      </c>
      <c r="L254" s="160">
        <f t="shared" si="18"/>
        <v>3871.3070649947745</v>
      </c>
      <c r="M254" s="160">
        <f t="shared" si="18"/>
        <v>471.75120519530151</v>
      </c>
      <c r="N254" s="160">
        <f t="shared" si="18"/>
        <v>4343.0582701900757</v>
      </c>
      <c r="O254" s="144"/>
      <c r="P254" s="154">
        <f t="shared" si="19"/>
        <v>7.3674607317782803E-2</v>
      </c>
      <c r="Q254" s="148">
        <f t="shared" si="19"/>
        <v>372.87676176147579</v>
      </c>
      <c r="R254" s="148">
        <f t="shared" si="19"/>
        <v>1551.8605197493644</v>
      </c>
    </row>
    <row r="255" spans="2:18" s="145" customFormat="1" ht="10.8" x14ac:dyDescent="0.25">
      <c r="B255" s="158">
        <v>2027</v>
      </c>
      <c r="C255" s="311">
        <f t="shared" si="13"/>
        <v>3180.4628837781411</v>
      </c>
      <c r="D255" s="159">
        <v>602.77190349100488</v>
      </c>
      <c r="E255" s="160">
        <f t="shared" si="14"/>
        <v>3783.2347872691462</v>
      </c>
      <c r="F255" s="144"/>
      <c r="G255" s="154">
        <f t="shared" si="15"/>
        <v>6.4177894930898829E-2</v>
      </c>
      <c r="H255" s="148">
        <f t="shared" si="16"/>
        <v>932.70024468240535</v>
      </c>
      <c r="I255" s="148">
        <f t="shared" si="17"/>
        <v>2111.6840026702939</v>
      </c>
      <c r="J255" s="144"/>
      <c r="K255" s="149">
        <v>2027</v>
      </c>
      <c r="L255" s="160">
        <f t="shared" si="18"/>
        <v>3180.4628837781411</v>
      </c>
      <c r="M255" s="160">
        <f t="shared" si="18"/>
        <v>602.77190349100488</v>
      </c>
      <c r="N255" s="160">
        <f t="shared" si="18"/>
        <v>3783.2347872691462</v>
      </c>
      <c r="O255" s="144"/>
      <c r="P255" s="154">
        <f t="shared" si="19"/>
        <v>6.4177894930898829E-2</v>
      </c>
      <c r="Q255" s="148">
        <f t="shared" si="19"/>
        <v>932.70024468240535</v>
      </c>
      <c r="R255" s="148">
        <f t="shared" si="19"/>
        <v>2111.6840026702939</v>
      </c>
    </row>
    <row r="256" spans="2:18" s="145" customFormat="1" ht="10.8" x14ac:dyDescent="0.25">
      <c r="B256" s="158">
        <v>2028</v>
      </c>
      <c r="C256" s="311">
        <f t="shared" si="13"/>
        <v>5046.3731694523522</v>
      </c>
      <c r="D256" s="159">
        <v>647.06878438328806</v>
      </c>
      <c r="E256" s="160">
        <f t="shared" si="14"/>
        <v>5693.4419538356406</v>
      </c>
      <c r="F256" s="144"/>
      <c r="G256" s="154">
        <f t="shared" si="15"/>
        <v>9.6582194882011779E-2</v>
      </c>
      <c r="H256" s="148">
        <f t="shared" si="16"/>
        <v>-977.50692188408902</v>
      </c>
      <c r="I256" s="148">
        <f t="shared" si="17"/>
        <v>201.47683610379954</v>
      </c>
      <c r="J256" s="144"/>
      <c r="K256" s="149">
        <v>2028</v>
      </c>
      <c r="L256" s="160">
        <f t="shared" si="18"/>
        <v>5046.3731694523522</v>
      </c>
      <c r="M256" s="160">
        <f t="shared" si="18"/>
        <v>647.06878438328806</v>
      </c>
      <c r="N256" s="160">
        <f t="shared" si="18"/>
        <v>5693.4419538356406</v>
      </c>
      <c r="O256" s="144"/>
      <c r="P256" s="154">
        <f t="shared" si="19"/>
        <v>9.6582194882011779E-2</v>
      </c>
      <c r="Q256" s="148">
        <f t="shared" si="19"/>
        <v>-977.50692188408902</v>
      </c>
      <c r="R256" s="148">
        <f t="shared" si="19"/>
        <v>201.47683610379954</v>
      </c>
    </row>
    <row r="257" spans="2:18" s="145" customFormat="1" ht="10.8" x14ac:dyDescent="0.25">
      <c r="B257" s="158">
        <v>2029</v>
      </c>
      <c r="C257" s="311">
        <f t="shared" si="13"/>
        <v>4796.0153420424695</v>
      </c>
      <c r="D257" s="159">
        <v>1036.691319284522</v>
      </c>
      <c r="E257" s="160">
        <f t="shared" si="14"/>
        <v>5832.7066613269917</v>
      </c>
      <c r="F257" s="144"/>
      <c r="G257" s="154">
        <f t="shared" si="15"/>
        <v>9.8944648249970429E-2</v>
      </c>
      <c r="H257" s="148">
        <f t="shared" si="16"/>
        <v>-1116.7716293754402</v>
      </c>
      <c r="I257" s="148">
        <f t="shared" si="17"/>
        <v>62.212128612448396</v>
      </c>
      <c r="J257" s="144"/>
      <c r="K257" s="149">
        <v>2029</v>
      </c>
      <c r="L257" s="160">
        <f t="shared" si="18"/>
        <v>4796.0153420424695</v>
      </c>
      <c r="M257" s="160">
        <f t="shared" si="18"/>
        <v>1036.691319284522</v>
      </c>
      <c r="N257" s="160">
        <f t="shared" si="18"/>
        <v>5832.7066613269917</v>
      </c>
      <c r="O257" s="144"/>
      <c r="P257" s="154">
        <f t="shared" si="19"/>
        <v>9.8944648249970429E-2</v>
      </c>
      <c r="Q257" s="148">
        <f t="shared" si="19"/>
        <v>-1116.7716293754402</v>
      </c>
      <c r="R257" s="148">
        <f t="shared" si="19"/>
        <v>62.212128612448396</v>
      </c>
    </row>
    <row r="258" spans="2:18" s="145" customFormat="1" ht="10.8" x14ac:dyDescent="0.25">
      <c r="B258" s="158">
        <v>2030</v>
      </c>
      <c r="C258" s="311">
        <f t="shared" si="13"/>
        <v>3278.6040741155275</v>
      </c>
      <c r="D258" s="159">
        <v>1035.823743794522</v>
      </c>
      <c r="E258" s="160">
        <f t="shared" si="14"/>
        <v>4314.4278179100493</v>
      </c>
      <c r="F258" s="144"/>
      <c r="G258" s="154">
        <f t="shared" si="15"/>
        <v>7.318892713625276E-2</v>
      </c>
      <c r="H258" s="148">
        <f t="shared" si="16"/>
        <v>401.50721404150227</v>
      </c>
      <c r="I258" s="148">
        <f t="shared" si="17"/>
        <v>1580.4909720293908</v>
      </c>
      <c r="J258" s="144"/>
      <c r="K258" s="149">
        <v>2030</v>
      </c>
      <c r="L258" s="160">
        <f t="shared" si="18"/>
        <v>3278.6040741155275</v>
      </c>
      <c r="M258" s="160">
        <f t="shared" si="18"/>
        <v>1035.823743794522</v>
      </c>
      <c r="N258" s="160">
        <f t="shared" si="18"/>
        <v>4314.4278179100493</v>
      </c>
      <c r="O258" s="144"/>
      <c r="P258" s="154">
        <f t="shared" si="19"/>
        <v>7.318892713625276E-2</v>
      </c>
      <c r="Q258" s="148">
        <f t="shared" si="19"/>
        <v>401.50721404150227</v>
      </c>
      <c r="R258" s="148">
        <f t="shared" si="19"/>
        <v>1580.4909720293908</v>
      </c>
    </row>
    <row r="259" spans="2:18" s="145" customFormat="1" ht="10.8" x14ac:dyDescent="0.25">
      <c r="B259" s="158">
        <v>2031</v>
      </c>
      <c r="C259" s="311">
        <f t="shared" si="13"/>
        <v>3962.709219042486</v>
      </c>
      <c r="D259" s="159">
        <v>1033.2064335991492</v>
      </c>
      <c r="E259" s="160">
        <f t="shared" si="14"/>
        <v>4995.9156526416355</v>
      </c>
      <c r="F259" s="144"/>
      <c r="G259" s="154">
        <f t="shared" si="15"/>
        <v>8.4749524644307447E-2</v>
      </c>
      <c r="H259" s="148">
        <f t="shared" si="16"/>
        <v>-279.98062069008392</v>
      </c>
      <c r="I259" s="148">
        <f t="shared" si="17"/>
        <v>899.00313729780464</v>
      </c>
      <c r="J259" s="144"/>
      <c r="K259" s="149">
        <v>2031</v>
      </c>
      <c r="L259" s="160">
        <f t="shared" si="18"/>
        <v>3962.709219042486</v>
      </c>
      <c r="M259" s="160">
        <f t="shared" si="18"/>
        <v>1033.2064335991492</v>
      </c>
      <c r="N259" s="160">
        <f t="shared" si="18"/>
        <v>4995.9156526416355</v>
      </c>
      <c r="O259" s="144"/>
      <c r="P259" s="154">
        <f t="shared" si="19"/>
        <v>8.4749524644307447E-2</v>
      </c>
      <c r="Q259" s="148">
        <f t="shared" si="19"/>
        <v>-279.98062069008392</v>
      </c>
      <c r="R259" s="148">
        <f t="shared" si="19"/>
        <v>899.00313729780464</v>
      </c>
    </row>
    <row r="260" spans="2:18" s="145" customFormat="1" ht="10.8" x14ac:dyDescent="0.25">
      <c r="B260" s="158">
        <v>2032</v>
      </c>
      <c r="C260" s="311">
        <f t="shared" si="13"/>
        <v>2279.2221805399709</v>
      </c>
      <c r="D260" s="159">
        <v>1059.5347000909071</v>
      </c>
      <c r="E260" s="160">
        <f t="shared" si="14"/>
        <v>3338.7568806308782</v>
      </c>
      <c r="F260" s="144"/>
      <c r="G260" s="154">
        <f t="shared" si="15"/>
        <v>5.6637877460313207E-2</v>
      </c>
      <c r="H260" s="148">
        <f t="shared" si="16"/>
        <v>1377.1781513206734</v>
      </c>
      <c r="I260" s="148">
        <f t="shared" si="17"/>
        <v>2556.1619093085619</v>
      </c>
      <c r="J260" s="144"/>
      <c r="K260" s="149">
        <v>2032</v>
      </c>
      <c r="L260" s="160">
        <f t="shared" si="18"/>
        <v>2279.2221805399709</v>
      </c>
      <c r="M260" s="160">
        <f t="shared" si="18"/>
        <v>1059.5347000909071</v>
      </c>
      <c r="N260" s="160">
        <f t="shared" si="18"/>
        <v>3338.7568806308782</v>
      </c>
      <c r="O260" s="144"/>
      <c r="P260" s="154">
        <f t="shared" si="19"/>
        <v>5.6637877460313207E-2</v>
      </c>
      <c r="Q260" s="148">
        <f t="shared" si="19"/>
        <v>1377.1781513206734</v>
      </c>
      <c r="R260" s="148">
        <f t="shared" si="19"/>
        <v>2556.1619093085619</v>
      </c>
    </row>
    <row r="261" spans="2:18" s="145" customFormat="1" ht="10.8" x14ac:dyDescent="0.25">
      <c r="B261" s="158">
        <v>2033</v>
      </c>
      <c r="C261" s="311">
        <f t="shared" si="13"/>
        <v>2319.6249901887822</v>
      </c>
      <c r="D261" s="159">
        <v>988.05884194400528</v>
      </c>
      <c r="E261" s="160">
        <f t="shared" si="14"/>
        <v>3307.6838321327878</v>
      </c>
      <c r="F261" s="144"/>
      <c r="G261" s="154">
        <f t="shared" si="15"/>
        <v>5.611076165761341E-2</v>
      </c>
      <c r="H261" s="148">
        <f t="shared" si="16"/>
        <v>1408.2511998187638</v>
      </c>
      <c r="I261" s="148">
        <f t="shared" si="17"/>
        <v>2587.2349578066523</v>
      </c>
      <c r="J261" s="144"/>
      <c r="K261" s="149">
        <v>2033</v>
      </c>
      <c r="L261" s="160">
        <f t="shared" si="18"/>
        <v>2319.6249901887822</v>
      </c>
      <c r="M261" s="160">
        <f t="shared" si="18"/>
        <v>988.05884194400528</v>
      </c>
      <c r="N261" s="160">
        <f t="shared" si="18"/>
        <v>3307.6838321327878</v>
      </c>
      <c r="O261" s="144"/>
      <c r="P261" s="154">
        <f t="shared" si="19"/>
        <v>5.611076165761341E-2</v>
      </c>
      <c r="Q261" s="148">
        <f t="shared" si="19"/>
        <v>1408.2511998187638</v>
      </c>
      <c r="R261" s="148">
        <f t="shared" si="19"/>
        <v>2587.2349578066523</v>
      </c>
    </row>
    <row r="262" spans="2:18" s="145" customFormat="1" ht="10.8" x14ac:dyDescent="0.25">
      <c r="B262" s="158">
        <v>2034</v>
      </c>
      <c r="C262" s="311">
        <f t="shared" si="13"/>
        <v>2106.4483077790901</v>
      </c>
      <c r="D262" s="159">
        <v>931.67217798752824</v>
      </c>
      <c r="E262" s="160">
        <f t="shared" si="14"/>
        <v>3038.1204857666185</v>
      </c>
      <c r="F262" s="144"/>
      <c r="G262" s="154">
        <f t="shared" si="15"/>
        <v>5.1537953176753262E-2</v>
      </c>
      <c r="H262" s="148">
        <f t="shared" si="16"/>
        <v>1677.8145461849331</v>
      </c>
      <c r="I262" s="148">
        <f t="shared" si="17"/>
        <v>2856.7983041728216</v>
      </c>
      <c r="J262" s="144"/>
      <c r="K262" s="149">
        <v>2034</v>
      </c>
      <c r="L262" s="160">
        <f t="shared" si="18"/>
        <v>2106.4483077790901</v>
      </c>
      <c r="M262" s="160">
        <f t="shared" si="18"/>
        <v>931.67217798752824</v>
      </c>
      <c r="N262" s="160">
        <f t="shared" si="18"/>
        <v>3038.1204857666185</v>
      </c>
      <c r="O262" s="144"/>
      <c r="P262" s="154">
        <f t="shared" si="19"/>
        <v>5.1537953176753262E-2</v>
      </c>
      <c r="Q262" s="148">
        <f t="shared" si="19"/>
        <v>1677.8145461849331</v>
      </c>
      <c r="R262" s="148">
        <f t="shared" si="19"/>
        <v>2856.7983041728216</v>
      </c>
    </row>
    <row r="263" spans="2:18" s="145" customFormat="1" ht="10.8" x14ac:dyDescent="0.25">
      <c r="B263" s="158">
        <v>2035</v>
      </c>
      <c r="C263" s="311">
        <f t="shared" si="13"/>
        <v>2345.8639010990469</v>
      </c>
      <c r="D263" s="159">
        <v>386.17419978704856</v>
      </c>
      <c r="E263" s="160">
        <f t="shared" si="14"/>
        <v>2732.0381008860954</v>
      </c>
      <c r="F263" s="144"/>
      <c r="G263" s="154">
        <f t="shared" si="15"/>
        <v>4.6345644414113506E-2</v>
      </c>
      <c r="H263" s="148">
        <f t="shared" si="16"/>
        <v>1983.8969310654561</v>
      </c>
      <c r="I263" s="148">
        <f t="shared" si="17"/>
        <v>3162.8806890533447</v>
      </c>
      <c r="J263" s="144"/>
      <c r="K263" s="149">
        <v>2035</v>
      </c>
      <c r="L263" s="160">
        <f t="shared" si="18"/>
        <v>2345.8639010990469</v>
      </c>
      <c r="M263" s="160">
        <f t="shared" si="18"/>
        <v>386.17419978704856</v>
      </c>
      <c r="N263" s="160">
        <f t="shared" si="18"/>
        <v>2732.0381008860954</v>
      </c>
      <c r="O263" s="144"/>
      <c r="P263" s="154">
        <f t="shared" si="19"/>
        <v>4.6345644414113506E-2</v>
      </c>
      <c r="Q263" s="148">
        <f t="shared" si="19"/>
        <v>1983.8969310654561</v>
      </c>
      <c r="R263" s="148">
        <f t="shared" si="19"/>
        <v>3162.8806890533447</v>
      </c>
    </row>
    <row r="264" spans="2:18" s="145" customFormat="1" ht="10.8" x14ac:dyDescent="0.25">
      <c r="B264" s="158">
        <v>2036</v>
      </c>
      <c r="C264" s="311">
        <f t="shared" si="13"/>
        <v>1709.4052504294175</v>
      </c>
      <c r="D264" s="159">
        <v>381.30727426394799</v>
      </c>
      <c r="E264" s="160">
        <f t="shared" si="14"/>
        <v>2090.7125246933656</v>
      </c>
      <c r="F264" s="144"/>
      <c r="G264" s="154">
        <f t="shared" si="15"/>
        <v>3.5466349905642111E-2</v>
      </c>
      <c r="H264" s="148">
        <f t="shared" si="16"/>
        <v>2625.2225072581859</v>
      </c>
      <c r="I264" s="148">
        <f t="shared" si="17"/>
        <v>3804.2062652460745</v>
      </c>
      <c r="J264" s="144"/>
      <c r="K264" s="149">
        <v>2036</v>
      </c>
      <c r="L264" s="160">
        <f t="shared" si="18"/>
        <v>1709.4052504294175</v>
      </c>
      <c r="M264" s="160">
        <f t="shared" si="18"/>
        <v>381.30727426394799</v>
      </c>
      <c r="N264" s="160">
        <f t="shared" si="18"/>
        <v>2090.7125246933656</v>
      </c>
      <c r="O264" s="144"/>
      <c r="P264" s="154">
        <f t="shared" si="19"/>
        <v>3.5466349905642111E-2</v>
      </c>
      <c r="Q264" s="148">
        <f t="shared" si="19"/>
        <v>2625.2225072581859</v>
      </c>
      <c r="R264" s="148">
        <f t="shared" si="19"/>
        <v>3804.2062652460745</v>
      </c>
    </row>
    <row r="265" spans="2:18" s="145" customFormat="1" ht="10.8" x14ac:dyDescent="0.25">
      <c r="B265" s="158">
        <v>2037</v>
      </c>
      <c r="C265" s="311">
        <f t="shared" si="13"/>
        <v>255.91335192548718</v>
      </c>
      <c r="D265" s="159">
        <v>367.73022797734666</v>
      </c>
      <c r="E265" s="160">
        <f t="shared" si="14"/>
        <v>623.64357990283384</v>
      </c>
      <c r="F265" s="144"/>
      <c r="G265" s="154">
        <f t="shared" si="15"/>
        <v>1.0579341329810596E-2</v>
      </c>
      <c r="H265" s="148">
        <f t="shared" si="16"/>
        <v>4092.2914520487175</v>
      </c>
      <c r="I265" s="148">
        <f t="shared" si="17"/>
        <v>5271.275210036606</v>
      </c>
      <c r="J265" s="144"/>
      <c r="K265" s="149">
        <v>2037</v>
      </c>
      <c r="L265" s="160">
        <f t="shared" si="18"/>
        <v>255.91335192548718</v>
      </c>
      <c r="M265" s="160">
        <f t="shared" si="18"/>
        <v>367.73022797734666</v>
      </c>
      <c r="N265" s="160">
        <f t="shared" si="18"/>
        <v>623.64357990283384</v>
      </c>
      <c r="O265" s="144"/>
      <c r="P265" s="154">
        <f t="shared" si="19"/>
        <v>1.0579341329810596E-2</v>
      </c>
      <c r="Q265" s="148">
        <f t="shared" si="19"/>
        <v>4092.2914520487175</v>
      </c>
      <c r="R265" s="148">
        <f t="shared" si="19"/>
        <v>5271.275210036606</v>
      </c>
    </row>
    <row r="266" spans="2:18" s="145" customFormat="1" ht="10.8" x14ac:dyDescent="0.25">
      <c r="B266" s="158">
        <v>2038</v>
      </c>
      <c r="C266" s="311">
        <f t="shared" si="13"/>
        <v>795.83403422480546</v>
      </c>
      <c r="D266" s="159">
        <v>318.95007352718477</v>
      </c>
      <c r="E266" s="160">
        <f t="shared" si="14"/>
        <v>1114.7841077519902</v>
      </c>
      <c r="F266" s="144"/>
      <c r="G266" s="154">
        <f t="shared" si="15"/>
        <v>1.8910932405965218E-2</v>
      </c>
      <c r="H266" s="148">
        <f t="shared" si="16"/>
        <v>3601.1509241995614</v>
      </c>
      <c r="I266" s="148">
        <f t="shared" si="17"/>
        <v>4780.1346821874504</v>
      </c>
      <c r="J266" s="144"/>
      <c r="K266" s="149">
        <v>2038</v>
      </c>
      <c r="L266" s="160">
        <f t="shared" si="18"/>
        <v>795.83403422480546</v>
      </c>
      <c r="M266" s="160">
        <f t="shared" si="18"/>
        <v>318.95007352718477</v>
      </c>
      <c r="N266" s="160">
        <f t="shared" si="18"/>
        <v>1114.7841077519902</v>
      </c>
      <c r="O266" s="144"/>
      <c r="P266" s="154">
        <f t="shared" si="19"/>
        <v>1.8910932405965218E-2</v>
      </c>
      <c r="Q266" s="148">
        <f t="shared" si="19"/>
        <v>3601.1509241995614</v>
      </c>
      <c r="R266" s="148">
        <f t="shared" si="19"/>
        <v>4780.1346821874504</v>
      </c>
    </row>
    <row r="267" spans="2:18" s="145" customFormat="1" ht="10.8" x14ac:dyDescent="0.25">
      <c r="B267" s="158">
        <v>2039</v>
      </c>
      <c r="C267" s="311">
        <f t="shared" si="13"/>
        <v>271.1374299932192</v>
      </c>
      <c r="D267" s="159">
        <v>289.36369092359786</v>
      </c>
      <c r="E267" s="160">
        <f t="shared" si="14"/>
        <v>560.50112091681706</v>
      </c>
      <c r="F267" s="144"/>
      <c r="G267" s="154">
        <f t="shared" si="15"/>
        <v>9.5082076766417212E-3</v>
      </c>
      <c r="H267" s="148">
        <f t="shared" si="16"/>
        <v>4155.4339110347346</v>
      </c>
      <c r="I267" s="148">
        <f t="shared" si="17"/>
        <v>5334.4176690226232</v>
      </c>
      <c r="J267" s="144"/>
      <c r="K267" s="149">
        <v>2039</v>
      </c>
      <c r="L267" s="160">
        <f t="shared" si="18"/>
        <v>271.1374299932192</v>
      </c>
      <c r="M267" s="160">
        <f t="shared" si="18"/>
        <v>289.36369092359786</v>
      </c>
      <c r="N267" s="160">
        <f t="shared" si="18"/>
        <v>560.50112091681706</v>
      </c>
      <c r="O267" s="144"/>
      <c r="P267" s="154">
        <f t="shared" si="19"/>
        <v>9.5082076766417212E-3</v>
      </c>
      <c r="Q267" s="148">
        <f t="shared" si="19"/>
        <v>4155.4339110347346</v>
      </c>
      <c r="R267" s="148">
        <f t="shared" si="19"/>
        <v>5334.4176690226232</v>
      </c>
    </row>
    <row r="268" spans="2:18" s="145" customFormat="1" ht="10.8" x14ac:dyDescent="0.25">
      <c r="B268" s="158">
        <v>2040</v>
      </c>
      <c r="C268" s="311">
        <f t="shared" si="13"/>
        <v>1603.9960280975517</v>
      </c>
      <c r="D268" s="159">
        <v>231.11746110072031</v>
      </c>
      <c r="E268" s="160">
        <f t="shared" si="14"/>
        <v>1835.113489198272</v>
      </c>
      <c r="F268" s="144"/>
      <c r="G268" s="154">
        <f t="shared" si="15"/>
        <v>3.1130428672404571E-2</v>
      </c>
      <c r="H268" s="148">
        <f t="shared" si="16"/>
        <v>2880.8215427532796</v>
      </c>
      <c r="I268" s="148">
        <f t="shared" si="17"/>
        <v>4059.8053007411681</v>
      </c>
      <c r="J268" s="144"/>
      <c r="K268" s="149">
        <v>2040</v>
      </c>
      <c r="L268" s="160">
        <f>+C268</f>
        <v>1603.9960280975517</v>
      </c>
      <c r="M268" s="160">
        <f t="shared" si="18"/>
        <v>231.11746110072031</v>
      </c>
      <c r="N268" s="160">
        <f t="shared" si="18"/>
        <v>1835.113489198272</v>
      </c>
      <c r="O268" s="144"/>
      <c r="P268" s="154">
        <f>+G268</f>
        <v>3.1130428672404571E-2</v>
      </c>
      <c r="Q268" s="161">
        <f t="shared" si="19"/>
        <v>2880.8215427532796</v>
      </c>
      <c r="R268" s="161">
        <f>+I268</f>
        <v>4059.8053007411681</v>
      </c>
    </row>
    <row r="269" spans="2:18" s="145" customFormat="1" ht="10.8" x14ac:dyDescent="0.25">
      <c r="B269" s="158">
        <v>2041</v>
      </c>
      <c r="C269" s="311">
        <f t="shared" si="13"/>
        <v>269.15432271941626</v>
      </c>
      <c r="D269" s="159">
        <v>185.10263718999619</v>
      </c>
      <c r="E269" s="160">
        <f t="shared" si="14"/>
        <v>454.25695990941244</v>
      </c>
      <c r="F269" s="144"/>
      <c r="G269" s="154">
        <f t="shared" si="15"/>
        <v>7.7059070039212389E-3</v>
      </c>
      <c r="H269" s="148">
        <f t="shared" si="16"/>
        <v>4261.6780720421393</v>
      </c>
      <c r="I269" s="148">
        <f t="shared" si="17"/>
        <v>5440.6618300300279</v>
      </c>
      <c r="J269" s="144"/>
      <c r="K269" s="149" t="s">
        <v>206</v>
      </c>
      <c r="L269" s="160">
        <f>SUM(C269:C272)</f>
        <v>1864.8497290000196</v>
      </c>
      <c r="M269" s="160">
        <f>SUM(D269:D272)</f>
        <v>2008.584061910617</v>
      </c>
      <c r="N269" s="160">
        <f>SUM(E269:E272)</f>
        <v>3873.4337909106362</v>
      </c>
      <c r="O269" s="144"/>
      <c r="P269" s="154">
        <f>SUM(G269:G273)</f>
        <v>9.9803994149372799E-2</v>
      </c>
      <c r="Q269" s="161">
        <f>SUM(H269:H273)</f>
        <v>17696.31075553632</v>
      </c>
      <c r="R269" s="161">
        <f>SUM(I269:I273)</f>
        <v>23591.229545475762</v>
      </c>
    </row>
    <row r="270" spans="2:18" s="145" customFormat="1" ht="10.8" x14ac:dyDescent="0.25">
      <c r="B270" s="158">
        <v>2042</v>
      </c>
      <c r="C270" s="311">
        <f t="shared" si="13"/>
        <v>2.4779631343587116</v>
      </c>
      <c r="D270" s="159">
        <v>126.27349996180068</v>
      </c>
      <c r="E270" s="160">
        <f t="shared" si="14"/>
        <v>128.7514630961594</v>
      </c>
      <c r="F270" s="144"/>
      <c r="G270" s="154">
        <f t="shared" si="15"/>
        <v>2.1841091910526915E-3</v>
      </c>
      <c r="H270" s="148">
        <f t="shared" si="16"/>
        <v>4587.183568855392</v>
      </c>
      <c r="I270" s="148">
        <f t="shared" si="17"/>
        <v>5766.1673268432805</v>
      </c>
      <c r="J270" s="144"/>
      <c r="K270" s="149" t="s">
        <v>207</v>
      </c>
      <c r="L270" s="160">
        <f>SUM(C273:C286)</f>
        <v>2565.3016418348211</v>
      </c>
      <c r="M270" s="160">
        <f>SUM(D273:D286)</f>
        <v>3020.5374026619329</v>
      </c>
      <c r="N270" s="160">
        <f>SUM(E273:E286)</f>
        <v>5585.8390444967536</v>
      </c>
      <c r="O270" s="144"/>
      <c r="P270" s="154">
        <f>SUM(G274:G286)</f>
        <v>6.0660859947532703E-2</v>
      </c>
      <c r="Q270" s="161">
        <f>SUM(H274:H286)</f>
        <v>57731.24698418421</v>
      </c>
      <c r="R270" s="161">
        <f>SUM(I274:I286)</f>
        <v>73058.035838026772</v>
      </c>
    </row>
    <row r="271" spans="2:18" s="145" customFormat="1" ht="10.8" x14ac:dyDescent="0.25">
      <c r="B271" s="158">
        <v>2043</v>
      </c>
      <c r="C271" s="311">
        <f t="shared" si="13"/>
        <v>848.45467187804059</v>
      </c>
      <c r="D271" s="159">
        <v>621.71357162466506</v>
      </c>
      <c r="E271" s="160">
        <f t="shared" si="14"/>
        <v>1470.1682435027055</v>
      </c>
      <c r="F271" s="144"/>
      <c r="G271" s="154">
        <f t="shared" si="15"/>
        <v>2.4939584341887245E-2</v>
      </c>
      <c r="H271" s="148">
        <f t="shared" si="16"/>
        <v>3245.766788448846</v>
      </c>
      <c r="I271" s="148">
        <f t="shared" si="17"/>
        <v>4424.750546436735</v>
      </c>
      <c r="J271" s="144"/>
      <c r="K271" s="149"/>
      <c r="L271" s="160"/>
      <c r="M271" s="160"/>
      <c r="N271" s="160"/>
      <c r="O271" s="144"/>
      <c r="P271" s="154"/>
      <c r="Q271" s="148"/>
      <c r="R271" s="148"/>
    </row>
    <row r="272" spans="2:18" s="145" customFormat="1" ht="10.8" x14ac:dyDescent="0.25">
      <c r="B272" s="158">
        <v>2044</v>
      </c>
      <c r="C272" s="311">
        <f t="shared" si="13"/>
        <v>744.76277126820389</v>
      </c>
      <c r="D272" s="159">
        <v>1075.4943531341551</v>
      </c>
      <c r="E272" s="160">
        <f t="shared" si="14"/>
        <v>1820.2571244023588</v>
      </c>
      <c r="F272" s="144"/>
      <c r="G272" s="154">
        <f t="shared" si="15"/>
        <v>3.0878408834213285E-2</v>
      </c>
      <c r="H272" s="148">
        <f t="shared" si="16"/>
        <v>2895.6779075491927</v>
      </c>
      <c r="I272" s="148">
        <f t="shared" si="17"/>
        <v>4074.6616655370813</v>
      </c>
      <c r="J272" s="144"/>
      <c r="K272" s="149"/>
      <c r="L272" s="160"/>
      <c r="M272" s="160"/>
      <c r="N272" s="160"/>
      <c r="O272" s="144"/>
      <c r="P272" s="154"/>
      <c r="Q272" s="148"/>
      <c r="R272" s="148"/>
    </row>
    <row r="273" spans="2:16" s="145" customFormat="1" ht="10.8" x14ac:dyDescent="0.25">
      <c r="B273" s="158">
        <v>2045</v>
      </c>
      <c r="C273" s="311">
        <f t="shared" si="13"/>
        <v>675.82234581886735</v>
      </c>
      <c r="D273" s="159">
        <v>1334.108267491933</v>
      </c>
      <c r="E273" s="160">
        <f t="shared" si="14"/>
        <v>2009.9306133108003</v>
      </c>
      <c r="F273" s="144"/>
      <c r="G273" s="154">
        <f t="shared" si="15"/>
        <v>3.4095984778298345E-2</v>
      </c>
      <c r="H273" s="148">
        <f t="shared" si="16"/>
        <v>2706.0044186407513</v>
      </c>
      <c r="I273" s="148">
        <f t="shared" si="17"/>
        <v>3884.9881766286398</v>
      </c>
      <c r="J273" s="144"/>
      <c r="K273" s="149"/>
      <c r="L273" s="160"/>
      <c r="M273" s="160"/>
      <c r="N273" s="160"/>
      <c r="O273" s="144"/>
      <c r="P273" s="154"/>
    </row>
    <row r="274" spans="2:16" s="145" customFormat="1" ht="10.8" x14ac:dyDescent="0.25">
      <c r="B274" s="158">
        <v>2046</v>
      </c>
      <c r="C274" s="311">
        <f t="shared" si="13"/>
        <v>1035.9689901060258</v>
      </c>
      <c r="D274" s="159">
        <v>30.7888521</v>
      </c>
      <c r="E274" s="160">
        <f t="shared" si="14"/>
        <v>1066.7578422060258</v>
      </c>
      <c r="F274" s="144"/>
      <c r="G274" s="154">
        <f t="shared" si="15"/>
        <v>1.8096226262295716E-2</v>
      </c>
      <c r="H274" s="148">
        <f t="shared" si="16"/>
        <v>3649.1771897455255</v>
      </c>
      <c r="I274" s="148">
        <f t="shared" si="17"/>
        <v>4828.1609477334141</v>
      </c>
      <c r="J274" s="144"/>
      <c r="K274" s="144"/>
      <c r="L274" s="144"/>
      <c r="M274" s="144"/>
      <c r="N274" s="144"/>
      <c r="O274" s="144"/>
      <c r="P274" s="144"/>
    </row>
    <row r="275" spans="2:16" s="145" customFormat="1" ht="10.8" x14ac:dyDescent="0.25">
      <c r="B275" s="158">
        <v>2047</v>
      </c>
      <c r="C275" s="311">
        <f t="shared" si="13"/>
        <v>32.055091241944403</v>
      </c>
      <c r="D275" s="159">
        <v>30.168512100000001</v>
      </c>
      <c r="E275" s="160">
        <f t="shared" si="14"/>
        <v>62.223603341944404</v>
      </c>
      <c r="F275" s="144"/>
      <c r="G275" s="154">
        <f t="shared" si="15"/>
        <v>1.0555464046110065E-3</v>
      </c>
      <c r="H275" s="148">
        <f t="shared" si="16"/>
        <v>4653.7114286096075</v>
      </c>
      <c r="I275" s="148">
        <f t="shared" si="17"/>
        <v>5832.6951865974961</v>
      </c>
      <c r="J275" s="144"/>
      <c r="K275" s="149"/>
      <c r="L275" s="168"/>
      <c r="M275" s="162"/>
      <c r="N275" s="160"/>
      <c r="O275" s="144"/>
      <c r="P275" s="154"/>
    </row>
    <row r="276" spans="2:16" s="145" customFormat="1" ht="10.8" x14ac:dyDescent="0.25">
      <c r="B276" s="158">
        <v>2048</v>
      </c>
      <c r="C276" s="311">
        <f t="shared" si="13"/>
        <v>0.67669029608276732</v>
      </c>
      <c r="D276" s="159">
        <v>29.523358609999999</v>
      </c>
      <c r="E276" s="160">
        <f t="shared" si="14"/>
        <v>30.200048906082767</v>
      </c>
      <c r="F276" s="144"/>
      <c r="G276" s="154">
        <f t="shared" si="15"/>
        <v>5.1230644530037743E-4</v>
      </c>
      <c r="H276" s="148">
        <f t="shared" si="16"/>
        <v>4685.7349830454687</v>
      </c>
      <c r="I276" s="148">
        <f t="shared" si="17"/>
        <v>5864.7187410333572</v>
      </c>
      <c r="J276" s="144"/>
      <c r="K276" s="149"/>
      <c r="L276" s="168"/>
      <c r="M276" s="162"/>
      <c r="N276" s="160"/>
      <c r="O276" s="144"/>
      <c r="P276" s="154"/>
    </row>
    <row r="277" spans="2:16" s="145" customFormat="1" ht="10.8" x14ac:dyDescent="0.25">
      <c r="B277" s="158">
        <v>2049</v>
      </c>
      <c r="C277" s="311">
        <f t="shared" si="13"/>
        <v>583.48395381847286</v>
      </c>
      <c r="D277" s="159">
        <v>28.664964739999998</v>
      </c>
      <c r="E277" s="160">
        <f t="shared" si="14"/>
        <v>612.14891855847281</v>
      </c>
      <c r="F277" s="144"/>
      <c r="G277" s="154">
        <f t="shared" si="15"/>
        <v>1.0384348629249932E-2</v>
      </c>
      <c r="H277" s="148">
        <f t="shared" si="16"/>
        <v>4103.7861133930783</v>
      </c>
      <c r="I277" s="148">
        <f t="shared" si="17"/>
        <v>5282.7698713809677</v>
      </c>
      <c r="J277" s="144"/>
      <c r="K277" s="149"/>
      <c r="L277" s="168"/>
      <c r="M277" s="162"/>
      <c r="N277" s="160"/>
      <c r="O277" s="144"/>
      <c r="P277" s="154"/>
    </row>
    <row r="278" spans="2:16" s="145" customFormat="1" ht="10.8" x14ac:dyDescent="0.25">
      <c r="B278" s="158">
        <v>2050</v>
      </c>
      <c r="C278" s="311">
        <f t="shared" si="13"/>
        <v>194.75618749368189</v>
      </c>
      <c r="D278" s="159">
        <v>13.775964740000001</v>
      </c>
      <c r="E278" s="160">
        <f t="shared" si="14"/>
        <v>208.5321522336819</v>
      </c>
      <c r="F278" s="144"/>
      <c r="G278" s="154">
        <f t="shared" si="15"/>
        <v>3.5374898224140626E-3</v>
      </c>
      <c r="H278" s="148">
        <f t="shared" si="16"/>
        <v>4507.4028797178698</v>
      </c>
      <c r="I278" s="148">
        <f t="shared" si="17"/>
        <v>5686.3866377057584</v>
      </c>
      <c r="J278" s="144"/>
      <c r="K278" s="149"/>
      <c r="L278" s="168"/>
      <c r="M278" s="162"/>
      <c r="N278" s="160"/>
      <c r="O278" s="144"/>
      <c r="P278" s="154"/>
    </row>
    <row r="279" spans="2:16" s="145" customFormat="1" ht="10.8" x14ac:dyDescent="0.25">
      <c r="B279" s="158">
        <v>2051</v>
      </c>
      <c r="C279" s="311">
        <f t="shared" si="13"/>
        <v>42.280490351326797</v>
      </c>
      <c r="D279" s="159">
        <v>13.775964740000001</v>
      </c>
      <c r="E279" s="160">
        <f t="shared" si="14"/>
        <v>56.056455091326796</v>
      </c>
      <c r="F279" s="144"/>
      <c r="G279" s="154">
        <f t="shared" si="15"/>
        <v>9.5092836880120418E-4</v>
      </c>
      <c r="H279" s="148">
        <f t="shared" si="16"/>
        <v>4659.8785768602247</v>
      </c>
      <c r="I279" s="148">
        <f t="shared" si="17"/>
        <v>5838.8623348481133</v>
      </c>
      <c r="J279" s="144"/>
      <c r="K279" s="149"/>
      <c r="L279" s="168"/>
      <c r="M279" s="162"/>
      <c r="N279" s="160"/>
      <c r="O279" s="144"/>
      <c r="P279" s="154"/>
    </row>
    <row r="280" spans="2:16" s="145" customFormat="1" ht="10.8" x14ac:dyDescent="0.25">
      <c r="B280" s="158">
        <v>2052</v>
      </c>
      <c r="C280" s="311">
        <f t="shared" si="13"/>
        <v>0.16232670691833834</v>
      </c>
      <c r="D280" s="159">
        <v>513.77596473999995</v>
      </c>
      <c r="E280" s="160">
        <f t="shared" si="14"/>
        <v>513.93829144691824</v>
      </c>
      <c r="F280" s="144"/>
      <c r="G280" s="154">
        <f t="shared" si="15"/>
        <v>8.7183269144272321E-3</v>
      </c>
      <c r="H280" s="148">
        <f t="shared" si="16"/>
        <v>4201.9967405046336</v>
      </c>
      <c r="I280" s="148">
        <f t="shared" si="17"/>
        <v>5380.9804984925222</v>
      </c>
      <c r="J280" s="144"/>
      <c r="K280" s="149"/>
      <c r="L280" s="168"/>
      <c r="M280" s="162"/>
      <c r="N280" s="160"/>
      <c r="O280" s="144"/>
      <c r="P280" s="154"/>
    </row>
    <row r="281" spans="2:16" s="145" customFormat="1" ht="10.8" x14ac:dyDescent="0.25">
      <c r="B281" s="158">
        <v>2053</v>
      </c>
      <c r="C281" s="311">
        <f t="shared" si="13"/>
        <v>4.9056087426946768E-2</v>
      </c>
      <c r="D281" s="159">
        <v>513.45176788999993</v>
      </c>
      <c r="E281" s="160">
        <f t="shared" si="14"/>
        <v>513.50082397742688</v>
      </c>
      <c r="F281" s="144"/>
      <c r="G281" s="154">
        <f t="shared" si="15"/>
        <v>8.7109058203446808E-3</v>
      </c>
      <c r="H281" s="148">
        <f t="shared" si="16"/>
        <v>4202.4342079741245</v>
      </c>
      <c r="I281" s="148">
        <f t="shared" si="17"/>
        <v>5381.4179659620131</v>
      </c>
      <c r="J281" s="144"/>
      <c r="K281" s="149"/>
      <c r="L281" s="168"/>
      <c r="M281" s="162"/>
      <c r="N281" s="160"/>
      <c r="O281" s="144"/>
      <c r="P281" s="154"/>
    </row>
    <row r="282" spans="2:16" s="145" customFormat="1" ht="10.8" x14ac:dyDescent="0.25">
      <c r="B282" s="158">
        <v>2054</v>
      </c>
      <c r="C282" s="311">
        <f t="shared" si="13"/>
        <v>4.6509914073606072E-2</v>
      </c>
      <c r="D282" s="159">
        <v>512.50378550999994</v>
      </c>
      <c r="E282" s="160">
        <f t="shared" si="14"/>
        <v>512.55029542407351</v>
      </c>
      <c r="F282" s="144"/>
      <c r="G282" s="154">
        <f t="shared" si="15"/>
        <v>8.6947812800884927E-3</v>
      </c>
      <c r="H282" s="148">
        <f t="shared" si="16"/>
        <v>4203.3847365274778</v>
      </c>
      <c r="I282" s="148">
        <f t="shared" si="17"/>
        <v>5382.3684945153664</v>
      </c>
      <c r="J282" s="144"/>
      <c r="K282" s="149"/>
      <c r="L282" s="168"/>
      <c r="M282" s="162"/>
      <c r="N282" s="160"/>
      <c r="O282" s="144"/>
      <c r="P282" s="154"/>
    </row>
    <row r="283" spans="2:16" s="145" customFormat="1" ht="10.8" x14ac:dyDescent="0.25">
      <c r="B283" s="158">
        <v>2055</v>
      </c>
      <c r="C283" s="311">
        <f t="shared" si="13"/>
        <v>0</v>
      </c>
      <c r="D283" s="159">
        <v>0</v>
      </c>
      <c r="E283" s="160">
        <f>SUM(C283:D283)</f>
        <v>0</v>
      </c>
      <c r="F283" s="144"/>
      <c r="G283" s="154">
        <f t="shared" si="15"/>
        <v>0</v>
      </c>
      <c r="H283" s="148">
        <f t="shared" si="16"/>
        <v>4715.9350319515515</v>
      </c>
      <c r="I283" s="148">
        <f t="shared" si="17"/>
        <v>5894.9187899394401</v>
      </c>
      <c r="J283" s="144"/>
      <c r="K283" s="149"/>
      <c r="L283" s="168"/>
      <c r="M283" s="162"/>
      <c r="N283" s="160"/>
      <c r="O283" s="144"/>
      <c r="P283" s="154"/>
    </row>
    <row r="284" spans="2:16" s="145" customFormat="1" ht="10.8" x14ac:dyDescent="0.25">
      <c r="B284" s="158">
        <v>2056</v>
      </c>
      <c r="C284" s="311">
        <f t="shared" ref="C284:C286" si="20">+C239/$B$244</f>
        <v>0</v>
      </c>
      <c r="D284" s="159">
        <v>0</v>
      </c>
      <c r="E284" s="160">
        <f t="shared" ref="E284:E286" si="21">SUM(C284:D284)</f>
        <v>0</v>
      </c>
      <c r="F284" s="144"/>
      <c r="G284" s="154">
        <f t="shared" si="15"/>
        <v>0</v>
      </c>
      <c r="H284" s="148">
        <f t="shared" ref="H284:H286" si="22">+$H$252-E284</f>
        <v>4715.9350319515515</v>
      </c>
      <c r="I284" s="148">
        <f t="shared" ref="I284:I286" si="23">+$I$252-E284</f>
        <v>5894.9187899394401</v>
      </c>
      <c r="J284" s="144"/>
      <c r="K284" s="149"/>
      <c r="L284" s="168"/>
      <c r="M284" s="162"/>
      <c r="N284" s="160"/>
      <c r="O284" s="144"/>
      <c r="P284" s="154"/>
    </row>
    <row r="285" spans="2:16" s="145" customFormat="1" ht="10.8" x14ac:dyDescent="0.25">
      <c r="B285" s="158">
        <v>2057</v>
      </c>
      <c r="C285" s="311">
        <f t="shared" si="20"/>
        <v>0</v>
      </c>
      <c r="D285" s="159">
        <v>0</v>
      </c>
      <c r="E285" s="160">
        <f t="shared" si="21"/>
        <v>0</v>
      </c>
      <c r="F285" s="144"/>
      <c r="G285" s="154">
        <f t="shared" si="15"/>
        <v>0</v>
      </c>
      <c r="H285" s="148">
        <f t="shared" si="22"/>
        <v>4715.9350319515515</v>
      </c>
      <c r="I285" s="148">
        <f t="shared" si="23"/>
        <v>5894.9187899394401</v>
      </c>
      <c r="J285" s="144"/>
      <c r="K285" s="149"/>
      <c r="L285" s="168"/>
      <c r="M285" s="162"/>
      <c r="N285" s="160"/>
      <c r="O285" s="144"/>
      <c r="P285" s="154"/>
    </row>
    <row r="286" spans="2:16" s="145" customFormat="1" ht="10.8" x14ac:dyDescent="0.25">
      <c r="B286" s="158">
        <v>2058</v>
      </c>
      <c r="C286" s="311">
        <f t="shared" si="20"/>
        <v>0</v>
      </c>
      <c r="D286" s="159">
        <v>0</v>
      </c>
      <c r="E286" s="160">
        <f t="shared" si="21"/>
        <v>0</v>
      </c>
      <c r="F286" s="144"/>
      <c r="G286" s="154">
        <f t="shared" si="15"/>
        <v>0</v>
      </c>
      <c r="H286" s="148">
        <f t="shared" si="22"/>
        <v>4715.9350319515515</v>
      </c>
      <c r="I286" s="148">
        <f t="shared" si="23"/>
        <v>5894.9187899394401</v>
      </c>
      <c r="J286" s="144"/>
      <c r="K286" s="149"/>
      <c r="L286" s="168"/>
      <c r="M286" s="162"/>
      <c r="N286" s="160"/>
      <c r="O286" s="144"/>
      <c r="P286" s="154"/>
    </row>
    <row r="287" spans="2:16" s="145" customFormat="1" ht="10.8" x14ac:dyDescent="0.25">
      <c r="B287" s="144"/>
      <c r="C287" s="311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</row>
    <row r="288" spans="2:16" s="145" customFormat="1" ht="10.8" x14ac:dyDescent="0.25">
      <c r="B288" s="144"/>
      <c r="C288" s="169">
        <f>SUM(C253:C286)</f>
        <v>43877.381407849673</v>
      </c>
      <c r="D288" s="169">
        <f>SUM(D253:D286)</f>
        <v>15071.806491544714</v>
      </c>
      <c r="E288" s="169">
        <f>SUM(E253:E286)</f>
        <v>58949.187899394397</v>
      </c>
      <c r="F288" s="144"/>
      <c r="G288" s="154">
        <f>SUM(G253:G286)</f>
        <v>1.0000000000000004</v>
      </c>
      <c r="H288" s="144"/>
      <c r="I288" s="144"/>
      <c r="J288" s="144"/>
      <c r="K288" s="144"/>
      <c r="L288" s="169">
        <f>SUM(L253:L284)</f>
        <v>43877.381407849687</v>
      </c>
      <c r="M288" s="169">
        <f>SUM(M253:M284)</f>
        <v>15071.806491544714</v>
      </c>
      <c r="N288" s="169">
        <f>SUM(N253:N284)</f>
        <v>58949.187899394397</v>
      </c>
      <c r="O288" s="144"/>
      <c r="P288" s="154">
        <f>SUM(P253:P284)</f>
        <v>1.0000000000000002</v>
      </c>
    </row>
    <row r="289" spans="2:14" s="145" customFormat="1" ht="10.8" x14ac:dyDescent="0.25">
      <c r="B289" s="144"/>
      <c r="C289" s="161">
        <f>+C288-'DP dólares GG'!AR49</f>
        <v>0</v>
      </c>
      <c r="D289" s="161">
        <f>+D288-'DP dólares GG'!AR55</f>
        <v>-4.7293724492192268E-11</v>
      </c>
      <c r="E289" s="161">
        <f>+E288-'DP dólares GG'!AR6</f>
        <v>-5.8207660913467407E-11</v>
      </c>
      <c r="F289" s="144"/>
      <c r="G289" s="144"/>
      <c r="H289" s="144"/>
      <c r="I289" s="144"/>
      <c r="J289" s="144"/>
      <c r="K289" s="144"/>
      <c r="L289" s="167">
        <f>+L288-C288</f>
        <v>0</v>
      </c>
      <c r="M289" s="162">
        <f>+M288-D288</f>
        <v>0</v>
      </c>
      <c r="N289" s="160">
        <f>+N288-E288</f>
        <v>0</v>
      </c>
    </row>
    <row r="290" spans="2:14" s="145" customFormat="1" ht="10.8" x14ac:dyDescent="0.25">
      <c r="B290" s="170" t="s">
        <v>127</v>
      </c>
      <c r="C290" s="148"/>
      <c r="D290" s="144"/>
      <c r="E290" s="160"/>
      <c r="F290" s="144"/>
      <c r="G290" s="144"/>
      <c r="H290" s="144"/>
      <c r="I290" s="144"/>
      <c r="J290" s="144"/>
      <c r="K290" s="144"/>
      <c r="L290" s="144"/>
      <c r="M290" s="144"/>
      <c r="N290" s="144"/>
    </row>
  </sheetData>
  <mergeCells count="58">
    <mergeCell ref="C8:G8"/>
    <mergeCell ref="I8:M8"/>
    <mergeCell ref="B2:N2"/>
    <mergeCell ref="C6:G6"/>
    <mergeCell ref="I6:M6"/>
    <mergeCell ref="C7:G7"/>
    <mergeCell ref="I7:M7"/>
    <mergeCell ref="C9:G9"/>
    <mergeCell ref="I9:M9"/>
    <mergeCell ref="C24:G24"/>
    <mergeCell ref="I24:M24"/>
    <mergeCell ref="C25:G25"/>
    <mergeCell ref="I25:M25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B251:E251"/>
    <mergeCell ref="K251:N251"/>
    <mergeCell ref="B248:I248"/>
    <mergeCell ref="L248:R248"/>
    <mergeCell ref="B249:E249"/>
    <mergeCell ref="K249:N249"/>
    <mergeCell ref="B250:E250"/>
    <mergeCell ref="K250:N250"/>
  </mergeCells>
  <hyperlinks>
    <hyperlink ref="O2" location="INDICE!A53" display="Regresar al Indice" xr:uid="{00000000-0004-0000-0300-000000000000}"/>
    <hyperlink ref="O91" location="INDICE!A53" display="Regresar al Indice" xr:uid="{00000000-0004-0000-0300-000001000000}"/>
    <hyperlink ref="O153" location="INDICE!A53" display="Regresar al Indice" xr:uid="{00000000-0004-0000-0300-000002000000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B2:AK172"/>
  <sheetViews>
    <sheetView showGridLines="0" topLeftCell="AA139" zoomScaleNormal="100" workbookViewId="0">
      <selection activeCell="AG114" sqref="AG114:AI114"/>
    </sheetView>
  </sheetViews>
  <sheetFormatPr baseColWidth="10" defaultColWidth="11.44140625" defaultRowHeight="12" x14ac:dyDescent="0.25"/>
  <cols>
    <col min="1" max="1" width="3.33203125" style="1" customWidth="1"/>
    <col min="2" max="2" width="11.6640625" style="1" bestFit="1" customWidth="1"/>
    <col min="3" max="3" width="22.21875" style="1" customWidth="1"/>
    <col min="4" max="5" width="19.109375" style="1" bestFit="1" customWidth="1"/>
    <col min="6" max="6" width="18.5546875" style="1" bestFit="1" customWidth="1"/>
    <col min="7" max="7" width="18" style="1" bestFit="1" customWidth="1"/>
    <col min="8" max="8" width="19.44140625" style="1" bestFit="1" customWidth="1"/>
    <col min="9" max="9" width="22.21875" style="1" customWidth="1"/>
    <col min="10" max="10" width="18.44140625" style="1" bestFit="1" customWidth="1"/>
    <col min="11" max="11" width="17.88671875" style="1" bestFit="1" customWidth="1"/>
    <col min="12" max="12" width="13.44140625" style="1" customWidth="1"/>
    <col min="13" max="13" width="13.6640625" style="1" customWidth="1"/>
    <col min="14" max="15" width="11.44140625" style="1" customWidth="1"/>
    <col min="16" max="16" width="16.21875" style="1" customWidth="1"/>
    <col min="17" max="17" width="17.44140625" style="1" customWidth="1"/>
    <col min="18" max="18" width="19.33203125" style="1" customWidth="1"/>
    <col min="19" max="19" width="15.33203125" style="1" customWidth="1"/>
    <col min="20" max="20" width="15.21875" style="2" customWidth="1"/>
    <col min="21" max="21" width="14.44140625" style="3" bestFit="1" customWidth="1"/>
    <col min="22" max="22" width="18.6640625" style="3" customWidth="1"/>
    <col min="23" max="23" width="21.109375" style="3" customWidth="1"/>
    <col min="24" max="24" width="19.88671875" style="3" customWidth="1"/>
    <col min="25" max="25" width="15.5546875" style="3" bestFit="1" customWidth="1"/>
    <col min="26" max="26" width="16.5546875" style="3" customWidth="1"/>
    <col min="27" max="27" width="22.6640625" style="3" customWidth="1"/>
    <col min="28" max="28" width="19" style="3" customWidth="1"/>
    <col min="29" max="29" width="18.6640625" style="3" customWidth="1"/>
    <col min="30" max="30" width="16.44140625" style="3" bestFit="1" customWidth="1"/>
    <col min="31" max="31" width="19" style="3" customWidth="1"/>
    <col min="32" max="32" width="17.33203125" style="3" customWidth="1"/>
    <col min="33" max="33" width="19.5546875" style="3" customWidth="1"/>
    <col min="34" max="34" width="14" style="3" customWidth="1"/>
    <col min="35" max="35" width="13.109375" style="3" customWidth="1"/>
    <col min="36" max="36" width="22.44140625" style="3" customWidth="1"/>
    <col min="37" max="37" width="14" style="3" bestFit="1" customWidth="1"/>
    <col min="38" max="38" width="13.44140625" style="1" bestFit="1" customWidth="1"/>
    <col min="39" max="39" width="12.44140625" style="1" bestFit="1" customWidth="1"/>
    <col min="40" max="16384" width="11.44140625" style="1"/>
  </cols>
  <sheetData>
    <row r="2" spans="2:19" s="277" customFormat="1" ht="22.5" customHeight="1" x14ac:dyDescent="0.35">
      <c r="B2" s="371" t="s">
        <v>128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S2" s="274" t="s">
        <v>186</v>
      </c>
    </row>
    <row r="3" spans="2:19" ht="15.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9" ht="15.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</row>
    <row r="6" spans="2:19" s="171" customFormat="1" ht="14.4" x14ac:dyDescent="0.35">
      <c r="B6" s="369" t="s">
        <v>129</v>
      </c>
      <c r="C6" s="369"/>
      <c r="D6" s="369"/>
      <c r="E6" s="369"/>
      <c r="F6" s="369"/>
      <c r="H6" s="369" t="str">
        <f>+B6</f>
        <v>Gobierno General</v>
      </c>
      <c r="I6" s="369"/>
      <c r="J6" s="369"/>
      <c r="K6" s="369"/>
      <c r="L6" s="369"/>
      <c r="N6" s="369" t="str">
        <f>+H6</f>
        <v>Gobierno General</v>
      </c>
      <c r="O6" s="369"/>
      <c r="P6" s="369"/>
      <c r="Q6" s="369"/>
      <c r="R6" s="369"/>
    </row>
    <row r="7" spans="2:19" s="171" customFormat="1" ht="12.75" customHeight="1" x14ac:dyDescent="0.35">
      <c r="B7" s="369" t="s">
        <v>130</v>
      </c>
      <c r="C7" s="369"/>
      <c r="D7" s="369"/>
      <c r="E7" s="369"/>
      <c r="F7" s="369"/>
      <c r="H7" s="369" t="str">
        <f>+B7</f>
        <v>Perfil de Vencimientos Deuda Pública</v>
      </c>
      <c r="I7" s="369"/>
      <c r="J7" s="369"/>
      <c r="K7" s="369"/>
      <c r="L7" s="369"/>
      <c r="N7" s="369" t="str">
        <f>+H7</f>
        <v>Perfil de Vencimientos Deuda Pública</v>
      </c>
      <c r="O7" s="369"/>
      <c r="P7" s="369"/>
      <c r="Q7" s="369"/>
      <c r="R7" s="369"/>
    </row>
    <row r="8" spans="2:19" s="171" customFormat="1" ht="14.4" x14ac:dyDescent="0.35">
      <c r="B8" s="368">
        <v>2025</v>
      </c>
      <c r="C8" s="368"/>
      <c r="D8" s="368"/>
      <c r="E8" s="368"/>
      <c r="F8" s="368"/>
      <c r="H8" s="368">
        <f>+B8</f>
        <v>2025</v>
      </c>
      <c r="I8" s="368"/>
      <c r="J8" s="368"/>
      <c r="K8" s="368"/>
      <c r="L8" s="368"/>
      <c r="N8" s="368">
        <f>+H8</f>
        <v>2025</v>
      </c>
      <c r="O8" s="368"/>
      <c r="P8" s="368"/>
      <c r="Q8" s="368"/>
      <c r="R8" s="368"/>
    </row>
    <row r="9" spans="2:19" s="171" customFormat="1" ht="14.4" x14ac:dyDescent="0.35">
      <c r="B9" s="367" t="s">
        <v>219</v>
      </c>
      <c r="C9" s="368"/>
      <c r="D9" s="368"/>
      <c r="E9" s="368"/>
      <c r="F9" s="368"/>
      <c r="H9" s="367" t="str">
        <f>+B9</f>
        <v>Al 30  de Junio del 2025</v>
      </c>
      <c r="I9" s="368"/>
      <c r="J9" s="368"/>
      <c r="K9" s="368"/>
      <c r="L9" s="368"/>
      <c r="N9" s="367" t="str">
        <f>+B9</f>
        <v>Al 30  de Junio del 2025</v>
      </c>
      <c r="O9" s="368"/>
      <c r="P9" s="368"/>
      <c r="Q9" s="368"/>
      <c r="R9" s="368"/>
    </row>
    <row r="10" spans="2:19" s="171" customFormat="1" ht="14.4" x14ac:dyDescent="0.35">
      <c r="B10" s="368" t="s">
        <v>131</v>
      </c>
      <c r="C10" s="368"/>
      <c r="D10" s="368"/>
      <c r="E10" s="368"/>
      <c r="F10" s="368"/>
      <c r="H10" s="370" t="s">
        <v>132</v>
      </c>
      <c r="I10" s="370"/>
      <c r="J10" s="370"/>
      <c r="K10" s="370"/>
      <c r="L10" s="370"/>
      <c r="N10" s="367" t="s">
        <v>133</v>
      </c>
      <c r="O10" s="368"/>
      <c r="P10" s="368"/>
      <c r="Q10" s="368"/>
      <c r="R10" s="368"/>
    </row>
    <row r="11" spans="2:19" s="7" customFormat="1" ht="11.4" x14ac:dyDescent="0.2"/>
    <row r="12" spans="2:19" s="7" customFormat="1" ht="11.4" x14ac:dyDescent="0.2"/>
    <row r="13" spans="2:19" s="7" customFormat="1" ht="11.4" x14ac:dyDescent="0.2"/>
    <row r="14" spans="2:19" s="7" customFormat="1" ht="11.4" x14ac:dyDescent="0.2"/>
    <row r="15" spans="2:19" s="7" customFormat="1" ht="11.4" x14ac:dyDescent="0.2"/>
    <row r="16" spans="2:19" s="7" customFormat="1" ht="11.4" x14ac:dyDescent="0.2"/>
    <row r="17" spans="2:18" s="7" customFormat="1" ht="11.4" x14ac:dyDescent="0.2"/>
    <row r="18" spans="2:18" s="7" customFormat="1" ht="11.4" x14ac:dyDescent="0.2"/>
    <row r="19" spans="2:18" s="7" customFormat="1" ht="11.4" x14ac:dyDescent="0.2"/>
    <row r="20" spans="2:18" s="7" customFormat="1" ht="11.4" x14ac:dyDescent="0.2"/>
    <row r="21" spans="2:18" s="7" customFormat="1" x14ac:dyDescent="0.25">
      <c r="B21" s="10"/>
    </row>
    <row r="22" spans="2:18" s="7" customFormat="1" ht="11.4" x14ac:dyDescent="0.2"/>
    <row r="23" spans="2:18" s="7" customFormat="1" ht="11.4" x14ac:dyDescent="0.2"/>
    <row r="24" spans="2:18" s="171" customFormat="1" ht="14.4" x14ac:dyDescent="0.35">
      <c r="B24" s="369" t="str">
        <f>+B6</f>
        <v>Gobierno General</v>
      </c>
      <c r="C24" s="369"/>
      <c r="D24" s="369"/>
      <c r="E24" s="369"/>
      <c r="F24" s="369"/>
      <c r="H24" s="369" t="str">
        <f>+B24</f>
        <v>Gobierno General</v>
      </c>
      <c r="I24" s="369"/>
      <c r="J24" s="369"/>
      <c r="K24" s="369"/>
      <c r="L24" s="369"/>
      <c r="N24" s="369" t="str">
        <f>+H24</f>
        <v>Gobierno General</v>
      </c>
      <c r="O24" s="369"/>
      <c r="P24" s="369"/>
      <c r="Q24" s="369"/>
      <c r="R24" s="369"/>
    </row>
    <row r="25" spans="2:18" s="171" customFormat="1" ht="14.4" x14ac:dyDescent="0.35">
      <c r="B25" s="369" t="str">
        <f>+B7</f>
        <v>Perfil de Vencimientos Deuda Pública</v>
      </c>
      <c r="C25" s="369"/>
      <c r="D25" s="369"/>
      <c r="E25" s="369"/>
      <c r="F25" s="369"/>
      <c r="G25" s="173"/>
      <c r="H25" s="369" t="str">
        <f>+B25</f>
        <v>Perfil de Vencimientos Deuda Pública</v>
      </c>
      <c r="I25" s="369"/>
      <c r="J25" s="369"/>
      <c r="K25" s="369"/>
      <c r="L25" s="369"/>
      <c r="M25" s="173"/>
      <c r="N25" s="369" t="str">
        <f>+H25</f>
        <v>Perfil de Vencimientos Deuda Pública</v>
      </c>
      <c r="O25" s="369"/>
      <c r="P25" s="369"/>
      <c r="Q25" s="369"/>
      <c r="R25" s="369"/>
    </row>
    <row r="26" spans="2:18" s="171" customFormat="1" ht="14.4" x14ac:dyDescent="0.35">
      <c r="B26" s="368">
        <v>2026</v>
      </c>
      <c r="C26" s="368"/>
      <c r="D26" s="368"/>
      <c r="E26" s="368"/>
      <c r="F26" s="368"/>
      <c r="H26" s="368">
        <f>+B26</f>
        <v>2026</v>
      </c>
      <c r="I26" s="368"/>
      <c r="J26" s="368"/>
      <c r="K26" s="368"/>
      <c r="L26" s="368"/>
      <c r="N26" s="368">
        <f>+H26</f>
        <v>2026</v>
      </c>
      <c r="O26" s="368"/>
      <c r="P26" s="368"/>
      <c r="Q26" s="368"/>
      <c r="R26" s="368"/>
    </row>
    <row r="27" spans="2:18" s="171" customFormat="1" ht="14.4" x14ac:dyDescent="0.35">
      <c r="B27" s="367" t="str">
        <f>+B9</f>
        <v>Al 30  de Junio del 2025</v>
      </c>
      <c r="C27" s="368"/>
      <c r="D27" s="368"/>
      <c r="E27" s="368"/>
      <c r="F27" s="368"/>
      <c r="H27" s="367" t="str">
        <f>+B27</f>
        <v>Al 30  de Junio del 2025</v>
      </c>
      <c r="I27" s="368"/>
      <c r="J27" s="368"/>
      <c r="K27" s="368"/>
      <c r="L27" s="368"/>
      <c r="N27" s="367" t="str">
        <f>+B27</f>
        <v>Al 30  de Junio del 2025</v>
      </c>
      <c r="O27" s="368"/>
      <c r="P27" s="368"/>
      <c r="Q27" s="368"/>
      <c r="R27" s="368"/>
    </row>
    <row r="28" spans="2:18" s="171" customFormat="1" ht="14.4" x14ac:dyDescent="0.35">
      <c r="B28" s="360" t="s">
        <v>131</v>
      </c>
      <c r="C28" s="360"/>
      <c r="D28" s="360"/>
      <c r="E28" s="360"/>
      <c r="F28" s="360"/>
      <c r="G28" s="173"/>
      <c r="H28" s="360" t="s">
        <v>132</v>
      </c>
      <c r="I28" s="360"/>
      <c r="J28" s="360"/>
      <c r="K28" s="360"/>
      <c r="L28" s="360"/>
      <c r="M28" s="173"/>
      <c r="N28" s="367" t="str">
        <f>+N10</f>
        <v>como porcentaje del Total de la Deuda</v>
      </c>
      <c r="O28" s="368"/>
      <c r="P28" s="368"/>
      <c r="Q28" s="368"/>
      <c r="R28" s="368"/>
    </row>
    <row r="29" spans="2:18" s="7" customFormat="1" ht="11.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8" s="7" customFormat="1" ht="11.4" x14ac:dyDescent="0.2"/>
    <row r="31" spans="2:18" s="7" customFormat="1" ht="11.4" x14ac:dyDescent="0.2"/>
    <row r="32" spans="2:18" s="7" customFormat="1" ht="11.4" x14ac:dyDescent="0.2"/>
    <row r="33" spans="2:18" s="7" customFormat="1" ht="11.4" x14ac:dyDescent="0.2"/>
    <row r="34" spans="2:18" s="7" customFormat="1" ht="11.4" x14ac:dyDescent="0.2">
      <c r="H34" s="7" t="s">
        <v>134</v>
      </c>
    </row>
    <row r="35" spans="2:18" s="7" customFormat="1" ht="11.4" x14ac:dyDescent="0.2"/>
    <row r="36" spans="2:18" s="7" customFormat="1" ht="11.4" x14ac:dyDescent="0.2"/>
    <row r="37" spans="2:18" s="7" customFormat="1" ht="11.4" x14ac:dyDescent="0.2"/>
    <row r="38" spans="2:18" s="7" customFormat="1" ht="11.4" x14ac:dyDescent="0.2"/>
    <row r="39" spans="2:18" s="7" customFormat="1" ht="11.4" x14ac:dyDescent="0.2"/>
    <row r="40" spans="2:18" s="7" customFormat="1" ht="11.4" x14ac:dyDescent="0.2"/>
    <row r="41" spans="2:18" s="7" customFormat="1" ht="11.4" x14ac:dyDescent="0.2"/>
    <row r="42" spans="2:18" s="7" customFormat="1" ht="11.4" x14ac:dyDescent="0.2"/>
    <row r="43" spans="2:18" s="7" customFormat="1" ht="11.4" x14ac:dyDescent="0.2"/>
    <row r="44" spans="2:18" s="7" customFormat="1" ht="11.4" x14ac:dyDescent="0.2"/>
    <row r="45" spans="2:18" s="171" customFormat="1" ht="14.4" x14ac:dyDescent="0.35">
      <c r="B45" s="369" t="str">
        <f>+B24</f>
        <v>Gobierno General</v>
      </c>
      <c r="C45" s="369"/>
      <c r="D45" s="369"/>
      <c r="E45" s="369"/>
      <c r="F45" s="369"/>
      <c r="H45" s="369" t="str">
        <f>+B45</f>
        <v>Gobierno General</v>
      </c>
      <c r="I45" s="369"/>
      <c r="J45" s="369"/>
      <c r="K45" s="369"/>
      <c r="L45" s="369"/>
      <c r="N45" s="369" t="str">
        <f>+H45</f>
        <v>Gobierno General</v>
      </c>
      <c r="O45" s="369"/>
      <c r="P45" s="369"/>
      <c r="Q45" s="369"/>
      <c r="R45" s="369"/>
    </row>
    <row r="46" spans="2:18" s="171" customFormat="1" ht="14.4" x14ac:dyDescent="0.35">
      <c r="B46" s="369" t="str">
        <f>+B25</f>
        <v>Perfil de Vencimientos Deuda Pública</v>
      </c>
      <c r="C46" s="369"/>
      <c r="D46" s="369"/>
      <c r="E46" s="369"/>
      <c r="F46" s="369"/>
      <c r="G46" s="173"/>
      <c r="H46" s="369" t="str">
        <f>+B46</f>
        <v>Perfil de Vencimientos Deuda Pública</v>
      </c>
      <c r="I46" s="369"/>
      <c r="J46" s="369"/>
      <c r="K46" s="369"/>
      <c r="L46" s="369"/>
      <c r="M46" s="173"/>
      <c r="N46" s="369" t="str">
        <f>+H46</f>
        <v>Perfil de Vencimientos Deuda Pública</v>
      </c>
      <c r="O46" s="369"/>
      <c r="P46" s="369"/>
      <c r="Q46" s="369"/>
      <c r="R46" s="369"/>
    </row>
    <row r="47" spans="2:18" s="171" customFormat="1" ht="14.4" x14ac:dyDescent="0.35">
      <c r="B47" s="360" t="s">
        <v>213</v>
      </c>
      <c r="C47" s="360"/>
      <c r="D47" s="360"/>
      <c r="E47" s="360"/>
      <c r="F47" s="360"/>
      <c r="G47" s="173"/>
      <c r="H47" s="360" t="str">
        <f>+B47</f>
        <v>2027</v>
      </c>
      <c r="I47" s="360"/>
      <c r="J47" s="360"/>
      <c r="K47" s="360"/>
      <c r="L47" s="360"/>
      <c r="N47" s="360" t="str">
        <f>+H47</f>
        <v>2027</v>
      </c>
      <c r="O47" s="358"/>
      <c r="P47" s="358"/>
      <c r="Q47" s="358"/>
      <c r="R47" s="358"/>
    </row>
    <row r="48" spans="2:18" s="171" customFormat="1" ht="14.4" x14ac:dyDescent="0.35">
      <c r="B48" s="367" t="str">
        <f>+B27</f>
        <v>Al 30  de Junio del 2025</v>
      </c>
      <c r="C48" s="368"/>
      <c r="D48" s="368"/>
      <c r="E48" s="368"/>
      <c r="F48" s="368"/>
      <c r="H48" s="367" t="str">
        <f>+B48</f>
        <v>Al 30  de Junio del 2025</v>
      </c>
      <c r="I48" s="368"/>
      <c r="J48" s="368"/>
      <c r="K48" s="368"/>
      <c r="L48" s="368"/>
      <c r="N48" s="367" t="str">
        <f>+B48</f>
        <v>Al 30  de Junio del 2025</v>
      </c>
      <c r="O48" s="368"/>
      <c r="P48" s="368"/>
      <c r="Q48" s="368"/>
      <c r="R48" s="368"/>
    </row>
    <row r="49" spans="2:18" s="171" customFormat="1" ht="14.4" x14ac:dyDescent="0.35">
      <c r="B49" s="360" t="s">
        <v>131</v>
      </c>
      <c r="C49" s="360"/>
      <c r="D49" s="360"/>
      <c r="E49" s="360"/>
      <c r="F49" s="360"/>
      <c r="G49" s="173"/>
      <c r="H49" s="370" t="s">
        <v>132</v>
      </c>
      <c r="I49" s="370"/>
      <c r="J49" s="370"/>
      <c r="K49" s="370"/>
      <c r="L49" s="370"/>
      <c r="M49" s="173"/>
      <c r="N49" s="367" t="str">
        <f>+N28</f>
        <v>como porcentaje del Total de la Deuda</v>
      </c>
      <c r="O49" s="368"/>
      <c r="P49" s="368"/>
      <c r="Q49" s="368"/>
      <c r="R49" s="368"/>
    </row>
    <row r="50" spans="2:18" s="7" customFormat="1" ht="11.4" x14ac:dyDescent="0.2"/>
    <row r="51" spans="2:18" s="7" customFormat="1" ht="11.4" x14ac:dyDescent="0.2"/>
    <row r="52" spans="2:18" s="7" customFormat="1" ht="11.4" x14ac:dyDescent="0.2"/>
    <row r="53" spans="2:18" s="7" customFormat="1" ht="11.4" x14ac:dyDescent="0.2"/>
    <row r="54" spans="2:18" s="7" customFormat="1" ht="11.4" x14ac:dyDescent="0.2"/>
    <row r="55" spans="2:18" s="7" customFormat="1" ht="11.4" x14ac:dyDescent="0.2"/>
    <row r="56" spans="2:18" s="7" customFormat="1" ht="11.4" x14ac:dyDescent="0.2"/>
    <row r="57" spans="2:18" s="7" customFormat="1" ht="11.4" x14ac:dyDescent="0.2"/>
    <row r="58" spans="2:18" s="7" customFormat="1" x14ac:dyDescent="0.25">
      <c r="B58" s="10"/>
    </row>
    <row r="59" spans="2:18" s="7" customFormat="1" ht="11.4" x14ac:dyDescent="0.2"/>
    <row r="60" spans="2:18" s="7" customFormat="1" ht="11.4" x14ac:dyDescent="0.2"/>
    <row r="61" spans="2:18" s="7" customFormat="1" ht="11.4" x14ac:dyDescent="0.2"/>
    <row r="62" spans="2:18" s="7" customFormat="1" ht="11.4" x14ac:dyDescent="0.2"/>
    <row r="63" spans="2:18" s="7" customFormat="1" ht="11.4" x14ac:dyDescent="0.2"/>
    <row r="64" spans="2:18" s="7" customFormat="1" ht="11.4" x14ac:dyDescent="0.2"/>
    <row r="65" spans="2:18" s="7" customFormat="1" ht="11.4" x14ac:dyDescent="0.2"/>
    <row r="66" spans="2:18" s="7" customFormat="1" ht="11.4" x14ac:dyDescent="0.2"/>
    <row r="67" spans="2:18" s="7" customFormat="1" ht="17.399999999999999" x14ac:dyDescent="0.2">
      <c r="B67" s="371" t="str">
        <f>+B2</f>
        <v>Gráficos Perfil de Vencimientos Deuda Pública del Gobierno General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4" t="s">
        <v>43</v>
      </c>
    </row>
    <row r="68" spans="2:18" s="7" customFormat="1" ht="15.6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s="7" customFormat="1" ht="11.4" x14ac:dyDescent="0.2"/>
    <row r="70" spans="2:18" s="171" customFormat="1" ht="14.4" x14ac:dyDescent="0.35">
      <c r="B70" s="369" t="str">
        <f>+B45</f>
        <v>Gobierno General</v>
      </c>
      <c r="C70" s="369"/>
      <c r="D70" s="369"/>
      <c r="E70" s="369"/>
      <c r="F70" s="369"/>
      <c r="H70" s="369" t="str">
        <f>+B70</f>
        <v>Gobierno General</v>
      </c>
      <c r="I70" s="369"/>
      <c r="J70" s="369"/>
      <c r="K70" s="369"/>
      <c r="L70" s="369"/>
      <c r="N70" s="369" t="str">
        <f>+H70</f>
        <v>Gobierno General</v>
      </c>
      <c r="O70" s="369"/>
      <c r="P70" s="369"/>
      <c r="Q70" s="369"/>
      <c r="R70" s="369"/>
    </row>
    <row r="71" spans="2:18" s="171" customFormat="1" ht="14.4" x14ac:dyDescent="0.35">
      <c r="B71" s="369" t="str">
        <f>+B46</f>
        <v>Perfil de Vencimientos Deuda Pública</v>
      </c>
      <c r="C71" s="369"/>
      <c r="D71" s="369"/>
      <c r="E71" s="369"/>
      <c r="F71" s="369"/>
      <c r="G71" s="173"/>
      <c r="H71" s="369" t="str">
        <f>+B71</f>
        <v>Perfil de Vencimientos Deuda Pública</v>
      </c>
      <c r="I71" s="369"/>
      <c r="J71" s="369"/>
      <c r="K71" s="369"/>
      <c r="L71" s="369"/>
      <c r="M71" s="173"/>
      <c r="N71" s="369" t="str">
        <f>+H71</f>
        <v>Perfil de Vencimientos Deuda Pública</v>
      </c>
      <c r="O71" s="369"/>
      <c r="P71" s="369"/>
      <c r="Q71" s="369"/>
      <c r="R71" s="369"/>
    </row>
    <row r="72" spans="2:18" s="171" customFormat="1" ht="14.4" x14ac:dyDescent="0.35">
      <c r="B72" s="360" t="s">
        <v>214</v>
      </c>
      <c r="C72" s="360"/>
      <c r="D72" s="360"/>
      <c r="E72" s="360"/>
      <c r="F72" s="360"/>
      <c r="G72" s="173"/>
      <c r="H72" s="360" t="str">
        <f>+B72</f>
        <v>2028</v>
      </c>
      <c r="I72" s="360"/>
      <c r="J72" s="360"/>
      <c r="K72" s="360"/>
      <c r="L72" s="360"/>
      <c r="N72" s="360" t="str">
        <f>+B72</f>
        <v>2028</v>
      </c>
      <c r="O72" s="360"/>
      <c r="P72" s="360"/>
      <c r="Q72" s="360"/>
      <c r="R72" s="360"/>
    </row>
    <row r="73" spans="2:18" s="171" customFormat="1" ht="14.4" x14ac:dyDescent="0.35">
      <c r="B73" s="367" t="str">
        <f>+B48</f>
        <v>Al 30  de Junio del 2025</v>
      </c>
      <c r="C73" s="368"/>
      <c r="D73" s="368"/>
      <c r="E73" s="368"/>
      <c r="F73" s="368"/>
      <c r="H73" s="367" t="str">
        <f>+B73</f>
        <v>Al 30  de Junio del 2025</v>
      </c>
      <c r="I73" s="368"/>
      <c r="J73" s="368"/>
      <c r="K73" s="368"/>
      <c r="L73" s="368"/>
      <c r="N73" s="367" t="str">
        <f>+B73</f>
        <v>Al 30  de Junio del 2025</v>
      </c>
      <c r="O73" s="368"/>
      <c r="P73" s="368"/>
      <c r="Q73" s="368"/>
      <c r="R73" s="368"/>
    </row>
    <row r="74" spans="2:18" s="171" customFormat="1" ht="14.4" x14ac:dyDescent="0.35">
      <c r="B74" s="360" t="s">
        <v>131</v>
      </c>
      <c r="C74" s="360"/>
      <c r="D74" s="360"/>
      <c r="E74" s="360"/>
      <c r="F74" s="360"/>
      <c r="G74" s="173"/>
      <c r="H74" s="370" t="s">
        <v>132</v>
      </c>
      <c r="I74" s="370"/>
      <c r="J74" s="370"/>
      <c r="K74" s="370"/>
      <c r="L74" s="370"/>
      <c r="M74" s="173"/>
      <c r="N74" s="367" t="str">
        <f>+N49</f>
        <v>como porcentaje del Total de la Deuda</v>
      </c>
      <c r="O74" s="368"/>
      <c r="P74" s="368"/>
      <c r="Q74" s="368"/>
      <c r="R74" s="368"/>
    </row>
    <row r="75" spans="2:18" s="7" customFormat="1" ht="11.4" x14ac:dyDescent="0.2"/>
    <row r="76" spans="2:18" s="7" customFormat="1" ht="11.4" x14ac:dyDescent="0.2"/>
    <row r="77" spans="2:18" s="7" customFormat="1" ht="11.4" x14ac:dyDescent="0.2"/>
    <row r="78" spans="2:18" s="7" customFormat="1" ht="11.4" x14ac:dyDescent="0.2"/>
    <row r="79" spans="2:18" s="7" customFormat="1" ht="11.4" x14ac:dyDescent="0.2"/>
    <row r="80" spans="2:18" s="7" customFormat="1" ht="11.4" x14ac:dyDescent="0.2"/>
    <row r="81" spans="2:18" s="7" customFormat="1" ht="11.4" x14ac:dyDescent="0.2"/>
    <row r="82" spans="2:18" s="7" customFormat="1" ht="11.4" x14ac:dyDescent="0.2"/>
    <row r="83" spans="2:18" s="7" customFormat="1" ht="11.4" x14ac:dyDescent="0.2"/>
    <row r="84" spans="2:18" s="7" customFormat="1" ht="11.4" x14ac:dyDescent="0.2"/>
    <row r="85" spans="2:18" s="7" customFormat="1" ht="11.4" x14ac:dyDescent="0.2"/>
    <row r="86" spans="2:18" s="7" customFormat="1" ht="11.4" x14ac:dyDescent="0.2"/>
    <row r="87" spans="2:18" s="7" customFormat="1" ht="11.4" x14ac:dyDescent="0.2"/>
    <row r="88" spans="2:18" s="7" customFormat="1" ht="11.4" x14ac:dyDescent="0.2"/>
    <row r="89" spans="2:18" s="171" customFormat="1" ht="14.4" x14ac:dyDescent="0.35">
      <c r="B89" s="369" t="str">
        <f>+B70</f>
        <v>Gobierno General</v>
      </c>
      <c r="C89" s="369"/>
      <c r="D89" s="369"/>
      <c r="E89" s="369"/>
      <c r="F89" s="369"/>
      <c r="H89" s="369" t="str">
        <f>+B89</f>
        <v>Gobierno General</v>
      </c>
      <c r="I89" s="369"/>
      <c r="J89" s="369"/>
      <c r="K89" s="369"/>
      <c r="L89" s="369"/>
      <c r="N89" s="369" t="str">
        <f>+H89</f>
        <v>Gobierno General</v>
      </c>
      <c r="O89" s="369"/>
      <c r="P89" s="369"/>
      <c r="Q89" s="369"/>
      <c r="R89" s="369"/>
    </row>
    <row r="90" spans="2:18" s="171" customFormat="1" ht="14.4" x14ac:dyDescent="0.35">
      <c r="B90" s="369" t="str">
        <f>+B71</f>
        <v>Perfil de Vencimientos Deuda Pública</v>
      </c>
      <c r="C90" s="369"/>
      <c r="D90" s="369"/>
      <c r="E90" s="369"/>
      <c r="F90" s="369"/>
      <c r="G90" s="173"/>
      <c r="H90" s="369" t="str">
        <f>+B90</f>
        <v>Perfil de Vencimientos Deuda Pública</v>
      </c>
      <c r="I90" s="369"/>
      <c r="J90" s="369"/>
      <c r="K90" s="369"/>
      <c r="L90" s="369"/>
      <c r="M90" s="173"/>
      <c r="N90" s="369" t="str">
        <f>+H90</f>
        <v>Perfil de Vencimientos Deuda Pública</v>
      </c>
      <c r="O90" s="369"/>
      <c r="P90" s="369"/>
      <c r="Q90" s="369"/>
      <c r="R90" s="369"/>
    </row>
    <row r="91" spans="2:18" s="171" customFormat="1" ht="14.4" x14ac:dyDescent="0.35">
      <c r="B91" s="360" t="s">
        <v>215</v>
      </c>
      <c r="C91" s="360"/>
      <c r="D91" s="360"/>
      <c r="E91" s="360"/>
      <c r="F91" s="360"/>
      <c r="G91" s="173"/>
      <c r="H91" s="360" t="str">
        <f>+B91</f>
        <v>2029</v>
      </c>
      <c r="I91" s="360"/>
      <c r="J91" s="360"/>
      <c r="K91" s="360"/>
      <c r="L91" s="360"/>
      <c r="N91" s="360" t="str">
        <f>+B91</f>
        <v>2029</v>
      </c>
      <c r="O91" s="360"/>
      <c r="P91" s="360"/>
      <c r="Q91" s="360"/>
      <c r="R91" s="360"/>
    </row>
    <row r="92" spans="2:18" s="171" customFormat="1" ht="14.4" x14ac:dyDescent="0.35">
      <c r="B92" s="367" t="str">
        <f>+B73</f>
        <v>Al 30  de Junio del 2025</v>
      </c>
      <c r="C92" s="368"/>
      <c r="D92" s="368"/>
      <c r="E92" s="368"/>
      <c r="F92" s="368"/>
      <c r="H92" s="367" t="str">
        <f>+B92</f>
        <v>Al 30  de Junio del 2025</v>
      </c>
      <c r="I92" s="368"/>
      <c r="J92" s="368"/>
      <c r="K92" s="368"/>
      <c r="L92" s="368"/>
      <c r="N92" s="367" t="str">
        <f>+B92</f>
        <v>Al 30  de Junio del 2025</v>
      </c>
      <c r="O92" s="368"/>
      <c r="P92" s="368"/>
      <c r="Q92" s="368"/>
      <c r="R92" s="368"/>
    </row>
    <row r="93" spans="2:18" s="171" customFormat="1" ht="14.4" x14ac:dyDescent="0.35">
      <c r="B93" s="360" t="s">
        <v>131</v>
      </c>
      <c r="C93" s="360"/>
      <c r="D93" s="360"/>
      <c r="E93" s="360"/>
      <c r="F93" s="360"/>
      <c r="G93" s="173"/>
      <c r="H93" s="360" t="s">
        <v>132</v>
      </c>
      <c r="I93" s="360"/>
      <c r="J93" s="360"/>
      <c r="K93" s="360"/>
      <c r="L93" s="360"/>
      <c r="M93" s="173"/>
      <c r="N93" s="367" t="str">
        <f>+N74</f>
        <v>como porcentaje del Total de la Deuda</v>
      </c>
      <c r="O93" s="368"/>
      <c r="P93" s="368"/>
      <c r="Q93" s="368"/>
      <c r="R93" s="368"/>
    </row>
    <row r="94" spans="2:18" s="7" customFormat="1" ht="11.4" x14ac:dyDescent="0.2"/>
    <row r="95" spans="2:18" s="7" customFormat="1" ht="11.4" x14ac:dyDescent="0.2"/>
    <row r="96" spans="2:18" s="7" customFormat="1" ht="11.4" x14ac:dyDescent="0.2"/>
    <row r="97" spans="2:36" s="7" customFormat="1" x14ac:dyDescent="0.25">
      <c r="T97" s="8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2:36" s="7" customFormat="1" x14ac:dyDescent="0.25">
      <c r="T98" s="8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2:36" s="7" customFormat="1" x14ac:dyDescent="0.25">
      <c r="T99" s="8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2:36" s="7" customFormat="1" x14ac:dyDescent="0.25">
      <c r="T100" s="8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2:36" s="7" customFormat="1" x14ac:dyDescent="0.25">
      <c r="T101" s="8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2:36" s="7" customFormat="1" x14ac:dyDescent="0.25">
      <c r="T102" s="8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2:36" s="7" customFormat="1" x14ac:dyDescent="0.25">
      <c r="B103" s="10"/>
      <c r="T103" s="8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2:36" s="7" customFormat="1" x14ac:dyDescent="0.25">
      <c r="T104" s="8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2:36" s="7" customFormat="1" x14ac:dyDescent="0.25">
      <c r="T105" s="8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2:36" s="7" customFormat="1" x14ac:dyDescent="0.25">
      <c r="T106" s="8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2:36" s="7" customFormat="1" x14ac:dyDescent="0.25">
      <c r="J107" s="10"/>
      <c r="K107" s="12"/>
      <c r="L107" s="12"/>
      <c r="M107" s="12"/>
      <c r="N107" s="12"/>
      <c r="O107" s="12"/>
      <c r="P107" s="12"/>
      <c r="Q107" s="12"/>
      <c r="R107" s="12"/>
      <c r="S107" s="12"/>
      <c r="T107" s="8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2:36" s="7" customFormat="1" x14ac:dyDescent="0.25">
      <c r="J108" s="10"/>
      <c r="K108" s="12"/>
      <c r="L108" s="12"/>
      <c r="M108" s="12"/>
      <c r="N108" s="12"/>
      <c r="O108" s="12"/>
      <c r="P108" s="12"/>
      <c r="Q108" s="12"/>
      <c r="R108" s="12"/>
      <c r="S108" s="12"/>
      <c r="T108" s="8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2:36" s="171" customFormat="1" ht="15" x14ac:dyDescent="0.35">
      <c r="B109" s="366" t="str">
        <f>+N89</f>
        <v>Gobierno General</v>
      </c>
      <c r="C109" s="366"/>
      <c r="D109" s="366"/>
      <c r="E109" s="366"/>
      <c r="F109" s="366"/>
      <c r="G109" s="366"/>
      <c r="H109" s="366"/>
      <c r="I109" s="366"/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</row>
    <row r="110" spans="2:36" s="171" customFormat="1" ht="15" x14ac:dyDescent="0.35">
      <c r="B110" s="366" t="str">
        <f>+N90</f>
        <v>Perfil de Vencimientos Deuda Pública</v>
      </c>
      <c r="C110" s="366"/>
      <c r="D110" s="366"/>
      <c r="E110" s="366"/>
      <c r="F110" s="366"/>
      <c r="G110" s="366"/>
      <c r="H110" s="366"/>
      <c r="I110" s="366"/>
      <c r="J110" s="366"/>
      <c r="K110" s="366"/>
      <c r="L110" s="366"/>
      <c r="M110" s="366"/>
      <c r="N110" s="366"/>
      <c r="O110" s="366"/>
      <c r="P110" s="366"/>
      <c r="Q110" s="366"/>
      <c r="R110" s="366"/>
      <c r="S110" s="366"/>
      <c r="T110" s="366"/>
      <c r="U110" s="366"/>
      <c r="V110" s="366"/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</row>
    <row r="111" spans="2:36" s="171" customFormat="1" ht="15" x14ac:dyDescent="0.35">
      <c r="B111" s="366" t="str">
        <f>+B9</f>
        <v>Al 30  de Junio del 2025</v>
      </c>
      <c r="C111" s="366"/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</row>
    <row r="112" spans="2:36" s="171" customFormat="1" ht="15" x14ac:dyDescent="0.35">
      <c r="B112" s="366" t="s">
        <v>135</v>
      </c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</row>
    <row r="113" spans="2:36" s="171" customFormat="1" ht="15" x14ac:dyDescent="0.35">
      <c r="B113" s="195"/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95"/>
    </row>
    <row r="114" spans="2:36" s="171" customFormat="1" ht="12.6" x14ac:dyDescent="0.3">
      <c r="B114" s="175" t="s">
        <v>136</v>
      </c>
      <c r="C114" s="176">
        <v>2025</v>
      </c>
      <c r="D114" s="176">
        <v>2026</v>
      </c>
      <c r="E114" s="176">
        <v>2027</v>
      </c>
      <c r="F114" s="176">
        <v>2028</v>
      </c>
      <c r="G114" s="176">
        <v>2029</v>
      </c>
      <c r="H114" s="176">
        <v>2030</v>
      </c>
      <c r="I114" s="176">
        <v>2031</v>
      </c>
      <c r="J114" s="176">
        <v>2032</v>
      </c>
      <c r="K114" s="176">
        <v>2033</v>
      </c>
      <c r="L114" s="176">
        <v>2034</v>
      </c>
      <c r="M114" s="176">
        <v>2035</v>
      </c>
      <c r="N114" s="176">
        <v>2036</v>
      </c>
      <c r="O114" s="176">
        <v>2037</v>
      </c>
      <c r="P114" s="176">
        <v>2038</v>
      </c>
      <c r="Q114" s="176">
        <v>2039</v>
      </c>
      <c r="R114" s="176">
        <v>2040</v>
      </c>
      <c r="S114" s="176">
        <v>2041</v>
      </c>
      <c r="T114" s="176">
        <v>2042</v>
      </c>
      <c r="U114" s="176">
        <v>2043</v>
      </c>
      <c r="V114" s="176">
        <v>2044</v>
      </c>
      <c r="W114" s="176">
        <v>2045</v>
      </c>
      <c r="X114" s="176">
        <v>2046</v>
      </c>
      <c r="Y114" s="176">
        <v>2047</v>
      </c>
      <c r="Z114" s="176">
        <v>2048</v>
      </c>
      <c r="AA114" s="176">
        <v>2049</v>
      </c>
      <c r="AB114" s="176">
        <v>2050</v>
      </c>
      <c r="AC114" s="176">
        <v>2051</v>
      </c>
      <c r="AD114" s="176">
        <v>2052</v>
      </c>
      <c r="AE114" s="176">
        <v>2053</v>
      </c>
      <c r="AF114" s="176">
        <v>2054</v>
      </c>
      <c r="AG114" s="176">
        <v>2055</v>
      </c>
      <c r="AH114" s="176">
        <v>2056</v>
      </c>
      <c r="AI114" s="176">
        <v>2057</v>
      </c>
      <c r="AJ114" s="176" t="s">
        <v>120</v>
      </c>
    </row>
    <row r="115" spans="2:36" s="171" customFormat="1" ht="12.6" x14ac:dyDescent="0.3">
      <c r="B115" s="171" t="s">
        <v>137</v>
      </c>
      <c r="C115" s="177">
        <v>0</v>
      </c>
      <c r="D115" s="177">
        <v>377706.77362992009</v>
      </c>
      <c r="E115" s="177">
        <v>15169.647027963932</v>
      </c>
      <c r="F115" s="177">
        <v>467828.11076341255</v>
      </c>
      <c r="G115" s="177">
        <v>213496.9547519219</v>
      </c>
      <c r="H115" s="177">
        <v>37164.999101656438</v>
      </c>
      <c r="I115" s="177">
        <v>37053.171166148524</v>
      </c>
      <c r="J115" s="177">
        <v>24910.180299190462</v>
      </c>
      <c r="K115" s="177">
        <v>24933.304923635664</v>
      </c>
      <c r="L115" s="177">
        <v>40535.530050752161</v>
      </c>
      <c r="M115" s="177">
        <v>13484.218290275119</v>
      </c>
      <c r="N115" s="177">
        <v>13311.12156398926</v>
      </c>
      <c r="O115" s="177">
        <v>13302.383607179259</v>
      </c>
      <c r="P115" s="177">
        <v>13292.05950193926</v>
      </c>
      <c r="Q115" s="177">
        <v>13256.407439819261</v>
      </c>
      <c r="R115" s="177">
        <v>824002.35134595935</v>
      </c>
      <c r="S115" s="177">
        <v>13245.471584189259</v>
      </c>
      <c r="T115" s="177">
        <v>13245.471584189259</v>
      </c>
      <c r="U115" s="177">
        <v>13238.706874026722</v>
      </c>
      <c r="V115" s="177">
        <v>12949.688744164119</v>
      </c>
      <c r="W115" s="177">
        <v>87.871236049999993</v>
      </c>
      <c r="X115" s="177">
        <v>52.10404905</v>
      </c>
      <c r="Y115" s="177">
        <v>46.877572950000001</v>
      </c>
      <c r="Z115" s="177">
        <v>29.559713449999997</v>
      </c>
      <c r="AA115" s="177">
        <v>19.495573759999999</v>
      </c>
      <c r="AB115" s="177">
        <v>12.117336140000001</v>
      </c>
      <c r="AC115" s="177">
        <v>11.1770826</v>
      </c>
      <c r="AD115" s="177">
        <v>8.0149990100000004</v>
      </c>
      <c r="AE115" s="177">
        <v>1.6406319700000001</v>
      </c>
      <c r="AF115" s="177">
        <v>1.6406319700000001</v>
      </c>
      <c r="AG115" s="177">
        <v>0</v>
      </c>
      <c r="AH115" s="177">
        <v>0</v>
      </c>
      <c r="AI115" s="177">
        <v>0</v>
      </c>
      <c r="AJ115" s="177">
        <f>SUM(C115:AI115)</f>
        <v>2182397.0510772825</v>
      </c>
    </row>
    <row r="116" spans="2:36" s="171" customFormat="1" ht="12.6" x14ac:dyDescent="0.3">
      <c r="B116" s="171" t="s">
        <v>138</v>
      </c>
      <c r="C116" s="177">
        <v>0</v>
      </c>
      <c r="D116" s="177">
        <v>385565.10075022839</v>
      </c>
      <c r="E116" s="177">
        <v>450978.13429368823</v>
      </c>
      <c r="F116" s="177">
        <v>302911.79440372874</v>
      </c>
      <c r="G116" s="177">
        <v>576368.65884400369</v>
      </c>
      <c r="H116" s="177">
        <v>592982.12679000944</v>
      </c>
      <c r="I116" s="177">
        <v>214702.98150345302</v>
      </c>
      <c r="J116" s="177">
        <v>11726.682684723544</v>
      </c>
      <c r="K116" s="177">
        <v>11696.277612976524</v>
      </c>
      <c r="L116" s="177">
        <v>512822.19259462238</v>
      </c>
      <c r="M116" s="177">
        <v>10927.786280957424</v>
      </c>
      <c r="N116" s="177">
        <v>285669.9988605837</v>
      </c>
      <c r="O116" s="177">
        <v>10872.958985796624</v>
      </c>
      <c r="P116" s="177">
        <v>11246.611892835024</v>
      </c>
      <c r="Q116" s="177">
        <v>10891.028300327664</v>
      </c>
      <c r="R116" s="177">
        <v>10855.280793540504</v>
      </c>
      <c r="S116" s="177">
        <v>10572.056396926622</v>
      </c>
      <c r="T116" s="177">
        <v>6031.0452702166231</v>
      </c>
      <c r="U116" s="177">
        <v>6017.6233352966228</v>
      </c>
      <c r="V116" s="177">
        <v>4088.5938095436004</v>
      </c>
      <c r="W116" s="177">
        <v>4073.0167106556</v>
      </c>
      <c r="X116" s="177">
        <v>3976.7734969500002</v>
      </c>
      <c r="Y116" s="177">
        <v>3971.5470208500001</v>
      </c>
      <c r="Z116" s="177">
        <v>3908.8621518400005</v>
      </c>
      <c r="AA116" s="177">
        <v>3901.4476514100002</v>
      </c>
      <c r="AB116" s="177">
        <v>13.40692202</v>
      </c>
      <c r="AC116" s="177">
        <v>12.466668480000001</v>
      </c>
      <c r="AD116" s="177">
        <v>9.304584890000001</v>
      </c>
      <c r="AE116" s="177">
        <v>2.9302178499999996</v>
      </c>
      <c r="AF116" s="177">
        <v>2.9302178499999996</v>
      </c>
      <c r="AG116" s="177">
        <v>0</v>
      </c>
      <c r="AH116" s="177">
        <v>0</v>
      </c>
      <c r="AI116" s="177">
        <v>0</v>
      </c>
      <c r="AJ116" s="177">
        <f t="shared" ref="AJ116:AJ126" si="0">SUM(C116:AI116)</f>
        <v>3446799.6190462555</v>
      </c>
    </row>
    <row r="117" spans="2:36" s="171" customFormat="1" ht="12.6" x14ac:dyDescent="0.3">
      <c r="B117" s="171" t="s">
        <v>139</v>
      </c>
      <c r="C117" s="177">
        <v>0</v>
      </c>
      <c r="D117" s="177">
        <v>130896.52094454481</v>
      </c>
      <c r="E117" s="177">
        <v>400393.90177832561</v>
      </c>
      <c r="F117" s="177">
        <v>529456.98693612241</v>
      </c>
      <c r="G117" s="177">
        <v>42797.387802462035</v>
      </c>
      <c r="H117" s="177">
        <v>42659.182632630735</v>
      </c>
      <c r="I117" s="177">
        <v>444821.63759248552</v>
      </c>
      <c r="J117" s="177">
        <v>426794.15936414426</v>
      </c>
      <c r="K117" s="177">
        <v>29033.129900773387</v>
      </c>
      <c r="L117" s="177">
        <v>28490.793967093508</v>
      </c>
      <c r="M117" s="177">
        <v>260305.65032338057</v>
      </c>
      <c r="N117" s="177">
        <v>24528.399498235704</v>
      </c>
      <c r="O117" s="177">
        <v>147615.3770127114</v>
      </c>
      <c r="P117" s="177">
        <v>21305.005951429721</v>
      </c>
      <c r="Q117" s="177">
        <v>12556.916731237263</v>
      </c>
      <c r="R117" s="177">
        <v>1694.3596182502622</v>
      </c>
      <c r="S117" s="177">
        <v>136511.25961825025</v>
      </c>
      <c r="T117" s="177">
        <v>1676.7714412402622</v>
      </c>
      <c r="U117" s="177">
        <v>1668.2612711802622</v>
      </c>
      <c r="V117" s="177">
        <v>1652.016817480262</v>
      </c>
      <c r="W117" s="177">
        <v>660060.94848960091</v>
      </c>
      <c r="X117" s="177">
        <v>51.974195600000002</v>
      </c>
      <c r="Y117" s="177">
        <v>46.747719500000002</v>
      </c>
      <c r="Z117" s="177">
        <v>29.429859999999998</v>
      </c>
      <c r="AA117" s="177">
        <v>22.694507190000003</v>
      </c>
      <c r="AB117" s="177">
        <v>11.1770826</v>
      </c>
      <c r="AC117" s="177">
        <v>9.2925625900000011</v>
      </c>
      <c r="AD117" s="177">
        <v>8.0149990100000004</v>
      </c>
      <c r="AE117" s="177">
        <v>1.6406319700000001</v>
      </c>
      <c r="AF117" s="177">
        <v>1.6406319700000001</v>
      </c>
      <c r="AG117" s="177">
        <v>0</v>
      </c>
      <c r="AH117" s="177">
        <v>0</v>
      </c>
      <c r="AI117" s="177">
        <v>0</v>
      </c>
      <c r="AJ117" s="177">
        <f t="shared" si="0"/>
        <v>3345101.2798820101</v>
      </c>
    </row>
    <row r="118" spans="2:36" s="171" customFormat="1" ht="12.6" x14ac:dyDescent="0.3">
      <c r="B118" s="171" t="s">
        <v>140</v>
      </c>
      <c r="C118" s="177">
        <v>0</v>
      </c>
      <c r="D118" s="177">
        <v>69806.082209859931</v>
      </c>
      <c r="E118" s="177">
        <v>64876.349933803984</v>
      </c>
      <c r="F118" s="177">
        <v>22874.97383772166</v>
      </c>
      <c r="G118" s="177">
        <v>567777.6730949179</v>
      </c>
      <c r="H118" s="177">
        <v>22758.850692471064</v>
      </c>
      <c r="I118" s="177">
        <v>99863.550907759811</v>
      </c>
      <c r="J118" s="177">
        <v>335092.88686319796</v>
      </c>
      <c r="K118" s="177">
        <v>275755.02814556309</v>
      </c>
      <c r="L118" s="177">
        <v>393478.89923025889</v>
      </c>
      <c r="M118" s="177">
        <v>44393.148583895134</v>
      </c>
      <c r="N118" s="177">
        <v>17643.345411326154</v>
      </c>
      <c r="O118" s="177">
        <v>16024.457132454016</v>
      </c>
      <c r="P118" s="177">
        <v>7879.0112935610605</v>
      </c>
      <c r="Q118" s="177">
        <v>147886.61415451684</v>
      </c>
      <c r="R118" s="177">
        <v>7576.5534360466609</v>
      </c>
      <c r="S118" s="177">
        <v>2416.3258144108004</v>
      </c>
      <c r="T118" s="177">
        <v>2446.3516633624004</v>
      </c>
      <c r="U118" s="177">
        <v>253659.59540211401</v>
      </c>
      <c r="V118" s="177">
        <v>883065.57436707395</v>
      </c>
      <c r="W118" s="177">
        <v>405.970121694</v>
      </c>
      <c r="X118" s="177">
        <v>367.35117221400003</v>
      </c>
      <c r="Y118" s="177">
        <v>15973.534968278</v>
      </c>
      <c r="Z118" s="177">
        <v>29.559713449999997</v>
      </c>
      <c r="AA118" s="177">
        <v>19.495573759999999</v>
      </c>
      <c r="AB118" s="177">
        <v>98510.127082599996</v>
      </c>
      <c r="AC118" s="177">
        <v>21310.74256259</v>
      </c>
      <c r="AD118" s="177">
        <v>8.0149990100000004</v>
      </c>
      <c r="AE118" s="177">
        <v>1.6406319700000001</v>
      </c>
      <c r="AF118" s="177">
        <v>1.6406319700000001</v>
      </c>
      <c r="AG118" s="177">
        <v>0</v>
      </c>
      <c r="AH118" s="177">
        <v>0</v>
      </c>
      <c r="AI118" s="177">
        <v>0</v>
      </c>
      <c r="AJ118" s="177">
        <f t="shared" si="0"/>
        <v>3371903.3496318506</v>
      </c>
    </row>
    <row r="119" spans="2:36" s="171" customFormat="1" ht="12.6" x14ac:dyDescent="0.3">
      <c r="B119" s="171" t="s">
        <v>141</v>
      </c>
      <c r="C119" s="177">
        <v>0</v>
      </c>
      <c r="D119" s="177">
        <v>249784.56529797355</v>
      </c>
      <c r="E119" s="177">
        <v>182507.42699076503</v>
      </c>
      <c r="F119" s="177">
        <v>86729.091591711185</v>
      </c>
      <c r="G119" s="177">
        <v>157406.21382558666</v>
      </c>
      <c r="H119" s="177">
        <v>82717.090118526219</v>
      </c>
      <c r="I119" s="177">
        <v>228378.93243038686</v>
      </c>
      <c r="J119" s="177">
        <v>121830.24178509263</v>
      </c>
      <c r="K119" s="177">
        <v>139078.74475966586</v>
      </c>
      <c r="L119" s="177">
        <v>362643.2526251704</v>
      </c>
      <c r="M119" s="177">
        <v>14087.671124834624</v>
      </c>
      <c r="N119" s="177">
        <v>14048.798241129545</v>
      </c>
      <c r="O119" s="177">
        <v>16249.579183469445</v>
      </c>
      <c r="P119" s="177">
        <v>13971.271693272325</v>
      </c>
      <c r="Q119" s="177">
        <v>14009.531004348124</v>
      </c>
      <c r="R119" s="177">
        <v>7289.8216699858649</v>
      </c>
      <c r="S119" s="177">
        <v>5857.8724160212259</v>
      </c>
      <c r="T119" s="177">
        <v>2855.6203061127999</v>
      </c>
      <c r="U119" s="177">
        <v>2848.9630623028002</v>
      </c>
      <c r="V119" s="177">
        <v>2842.2341708428003</v>
      </c>
      <c r="W119" s="177">
        <v>2826.6571226028</v>
      </c>
      <c r="X119" s="177">
        <v>2821.4306465027998</v>
      </c>
      <c r="Y119" s="177">
        <v>2821.4306465027998</v>
      </c>
      <c r="Z119" s="177">
        <v>2758.7457774928002</v>
      </c>
      <c r="AA119" s="177">
        <v>2751.3312770627999</v>
      </c>
      <c r="AB119" s="177">
        <v>2744.5194941328</v>
      </c>
      <c r="AC119" s="177">
        <v>2742.6349741228</v>
      </c>
      <c r="AD119" s="177">
        <v>2741.3574105428002</v>
      </c>
      <c r="AE119" s="177">
        <v>2734.9830485676002</v>
      </c>
      <c r="AF119" s="177">
        <v>2570.7838178500006</v>
      </c>
      <c r="AG119" s="177">
        <v>0</v>
      </c>
      <c r="AH119" s="177">
        <v>0</v>
      </c>
      <c r="AI119" s="177">
        <v>0</v>
      </c>
      <c r="AJ119" s="177">
        <f t="shared" si="0"/>
        <v>1732650.7965125784</v>
      </c>
    </row>
    <row r="120" spans="2:36" s="171" customFormat="1" ht="12.6" x14ac:dyDescent="0.3">
      <c r="B120" s="171" t="s">
        <v>142</v>
      </c>
      <c r="C120" s="177">
        <v>0</v>
      </c>
      <c r="D120" s="177">
        <v>189738.22719365527</v>
      </c>
      <c r="E120" s="177">
        <v>71706.998548980919</v>
      </c>
      <c r="F120" s="177">
        <v>300104.96754634375</v>
      </c>
      <c r="G120" s="177">
        <v>505471.51881630026</v>
      </c>
      <c r="H120" s="177">
        <v>526133.81553623523</v>
      </c>
      <c r="I120" s="177">
        <v>505884.22025939374</v>
      </c>
      <c r="J120" s="177">
        <v>58072.248266693132</v>
      </c>
      <c r="K120" s="177">
        <v>391857.70255990321</v>
      </c>
      <c r="L120" s="177">
        <v>92206.451756045019</v>
      </c>
      <c r="M120" s="177">
        <v>363696.36163478915</v>
      </c>
      <c r="N120" s="177">
        <v>424306.47508442972</v>
      </c>
      <c r="O120" s="177">
        <v>19578.677561371118</v>
      </c>
      <c r="P120" s="177">
        <v>18888.575229207523</v>
      </c>
      <c r="Q120" s="177">
        <v>18877.32671693802</v>
      </c>
      <c r="R120" s="177">
        <v>18943.0522117289</v>
      </c>
      <c r="S120" s="177">
        <v>18380.102984395864</v>
      </c>
      <c r="T120" s="177">
        <v>7373.9746839242607</v>
      </c>
      <c r="U120" s="177">
        <v>7376.1870613942601</v>
      </c>
      <c r="V120" s="177">
        <v>7355.9847512742608</v>
      </c>
      <c r="W120" s="177">
        <v>914.24747648720017</v>
      </c>
      <c r="X120" s="177">
        <v>90143.521000387205</v>
      </c>
      <c r="Y120" s="177">
        <v>899.20763308720018</v>
      </c>
      <c r="Z120" s="177">
        <v>891.70314088720011</v>
      </c>
      <c r="AA120" s="177">
        <v>773.61229732480001</v>
      </c>
      <c r="AB120" s="177">
        <v>767.74956770479992</v>
      </c>
      <c r="AC120" s="177">
        <v>765.86504769479996</v>
      </c>
      <c r="AD120" s="177">
        <v>764.58748411479996</v>
      </c>
      <c r="AE120" s="177">
        <v>758.21311707479992</v>
      </c>
      <c r="AF120" s="177">
        <v>759.50270295479993</v>
      </c>
      <c r="AG120" s="177">
        <v>0</v>
      </c>
      <c r="AH120" s="177">
        <v>0</v>
      </c>
      <c r="AI120" s="177">
        <v>0</v>
      </c>
      <c r="AJ120" s="177">
        <f t="shared" si="0"/>
        <v>3643391.0778707215</v>
      </c>
    </row>
    <row r="121" spans="2:36" s="171" customFormat="1" ht="12.6" x14ac:dyDescent="0.3">
      <c r="B121" s="171" t="s">
        <v>143</v>
      </c>
      <c r="C121" s="177">
        <v>263833.08109107782</v>
      </c>
      <c r="D121" s="177">
        <v>188809.50867621819</v>
      </c>
      <c r="E121" s="177">
        <v>131418.06324883117</v>
      </c>
      <c r="F121" s="177">
        <v>37212.984645757817</v>
      </c>
      <c r="G121" s="177">
        <v>37181.689060293567</v>
      </c>
      <c r="H121" s="177">
        <v>91708.919557567016</v>
      </c>
      <c r="I121" s="177">
        <v>257677.25708252768</v>
      </c>
      <c r="J121" s="177">
        <v>131988.21938140676</v>
      </c>
      <c r="K121" s="177">
        <v>336815.05753171362</v>
      </c>
      <c r="L121" s="177">
        <v>13325.12353286188</v>
      </c>
      <c r="M121" s="177">
        <v>13312.506773949261</v>
      </c>
      <c r="N121" s="177">
        <v>39488.949616168073</v>
      </c>
      <c r="O121" s="177">
        <v>13321.19338789738</v>
      </c>
      <c r="P121" s="177">
        <v>13283.764924639259</v>
      </c>
      <c r="Q121" s="177">
        <v>13248.89688472926</v>
      </c>
      <c r="R121" s="177">
        <v>13245.471584189259</v>
      </c>
      <c r="S121" s="177">
        <v>13245.471584189259</v>
      </c>
      <c r="T121" s="177">
        <v>13238.706893079259</v>
      </c>
      <c r="U121" s="177">
        <v>441501.37702180416</v>
      </c>
      <c r="V121" s="177">
        <v>87.871236799999991</v>
      </c>
      <c r="W121" s="177">
        <v>341445.32345922996</v>
      </c>
      <c r="X121" s="177">
        <v>367909.43220034998</v>
      </c>
      <c r="Y121" s="177">
        <v>33.827384279999997</v>
      </c>
      <c r="Z121" s="177">
        <v>32.888500329999999</v>
      </c>
      <c r="AA121" s="177">
        <v>295331.09317739005</v>
      </c>
      <c r="AB121" s="177">
        <v>11.1770826</v>
      </c>
      <c r="AC121" s="177">
        <v>8.0149990100000004</v>
      </c>
      <c r="AD121" s="177">
        <v>8.0149990100000004</v>
      </c>
      <c r="AE121" s="177">
        <v>1.6406319700000001</v>
      </c>
      <c r="AF121" s="177">
        <v>1.6406319700000001</v>
      </c>
      <c r="AG121" s="177">
        <v>0</v>
      </c>
      <c r="AH121" s="177">
        <v>0</v>
      </c>
      <c r="AI121" s="177">
        <v>0</v>
      </c>
      <c r="AJ121" s="177">
        <f t="shared" si="0"/>
        <v>3068727.1667818418</v>
      </c>
    </row>
    <row r="122" spans="2:36" s="171" customFormat="1" ht="12.6" x14ac:dyDescent="0.3">
      <c r="B122" s="171" t="s">
        <v>144</v>
      </c>
      <c r="C122" s="177">
        <v>125661.55250702301</v>
      </c>
      <c r="D122" s="177">
        <v>260522.61455627499</v>
      </c>
      <c r="E122" s="177">
        <v>283558.5157349786</v>
      </c>
      <c r="F122" s="177">
        <v>661385.9560174346</v>
      </c>
      <c r="G122" s="177">
        <v>11781.866509886722</v>
      </c>
      <c r="H122" s="177">
        <v>126377.30086589436</v>
      </c>
      <c r="I122" s="177">
        <v>365164.7335388576</v>
      </c>
      <c r="J122" s="177">
        <v>476260.77376650943</v>
      </c>
      <c r="K122" s="177">
        <v>11240.446348927084</v>
      </c>
      <c r="L122" s="177">
        <v>10974.610492758564</v>
      </c>
      <c r="M122" s="177">
        <v>588721.12044496916</v>
      </c>
      <c r="N122" s="177">
        <v>10917.646172749044</v>
      </c>
      <c r="O122" s="177">
        <v>10926.999321560725</v>
      </c>
      <c r="P122" s="177">
        <v>10832.394796346623</v>
      </c>
      <c r="Q122" s="177">
        <v>10866.177349740483</v>
      </c>
      <c r="R122" s="177">
        <v>10815.166796926624</v>
      </c>
      <c r="S122" s="177">
        <v>6059.3195969266226</v>
      </c>
      <c r="T122" s="177">
        <v>6022.7185723466228</v>
      </c>
      <c r="U122" s="177">
        <v>6013.6654109603442</v>
      </c>
      <c r="V122" s="177">
        <v>4080.1142785336001</v>
      </c>
      <c r="W122" s="177">
        <v>3976.7734969500002</v>
      </c>
      <c r="X122" s="177">
        <v>3971.5470208500001</v>
      </c>
      <c r="Y122" s="177">
        <v>3958.4968321800002</v>
      </c>
      <c r="Z122" s="177">
        <v>3909.5412994600001</v>
      </c>
      <c r="AA122" s="177">
        <v>3672.4352764400001</v>
      </c>
      <c r="AB122" s="177">
        <v>12.466668480000001</v>
      </c>
      <c r="AC122" s="177">
        <v>9.304584890000001</v>
      </c>
      <c r="AD122" s="177">
        <v>15.67895193</v>
      </c>
      <c r="AE122" s="177">
        <v>2.9302178499999996</v>
      </c>
      <c r="AF122" s="177">
        <v>1.6406319700000001</v>
      </c>
      <c r="AG122" s="177">
        <v>0</v>
      </c>
      <c r="AH122" s="177">
        <v>0</v>
      </c>
      <c r="AI122" s="177">
        <v>0</v>
      </c>
      <c r="AJ122" s="177">
        <f t="shared" si="0"/>
        <v>3017714.5080606043</v>
      </c>
    </row>
    <row r="123" spans="2:36" s="171" customFormat="1" ht="12.6" x14ac:dyDescent="0.3">
      <c r="B123" s="171" t="s">
        <v>145</v>
      </c>
      <c r="C123" s="177">
        <v>282718.78460419422</v>
      </c>
      <c r="D123" s="177">
        <v>290475.38880020042</v>
      </c>
      <c r="E123" s="177">
        <v>52820.921212320238</v>
      </c>
      <c r="F123" s="177">
        <v>43688.734178037259</v>
      </c>
      <c r="G123" s="177">
        <v>499732.89006510889</v>
      </c>
      <c r="H123" s="177">
        <v>482537.0586356892</v>
      </c>
      <c r="I123" s="177">
        <v>189843.53145315702</v>
      </c>
      <c r="J123" s="177">
        <v>29060.334718824106</v>
      </c>
      <c r="K123" s="177">
        <v>128889.51501149891</v>
      </c>
      <c r="L123" s="177">
        <v>28478.944894157466</v>
      </c>
      <c r="M123" s="177">
        <v>24409.742677597464</v>
      </c>
      <c r="N123" s="177">
        <v>22673.332318760087</v>
      </c>
      <c r="O123" s="177">
        <v>21223.982504728378</v>
      </c>
      <c r="P123" s="177">
        <v>12861.46820483076</v>
      </c>
      <c r="Q123" s="177">
        <v>1726.751141152122</v>
      </c>
      <c r="R123" s="177">
        <v>1694.3596182502622</v>
      </c>
      <c r="S123" s="177">
        <v>1722.6339449602622</v>
      </c>
      <c r="T123" s="177">
        <v>1670.0067501302622</v>
      </c>
      <c r="U123" s="177">
        <v>1663.0761358602622</v>
      </c>
      <c r="V123" s="177">
        <v>1643.5372864702622</v>
      </c>
      <c r="W123" s="177">
        <v>51.974195600000002</v>
      </c>
      <c r="X123" s="177">
        <v>46.747719500000002</v>
      </c>
      <c r="Y123" s="177">
        <v>33.697530830000005</v>
      </c>
      <c r="Z123" s="177">
        <v>29.429859999999998</v>
      </c>
      <c r="AA123" s="177">
        <v>17.039812219999998</v>
      </c>
      <c r="AB123" s="177">
        <v>11.1770826</v>
      </c>
      <c r="AC123" s="177">
        <v>8.0149990100000004</v>
      </c>
      <c r="AD123" s="177">
        <v>1.6406319700000001</v>
      </c>
      <c r="AE123" s="177">
        <v>1.6406319700000001</v>
      </c>
      <c r="AF123" s="177">
        <v>1.6406319700000001</v>
      </c>
      <c r="AG123" s="177">
        <v>0</v>
      </c>
      <c r="AH123" s="177">
        <v>0</v>
      </c>
      <c r="AI123" s="177">
        <v>0</v>
      </c>
      <c r="AJ123" s="177">
        <f t="shared" si="0"/>
        <v>2119737.9972515986</v>
      </c>
    </row>
    <row r="124" spans="2:36" s="171" customFormat="1" ht="12.6" x14ac:dyDescent="0.3">
      <c r="B124" s="171" t="s">
        <v>146</v>
      </c>
      <c r="C124" s="177">
        <v>37024.008160684825</v>
      </c>
      <c r="D124" s="177">
        <v>21739.014531300669</v>
      </c>
      <c r="E124" s="177">
        <v>23782.861900224696</v>
      </c>
      <c r="F124" s="177">
        <v>377679.31221709627</v>
      </c>
      <c r="G124" s="177">
        <v>217186.410534366</v>
      </c>
      <c r="H124" s="177">
        <v>22736.074959852256</v>
      </c>
      <c r="I124" s="177">
        <v>133920.48210028096</v>
      </c>
      <c r="J124" s="177">
        <v>22515.151652388256</v>
      </c>
      <c r="K124" s="177">
        <v>153322.26838492847</v>
      </c>
      <c r="L124" s="177">
        <v>22037.729834592137</v>
      </c>
      <c r="M124" s="177">
        <v>16790.620414910216</v>
      </c>
      <c r="N124" s="177">
        <v>16051.178427424336</v>
      </c>
      <c r="O124" s="177">
        <v>13802.831668695197</v>
      </c>
      <c r="P124" s="177">
        <v>407802.27269456675</v>
      </c>
      <c r="Q124" s="177">
        <v>7740.4187838388007</v>
      </c>
      <c r="R124" s="177">
        <v>7661.9382728764003</v>
      </c>
      <c r="S124" s="177">
        <v>2416.3258144108004</v>
      </c>
      <c r="T124" s="177">
        <v>421.34088106400003</v>
      </c>
      <c r="U124" s="177">
        <v>419.59540211400002</v>
      </c>
      <c r="V124" s="177">
        <v>408.34483606399999</v>
      </c>
      <c r="W124" s="177">
        <v>405.970121694</v>
      </c>
      <c r="X124" s="177">
        <v>367.35117221400003</v>
      </c>
      <c r="Y124" s="177">
        <v>33.827384279999997</v>
      </c>
      <c r="Z124" s="177">
        <v>26.230926570000001</v>
      </c>
      <c r="AA124" s="177">
        <v>18.546520449999999</v>
      </c>
      <c r="AB124" s="177">
        <v>11.1770826</v>
      </c>
      <c r="AC124" s="177">
        <v>8.0149990100000004</v>
      </c>
      <c r="AD124" s="177">
        <v>1.6406319700000001</v>
      </c>
      <c r="AE124" s="177">
        <v>1.6406319700000001</v>
      </c>
      <c r="AF124" s="177">
        <v>1.6406319700000001</v>
      </c>
      <c r="AG124" s="177">
        <v>0</v>
      </c>
      <c r="AH124" s="177">
        <v>0</v>
      </c>
      <c r="AI124" s="177">
        <v>0</v>
      </c>
      <c r="AJ124" s="177">
        <f t="shared" si="0"/>
        <v>1506334.2215744071</v>
      </c>
    </row>
    <row r="125" spans="2:36" s="171" customFormat="1" ht="12.6" x14ac:dyDescent="0.3">
      <c r="B125" s="171" t="s">
        <v>147</v>
      </c>
      <c r="C125" s="177">
        <v>202830.91535129194</v>
      </c>
      <c r="D125" s="177">
        <v>13491.478236824656</v>
      </c>
      <c r="E125" s="177">
        <v>207448.17548443747</v>
      </c>
      <c r="F125" s="177">
        <v>27752.181938060632</v>
      </c>
      <c r="G125" s="177">
        <v>98761.101724647029</v>
      </c>
      <c r="H125" s="177">
        <v>131196.19581798182</v>
      </c>
      <c r="I125" s="177">
        <v>26860.513026218425</v>
      </c>
      <c r="J125" s="177">
        <v>26854.630293173763</v>
      </c>
      <c r="K125" s="177">
        <v>147261.5547004921</v>
      </c>
      <c r="L125" s="177">
        <v>14022.374049104585</v>
      </c>
      <c r="M125" s="177">
        <v>14006.126012912324</v>
      </c>
      <c r="N125" s="177">
        <v>170653.69422216195</v>
      </c>
      <c r="O125" s="177">
        <v>14027.717627251084</v>
      </c>
      <c r="P125" s="177">
        <v>13952.074408002325</v>
      </c>
      <c r="Q125" s="177">
        <v>13935.685582324728</v>
      </c>
      <c r="R125" s="177">
        <v>7289.8217080909444</v>
      </c>
      <c r="S125" s="177">
        <v>5845.2999120712257</v>
      </c>
      <c r="T125" s="177">
        <v>2854.0582993528001</v>
      </c>
      <c r="U125" s="177">
        <v>2847.7762409227998</v>
      </c>
      <c r="V125" s="177">
        <v>2829.0318369728002</v>
      </c>
      <c r="W125" s="177">
        <v>2826.6571226028</v>
      </c>
      <c r="X125" s="177">
        <v>69674.25824650281</v>
      </c>
      <c r="Y125" s="177">
        <v>2804.1127870027999</v>
      </c>
      <c r="Z125" s="177">
        <v>2758.0666298728001</v>
      </c>
      <c r="AA125" s="177">
        <v>2745.6765820927999</v>
      </c>
      <c r="AB125" s="177">
        <v>2744.5194941328</v>
      </c>
      <c r="AC125" s="177">
        <v>2741.3574105428002</v>
      </c>
      <c r="AD125" s="177">
        <v>255974.98304350281</v>
      </c>
      <c r="AE125" s="177">
        <v>255810.78381785</v>
      </c>
      <c r="AF125" s="177">
        <v>256250.13183197001</v>
      </c>
      <c r="AG125" s="177">
        <v>0</v>
      </c>
      <c r="AH125" s="177">
        <v>0</v>
      </c>
      <c r="AI125" s="177">
        <v>0</v>
      </c>
      <c r="AJ125" s="177">
        <f t="shared" si="0"/>
        <v>1999050.9534383679</v>
      </c>
    </row>
    <row r="126" spans="2:36" s="171" customFormat="1" ht="12.6" x14ac:dyDescent="0.3">
      <c r="B126" s="171" t="s">
        <v>148</v>
      </c>
      <c r="C126" s="177">
        <v>43039.384929729873</v>
      </c>
      <c r="D126" s="177">
        <v>21136.877858868967</v>
      </c>
      <c r="E126" s="177">
        <v>31471.758901757261</v>
      </c>
      <c r="F126" s="177">
        <v>25989.386703248889</v>
      </c>
      <c r="G126" s="177">
        <v>26186.904799400614</v>
      </c>
      <c r="H126" s="177">
        <v>26199.786506568176</v>
      </c>
      <c r="I126" s="177">
        <v>26160.348689266793</v>
      </c>
      <c r="J126" s="177">
        <v>25908.075826582717</v>
      </c>
      <c r="K126" s="177">
        <v>25392.677418536401</v>
      </c>
      <c r="L126" s="177">
        <v>19731.360603659898</v>
      </c>
      <c r="M126" s="177">
        <v>19587.704774319136</v>
      </c>
      <c r="N126" s="177">
        <v>19611.140089737997</v>
      </c>
      <c r="O126" s="177">
        <v>18916.842356072662</v>
      </c>
      <c r="P126" s="177">
        <v>19301.344303597401</v>
      </c>
      <c r="Q126" s="177">
        <v>18886.853632976919</v>
      </c>
      <c r="R126" s="177">
        <v>18380.102953295864</v>
      </c>
      <c r="S126" s="177">
        <v>13799.925388167061</v>
      </c>
      <c r="T126" s="177">
        <v>7373.9746839242607</v>
      </c>
      <c r="U126" s="177">
        <v>7355.9847512742608</v>
      </c>
      <c r="V126" s="177">
        <v>920.83623208720019</v>
      </c>
      <c r="W126" s="177">
        <v>914.24747648720017</v>
      </c>
      <c r="X126" s="177">
        <v>909.02100038720016</v>
      </c>
      <c r="Y126" s="177">
        <v>891.70314088720011</v>
      </c>
      <c r="Z126" s="177">
        <v>891.70319659999996</v>
      </c>
      <c r="AA126" s="177">
        <v>768.31602239479992</v>
      </c>
      <c r="AB126" s="177">
        <v>767.74956770479992</v>
      </c>
      <c r="AC126" s="177">
        <v>764.58748411479996</v>
      </c>
      <c r="AD126" s="177">
        <v>758.21311707479992</v>
      </c>
      <c r="AE126" s="177">
        <v>758.21311707479992</v>
      </c>
      <c r="AF126" s="177">
        <v>1.6406319700000001</v>
      </c>
      <c r="AG126" s="177">
        <v>0</v>
      </c>
      <c r="AH126" s="177">
        <v>0</v>
      </c>
      <c r="AI126" s="177">
        <v>0</v>
      </c>
      <c r="AJ126" s="177">
        <f t="shared" si="0"/>
        <v>422776.66615776817</v>
      </c>
    </row>
    <row r="127" spans="2:36" s="171" customFormat="1" ht="12.6" x14ac:dyDescent="0.3">
      <c r="B127" s="178" t="s">
        <v>149</v>
      </c>
      <c r="C127" s="179">
        <f t="shared" ref="C127:AJ127" si="1">SUM(C115:C126)</f>
        <v>955107.72664400167</v>
      </c>
      <c r="D127" s="179">
        <f t="shared" si="1"/>
        <v>2199672.15268587</v>
      </c>
      <c r="E127" s="179">
        <f t="shared" si="1"/>
        <v>1916132.7550560769</v>
      </c>
      <c r="F127" s="179">
        <f t="shared" si="1"/>
        <v>2883614.480778676</v>
      </c>
      <c r="G127" s="179">
        <f t="shared" si="1"/>
        <v>2954149.2698288956</v>
      </c>
      <c r="H127" s="179">
        <f t="shared" si="1"/>
        <v>2185171.401215082</v>
      </c>
      <c r="I127" s="179">
        <f t="shared" si="1"/>
        <v>2530331.359749936</v>
      </c>
      <c r="J127" s="179">
        <f t="shared" si="1"/>
        <v>1691013.584901927</v>
      </c>
      <c r="K127" s="179">
        <f t="shared" si="1"/>
        <v>1675275.7072986143</v>
      </c>
      <c r="L127" s="179">
        <f t="shared" si="1"/>
        <v>1538747.2636310766</v>
      </c>
      <c r="M127" s="179">
        <f t="shared" si="1"/>
        <v>1383722.6573367896</v>
      </c>
      <c r="N127" s="179">
        <f t="shared" si="1"/>
        <v>1058904.0795066955</v>
      </c>
      <c r="O127" s="179">
        <f t="shared" si="1"/>
        <v>315863.00034918723</v>
      </c>
      <c r="P127" s="179">
        <f t="shared" si="1"/>
        <v>564615.85489422793</v>
      </c>
      <c r="Q127" s="179">
        <f t="shared" si="1"/>
        <v>283882.60772194952</v>
      </c>
      <c r="R127" s="179">
        <f t="shared" si="1"/>
        <v>929448.28000914096</v>
      </c>
      <c r="S127" s="179">
        <f t="shared" si="1"/>
        <v>230072.06505491925</v>
      </c>
      <c r="T127" s="179">
        <f t="shared" si="1"/>
        <v>65210.041028942818</v>
      </c>
      <c r="U127" s="179">
        <f t="shared" si="1"/>
        <v>744610.81196925044</v>
      </c>
      <c r="V127" s="179">
        <f t="shared" si="1"/>
        <v>921923.82836730685</v>
      </c>
      <c r="W127" s="179">
        <f t="shared" si="1"/>
        <v>1017989.6570296545</v>
      </c>
      <c r="X127" s="179">
        <f t="shared" si="1"/>
        <v>540291.511920508</v>
      </c>
      <c r="Y127" s="179">
        <f t="shared" si="1"/>
        <v>31515.010620628</v>
      </c>
      <c r="Z127" s="179">
        <f t="shared" si="1"/>
        <v>15295.720769952801</v>
      </c>
      <c r="AA127" s="179">
        <f t="shared" si="1"/>
        <v>310041.18427149527</v>
      </c>
      <c r="AB127" s="179">
        <f t="shared" si="1"/>
        <v>105617.36446331519</v>
      </c>
      <c r="AC127" s="179">
        <f t="shared" si="1"/>
        <v>28391.473374655201</v>
      </c>
      <c r="AD127" s="179">
        <f t="shared" si="1"/>
        <v>260299.46585203521</v>
      </c>
      <c r="AE127" s="179">
        <f t="shared" si="1"/>
        <v>260077.89732808719</v>
      </c>
      <c r="AF127" s="179">
        <f t="shared" si="1"/>
        <v>259596.4736263848</v>
      </c>
      <c r="AG127" s="179">
        <f t="shared" si="1"/>
        <v>0</v>
      </c>
      <c r="AH127" s="179">
        <f t="shared" si="1"/>
        <v>0</v>
      </c>
      <c r="AI127" s="179">
        <f t="shared" si="1"/>
        <v>0</v>
      </c>
      <c r="AJ127" s="179">
        <f t="shared" si="1"/>
        <v>29856584.687285289</v>
      </c>
    </row>
    <row r="128" spans="2:36" s="171" customFormat="1" ht="12.6" x14ac:dyDescent="0.3">
      <c r="B128" s="181" t="s">
        <v>134</v>
      </c>
      <c r="C128" s="182" t="s">
        <v>134</v>
      </c>
      <c r="D128" s="182" t="s">
        <v>134</v>
      </c>
      <c r="E128" s="182" t="s">
        <v>134</v>
      </c>
      <c r="F128" s="182" t="s">
        <v>134</v>
      </c>
      <c r="G128" s="182" t="s">
        <v>134</v>
      </c>
      <c r="H128" s="182" t="s">
        <v>134</v>
      </c>
      <c r="I128" s="182" t="s">
        <v>134</v>
      </c>
      <c r="J128" s="182" t="s">
        <v>134</v>
      </c>
      <c r="K128" s="182" t="s">
        <v>134</v>
      </c>
      <c r="L128" s="182" t="s">
        <v>134</v>
      </c>
      <c r="M128" s="182"/>
      <c r="O128" s="194"/>
      <c r="P128" s="184"/>
      <c r="R128" s="172"/>
      <c r="AJ128" s="193">
        <f>+AJ127-'DP colones GG'!AR6</f>
        <v>0</v>
      </c>
    </row>
    <row r="129" spans="2:36" s="171" customFormat="1" ht="12.6" x14ac:dyDescent="0.3">
      <c r="B129" s="185">
        <f>+'DP dólares GG'!AR72</f>
        <v>506.48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S129" s="172"/>
      <c r="AJ129" s="187"/>
    </row>
    <row r="130" spans="2:36" s="171" customFormat="1" ht="15" x14ac:dyDescent="0.35">
      <c r="B130" s="366" t="str">
        <f>+B109</f>
        <v>Gobierno General</v>
      </c>
      <c r="C130" s="366"/>
      <c r="D130" s="366"/>
      <c r="E130" s="366"/>
      <c r="F130" s="366"/>
      <c r="G130" s="366"/>
      <c r="H130" s="366"/>
      <c r="I130" s="366"/>
      <c r="J130" s="366"/>
      <c r="K130" s="366"/>
      <c r="L130" s="366"/>
      <c r="M130" s="366"/>
      <c r="N130" s="366"/>
      <c r="O130" s="366"/>
      <c r="P130" s="366"/>
      <c r="Q130" s="366"/>
      <c r="R130" s="366"/>
      <c r="S130" s="366"/>
      <c r="T130" s="366"/>
      <c r="U130" s="366"/>
      <c r="V130" s="366"/>
      <c r="W130" s="366"/>
      <c r="X130" s="366"/>
      <c r="Y130" s="366"/>
      <c r="Z130" s="366"/>
      <c r="AA130" s="366"/>
      <c r="AB130" s="366"/>
      <c r="AC130" s="366"/>
      <c r="AD130" s="366"/>
      <c r="AE130" s="366"/>
      <c r="AF130" s="366"/>
      <c r="AG130" s="366"/>
      <c r="AH130" s="366"/>
      <c r="AI130" s="366"/>
      <c r="AJ130" s="366"/>
    </row>
    <row r="131" spans="2:36" s="171" customFormat="1" ht="15" x14ac:dyDescent="0.35">
      <c r="B131" s="366" t="str">
        <f>+B110</f>
        <v>Perfil de Vencimientos Deuda Pública</v>
      </c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6"/>
      <c r="U131" s="366"/>
      <c r="V131" s="366"/>
      <c r="W131" s="366"/>
      <c r="X131" s="366"/>
      <c r="Y131" s="366"/>
      <c r="Z131" s="366"/>
      <c r="AA131" s="366"/>
      <c r="AB131" s="366"/>
      <c r="AC131" s="366"/>
      <c r="AD131" s="366"/>
      <c r="AE131" s="366"/>
      <c r="AF131" s="366"/>
      <c r="AG131" s="366"/>
      <c r="AH131" s="366"/>
      <c r="AI131" s="366"/>
      <c r="AJ131" s="366"/>
    </row>
    <row r="132" spans="2:36" s="171" customFormat="1" ht="15" x14ac:dyDescent="0.35">
      <c r="B132" s="366" t="str">
        <f>+B111</f>
        <v>Al 30  de Junio del 2025</v>
      </c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</row>
    <row r="133" spans="2:36" s="171" customFormat="1" ht="15" x14ac:dyDescent="0.35">
      <c r="B133" s="366" t="s">
        <v>150</v>
      </c>
      <c r="C133" s="366"/>
      <c r="D133" s="366"/>
      <c r="E133" s="366"/>
      <c r="F133" s="366"/>
      <c r="G133" s="366"/>
      <c r="H133" s="366"/>
      <c r="I133" s="366"/>
      <c r="J133" s="366"/>
      <c r="K133" s="366"/>
      <c r="L133" s="366"/>
      <c r="M133" s="366"/>
      <c r="N133" s="366"/>
      <c r="O133" s="366"/>
      <c r="P133" s="366"/>
      <c r="Q133" s="366"/>
      <c r="R133" s="366"/>
      <c r="S133" s="366"/>
      <c r="T133" s="366"/>
      <c r="U133" s="366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</row>
    <row r="134" spans="2:36" s="171" customFormat="1" ht="15" x14ac:dyDescent="0.35">
      <c r="B134" s="195"/>
      <c r="C134" s="19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</row>
    <row r="135" spans="2:36" s="171" customFormat="1" ht="12.6" x14ac:dyDescent="0.3">
      <c r="B135" s="175" t="s">
        <v>136</v>
      </c>
      <c r="C135" s="176">
        <v>2025</v>
      </c>
      <c r="D135" s="176">
        <v>2026</v>
      </c>
      <c r="E135" s="176">
        <v>2027</v>
      </c>
      <c r="F135" s="176">
        <v>2028</v>
      </c>
      <c r="G135" s="176">
        <v>2029</v>
      </c>
      <c r="H135" s="176">
        <v>2030</v>
      </c>
      <c r="I135" s="176">
        <v>2031</v>
      </c>
      <c r="J135" s="176">
        <v>2032</v>
      </c>
      <c r="K135" s="176">
        <v>2033</v>
      </c>
      <c r="L135" s="176">
        <v>2034</v>
      </c>
      <c r="M135" s="176">
        <v>2035</v>
      </c>
      <c r="N135" s="176">
        <v>2036</v>
      </c>
      <c r="O135" s="176">
        <v>2037</v>
      </c>
      <c r="P135" s="176">
        <v>2038</v>
      </c>
      <c r="Q135" s="176">
        <v>2039</v>
      </c>
      <c r="R135" s="176">
        <v>2040</v>
      </c>
      <c r="S135" s="176">
        <v>2041</v>
      </c>
      <c r="T135" s="176">
        <v>2042</v>
      </c>
      <c r="U135" s="176">
        <v>2043</v>
      </c>
      <c r="V135" s="176">
        <v>2044</v>
      </c>
      <c r="W135" s="176">
        <v>2045</v>
      </c>
      <c r="X135" s="176">
        <v>2046</v>
      </c>
      <c r="Y135" s="176">
        <v>2047</v>
      </c>
      <c r="Z135" s="176">
        <v>2048</v>
      </c>
      <c r="AA135" s="176">
        <v>2049</v>
      </c>
      <c r="AB135" s="176">
        <v>2050</v>
      </c>
      <c r="AC135" s="176">
        <v>2051</v>
      </c>
      <c r="AD135" s="176">
        <v>2052</v>
      </c>
      <c r="AE135" s="176">
        <v>2053</v>
      </c>
      <c r="AF135" s="176">
        <v>2054</v>
      </c>
      <c r="AG135" s="176">
        <v>2055</v>
      </c>
      <c r="AH135" s="176">
        <v>2056</v>
      </c>
      <c r="AI135" s="176">
        <v>2057</v>
      </c>
      <c r="AJ135" s="176" t="s">
        <v>120</v>
      </c>
    </row>
    <row r="136" spans="2:36" s="171" customFormat="1" ht="12.6" x14ac:dyDescent="0.3">
      <c r="B136" s="171" t="s">
        <v>137</v>
      </c>
      <c r="C136" s="177">
        <f>+C115/$B$129</f>
        <v>0</v>
      </c>
      <c r="D136" s="177">
        <f t="shared" ref="D136:AI136" si="2">+D115/$B$129</f>
        <v>745.74864482293492</v>
      </c>
      <c r="E136" s="177">
        <f t="shared" si="2"/>
        <v>29.951127444250378</v>
      </c>
      <c r="F136" s="177">
        <f t="shared" si="2"/>
        <v>923.68526055009579</v>
      </c>
      <c r="G136" s="177">
        <f t="shared" si="2"/>
        <v>421.53086943595383</v>
      </c>
      <c r="H136" s="177">
        <f t="shared" si="2"/>
        <v>73.37900628189945</v>
      </c>
      <c r="I136" s="177">
        <f t="shared" si="2"/>
        <v>73.158211905995344</v>
      </c>
      <c r="J136" s="177">
        <f t="shared" si="2"/>
        <v>49.182949571928724</v>
      </c>
      <c r="K136" s="177">
        <f t="shared" si="2"/>
        <v>49.228607099264856</v>
      </c>
      <c r="L136" s="177">
        <f t="shared" si="2"/>
        <v>80.033821771347647</v>
      </c>
      <c r="M136" s="177">
        <f t="shared" si="2"/>
        <v>26.623397350882797</v>
      </c>
      <c r="N136" s="177">
        <f t="shared" si="2"/>
        <v>26.281633162196453</v>
      </c>
      <c r="O136" s="177">
        <f t="shared" si="2"/>
        <v>26.264380838689107</v>
      </c>
      <c r="P136" s="177">
        <f t="shared" si="2"/>
        <v>26.243996805282062</v>
      </c>
      <c r="Q136" s="177">
        <f t="shared" si="2"/>
        <v>26.173604959365147</v>
      </c>
      <c r="R136" s="177">
        <f t="shared" si="2"/>
        <v>1626.9198218013728</v>
      </c>
      <c r="S136" s="177">
        <f t="shared" si="2"/>
        <v>26.15201307887628</v>
      </c>
      <c r="T136" s="177">
        <f t="shared" si="2"/>
        <v>26.15201307887628</v>
      </c>
      <c r="U136" s="177">
        <f t="shared" si="2"/>
        <v>26.138656756489343</v>
      </c>
      <c r="V136" s="177">
        <f t="shared" si="2"/>
        <v>25.568016000955851</v>
      </c>
      <c r="W136" s="177">
        <f t="shared" si="2"/>
        <v>0.17349398998973303</v>
      </c>
      <c r="X136" s="177">
        <f t="shared" si="2"/>
        <v>0.10287484017137892</v>
      </c>
      <c r="Y136" s="177">
        <f t="shared" si="2"/>
        <v>9.2555625000000002E-2</v>
      </c>
      <c r="Z136" s="177">
        <f t="shared" si="2"/>
        <v>5.8363041877270566E-2</v>
      </c>
      <c r="AA136" s="177">
        <f t="shared" si="2"/>
        <v>3.8492287474332643E-2</v>
      </c>
      <c r="AB136" s="177">
        <f t="shared" si="2"/>
        <v>2.3924609342915813E-2</v>
      </c>
      <c r="AC136" s="177">
        <f t="shared" si="2"/>
        <v>2.2068161822776811E-2</v>
      </c>
      <c r="AD136" s="177">
        <f t="shared" si="2"/>
        <v>1.5824907222397724E-2</v>
      </c>
      <c r="AE136" s="177">
        <f t="shared" si="2"/>
        <v>3.2392828344653293E-3</v>
      </c>
      <c r="AF136" s="177">
        <f t="shared" si="2"/>
        <v>3.2392828344653293E-3</v>
      </c>
      <c r="AG136" s="177">
        <f t="shared" si="2"/>
        <v>0</v>
      </c>
      <c r="AH136" s="177">
        <f t="shared" si="2"/>
        <v>0</v>
      </c>
      <c r="AI136" s="177">
        <f t="shared" si="2"/>
        <v>0</v>
      </c>
      <c r="AJ136" s="177">
        <f>SUM(C136:AI136)</f>
        <v>4308.9501087452281</v>
      </c>
    </row>
    <row r="137" spans="2:36" s="171" customFormat="1" ht="12.6" x14ac:dyDescent="0.3">
      <c r="B137" s="171" t="s">
        <v>138</v>
      </c>
      <c r="C137" s="177">
        <f t="shared" ref="C137:AI137" si="3">+C116/$B$129</f>
        <v>0</v>
      </c>
      <c r="D137" s="177">
        <f t="shared" si="3"/>
        <v>761.26421724496208</v>
      </c>
      <c r="E137" s="177">
        <f t="shared" si="3"/>
        <v>890.41647112163992</v>
      </c>
      <c r="F137" s="177">
        <f t="shared" si="3"/>
        <v>598.07256832200426</v>
      </c>
      <c r="G137" s="177">
        <f t="shared" si="3"/>
        <v>1137.9889805007181</v>
      </c>
      <c r="H137" s="177">
        <f t="shared" si="3"/>
        <v>1170.7908047504529</v>
      </c>
      <c r="I137" s="177">
        <f t="shared" si="3"/>
        <v>423.91206267464264</v>
      </c>
      <c r="J137" s="177">
        <f t="shared" si="3"/>
        <v>23.153298619340436</v>
      </c>
      <c r="K137" s="177">
        <f t="shared" si="3"/>
        <v>23.093266492213957</v>
      </c>
      <c r="L137" s="177">
        <f t="shared" si="3"/>
        <v>1012.5220987889401</v>
      </c>
      <c r="M137" s="177">
        <f t="shared" si="3"/>
        <v>21.575948272305762</v>
      </c>
      <c r="N137" s="177">
        <f t="shared" si="3"/>
        <v>564.03016675995832</v>
      </c>
      <c r="O137" s="177">
        <f t="shared" si="3"/>
        <v>21.467696623354573</v>
      </c>
      <c r="P137" s="177">
        <f t="shared" si="3"/>
        <v>22.205441266851651</v>
      </c>
      <c r="Q137" s="177">
        <f t="shared" si="3"/>
        <v>21.503372888026504</v>
      </c>
      <c r="R137" s="177">
        <f t="shared" si="3"/>
        <v>21.432792595049168</v>
      </c>
      <c r="S137" s="177">
        <f t="shared" si="3"/>
        <v>20.873591053796048</v>
      </c>
      <c r="T137" s="177">
        <f t="shared" si="3"/>
        <v>11.907765894441287</v>
      </c>
      <c r="U137" s="177">
        <f t="shared" si="3"/>
        <v>11.88126547010074</v>
      </c>
      <c r="V137" s="177">
        <f t="shared" si="3"/>
        <v>8.0725671488382567</v>
      </c>
      <c r="W137" s="177">
        <f t="shared" si="3"/>
        <v>8.0418115437047852</v>
      </c>
      <c r="X137" s="177">
        <f t="shared" si="3"/>
        <v>7.851787823704786</v>
      </c>
      <c r="Y137" s="177">
        <f t="shared" si="3"/>
        <v>7.8414686085334067</v>
      </c>
      <c r="Z137" s="177">
        <f t="shared" si="3"/>
        <v>7.7177028744274212</v>
      </c>
      <c r="AA137" s="177">
        <f t="shared" si="3"/>
        <v>7.7030635985823723</v>
      </c>
      <c r="AB137" s="177">
        <f t="shared" si="3"/>
        <v>2.6470782696256513E-2</v>
      </c>
      <c r="AC137" s="177">
        <f t="shared" si="3"/>
        <v>2.4614335176117517E-2</v>
      </c>
      <c r="AD137" s="177">
        <f t="shared" si="3"/>
        <v>1.8371080575738431E-2</v>
      </c>
      <c r="AE137" s="177">
        <f t="shared" si="3"/>
        <v>5.7854561878060325E-3</v>
      </c>
      <c r="AF137" s="177">
        <f t="shared" si="3"/>
        <v>5.7854561878060325E-3</v>
      </c>
      <c r="AG137" s="177">
        <f t="shared" si="3"/>
        <v>0</v>
      </c>
      <c r="AH137" s="177">
        <f t="shared" si="3"/>
        <v>0</v>
      </c>
      <c r="AI137" s="177">
        <f t="shared" si="3"/>
        <v>0</v>
      </c>
      <c r="AJ137" s="177">
        <f t="shared" ref="AJ137:AJ147" si="4">SUM(C137:AI137)</f>
        <v>6805.4012380474123</v>
      </c>
    </row>
    <row r="138" spans="2:36" s="171" customFormat="1" ht="12.6" x14ac:dyDescent="0.3">
      <c r="B138" s="171" t="s">
        <v>139</v>
      </c>
      <c r="C138" s="177">
        <f t="shared" ref="C138:AI138" si="5">+C117/$B$129</f>
        <v>0</v>
      </c>
      <c r="D138" s="177">
        <f t="shared" si="5"/>
        <v>258.44361266890064</v>
      </c>
      <c r="E138" s="177">
        <f t="shared" si="5"/>
        <v>790.54237438462644</v>
      </c>
      <c r="F138" s="177">
        <f t="shared" si="5"/>
        <v>1045.3660301218654</v>
      </c>
      <c r="G138" s="177">
        <f t="shared" si="5"/>
        <v>84.499660011179188</v>
      </c>
      <c r="H138" s="177">
        <f t="shared" si="5"/>
        <v>84.226786117182783</v>
      </c>
      <c r="I138" s="177">
        <f t="shared" si="5"/>
        <v>878.26101246344479</v>
      </c>
      <c r="J138" s="177">
        <f t="shared" si="5"/>
        <v>842.66734987392249</v>
      </c>
      <c r="K138" s="177">
        <f t="shared" si="5"/>
        <v>57.32334919596704</v>
      </c>
      <c r="L138" s="177">
        <f t="shared" si="5"/>
        <v>56.25255482367222</v>
      </c>
      <c r="M138" s="177">
        <f t="shared" si="5"/>
        <v>513.95050213903914</v>
      </c>
      <c r="N138" s="177">
        <f t="shared" si="5"/>
        <v>48.429157120193693</v>
      </c>
      <c r="O138" s="177">
        <f t="shared" si="5"/>
        <v>291.45351645220222</v>
      </c>
      <c r="P138" s="177">
        <f t="shared" si="5"/>
        <v>42.064851428348049</v>
      </c>
      <c r="Q138" s="177">
        <f t="shared" si="5"/>
        <v>24.79252237252658</v>
      </c>
      <c r="R138" s="177">
        <f t="shared" si="5"/>
        <v>3.3453633277725916</v>
      </c>
      <c r="S138" s="177">
        <f t="shared" si="5"/>
        <v>269.52941797948631</v>
      </c>
      <c r="T138" s="177">
        <f t="shared" si="5"/>
        <v>3.3106370266155865</v>
      </c>
      <c r="U138" s="177">
        <f t="shared" si="5"/>
        <v>3.2938344479155388</v>
      </c>
      <c r="V138" s="177">
        <f t="shared" si="5"/>
        <v>3.2617612096830317</v>
      </c>
      <c r="W138" s="177">
        <f t="shared" si="5"/>
        <v>1303.2320101279436</v>
      </c>
      <c r="X138" s="177">
        <f t="shared" si="5"/>
        <v>0.10261845601010899</v>
      </c>
      <c r="Y138" s="177">
        <f t="shared" si="5"/>
        <v>9.2299240838730062E-2</v>
      </c>
      <c r="Z138" s="177">
        <f t="shared" si="5"/>
        <v>5.8106657716000626E-2</v>
      </c>
      <c r="AA138" s="177">
        <f t="shared" si="5"/>
        <v>4.48082988271995E-2</v>
      </c>
      <c r="AB138" s="177">
        <f t="shared" si="5"/>
        <v>2.2068161822776811E-2</v>
      </c>
      <c r="AC138" s="177">
        <f t="shared" si="5"/>
        <v>1.8347343606855158E-2</v>
      </c>
      <c r="AD138" s="177">
        <f t="shared" si="5"/>
        <v>1.5824907222397724E-2</v>
      </c>
      <c r="AE138" s="177">
        <f t="shared" si="5"/>
        <v>3.2392828344653293E-3</v>
      </c>
      <c r="AF138" s="177">
        <f t="shared" si="5"/>
        <v>3.2392828344653293E-3</v>
      </c>
      <c r="AG138" s="177">
        <f t="shared" si="5"/>
        <v>0</v>
      </c>
      <c r="AH138" s="177">
        <f t="shared" si="5"/>
        <v>0</v>
      </c>
      <c r="AI138" s="177">
        <f t="shared" si="5"/>
        <v>0</v>
      </c>
      <c r="AJ138" s="177">
        <f t="shared" si="4"/>
        <v>6604.6068549242018</v>
      </c>
    </row>
    <row r="139" spans="2:36" s="171" customFormat="1" ht="12.6" x14ac:dyDescent="0.3">
      <c r="B139" s="171" t="s">
        <v>140</v>
      </c>
      <c r="C139" s="177">
        <f t="shared" ref="C139:AI139" si="6">+C118/$B$129</f>
        <v>0</v>
      </c>
      <c r="D139" s="177">
        <f t="shared" si="6"/>
        <v>137.82594023428354</v>
      </c>
      <c r="E139" s="177">
        <f t="shared" si="6"/>
        <v>128.0926195186463</v>
      </c>
      <c r="F139" s="177">
        <f t="shared" si="6"/>
        <v>45.164614274446492</v>
      </c>
      <c r="G139" s="177">
        <f t="shared" si="6"/>
        <v>1121.0268383646301</v>
      </c>
      <c r="H139" s="177">
        <f t="shared" si="6"/>
        <v>44.935339386493176</v>
      </c>
      <c r="I139" s="177">
        <f t="shared" si="6"/>
        <v>197.17175585957946</v>
      </c>
      <c r="J139" s="177">
        <f t="shared" si="6"/>
        <v>661.61129138998172</v>
      </c>
      <c r="K139" s="177">
        <f t="shared" si="6"/>
        <v>544.45393331535911</v>
      </c>
      <c r="L139" s="177">
        <f t="shared" si="6"/>
        <v>776.88931296449789</v>
      </c>
      <c r="M139" s="177">
        <f t="shared" si="6"/>
        <v>87.650348649295395</v>
      </c>
      <c r="N139" s="177">
        <f t="shared" si="6"/>
        <v>34.835226289934752</v>
      </c>
      <c r="O139" s="177">
        <f t="shared" si="6"/>
        <v>31.638874452009979</v>
      </c>
      <c r="P139" s="177">
        <f t="shared" si="6"/>
        <v>15.556411494157835</v>
      </c>
      <c r="Q139" s="177">
        <f t="shared" si="6"/>
        <v>291.9890502182057</v>
      </c>
      <c r="R139" s="177">
        <f t="shared" si="6"/>
        <v>14.959235184107291</v>
      </c>
      <c r="S139" s="177">
        <f t="shared" si="6"/>
        <v>4.7708217785713165</v>
      </c>
      <c r="T139" s="177">
        <f t="shared" si="6"/>
        <v>4.8301051638019272</v>
      </c>
      <c r="U139" s="177">
        <f t="shared" si="6"/>
        <v>500.82845403987125</v>
      </c>
      <c r="V139" s="177">
        <f t="shared" si="6"/>
        <v>1743.5349359640536</v>
      </c>
      <c r="W139" s="177">
        <f t="shared" si="6"/>
        <v>0.80155212781156215</v>
      </c>
      <c r="X139" s="177">
        <f t="shared" si="6"/>
        <v>0.72530242500000008</v>
      </c>
      <c r="Y139" s="177">
        <f t="shared" si="6"/>
        <v>31.538333139073604</v>
      </c>
      <c r="Z139" s="177">
        <f t="shared" si="6"/>
        <v>5.8363041877270566E-2</v>
      </c>
      <c r="AA139" s="177">
        <f t="shared" si="6"/>
        <v>3.8492287474332643E-2</v>
      </c>
      <c r="AB139" s="177">
        <f t="shared" si="6"/>
        <v>194.49954012517767</v>
      </c>
      <c r="AC139" s="177">
        <f t="shared" si="6"/>
        <v>42.076177860112935</v>
      </c>
      <c r="AD139" s="177">
        <f t="shared" si="6"/>
        <v>1.5824907222397724E-2</v>
      </c>
      <c r="AE139" s="177">
        <f t="shared" si="6"/>
        <v>3.2392828344653293E-3</v>
      </c>
      <c r="AF139" s="177">
        <f t="shared" si="6"/>
        <v>3.2392828344653293E-3</v>
      </c>
      <c r="AG139" s="177">
        <f t="shared" si="6"/>
        <v>0</v>
      </c>
      <c r="AH139" s="177">
        <f t="shared" si="6"/>
        <v>0</v>
      </c>
      <c r="AI139" s="177">
        <f t="shared" si="6"/>
        <v>0</v>
      </c>
      <c r="AJ139" s="177">
        <f t="shared" si="4"/>
        <v>6657.5251730213449</v>
      </c>
    </row>
    <row r="140" spans="2:36" s="171" customFormat="1" ht="12.6" x14ac:dyDescent="0.3">
      <c r="B140" s="171" t="s">
        <v>141</v>
      </c>
      <c r="C140" s="177">
        <f t="shared" ref="C140:AI140" si="7">+C119/$B$129</f>
        <v>0</v>
      </c>
      <c r="D140" s="177">
        <f t="shared" si="7"/>
        <v>493.17754955373073</v>
      </c>
      <c r="E140" s="177">
        <f t="shared" si="7"/>
        <v>360.34478556066387</v>
      </c>
      <c r="F140" s="177">
        <f t="shared" si="7"/>
        <v>171.23892669347492</v>
      </c>
      <c r="G140" s="177">
        <f t="shared" si="7"/>
        <v>310.7846584773074</v>
      </c>
      <c r="H140" s="177">
        <f t="shared" si="7"/>
        <v>163.31758434395479</v>
      </c>
      <c r="I140" s="177">
        <f t="shared" si="7"/>
        <v>450.9140191723007</v>
      </c>
      <c r="J140" s="177">
        <f t="shared" si="7"/>
        <v>240.54304569793996</v>
      </c>
      <c r="K140" s="177">
        <f t="shared" si="7"/>
        <v>274.59869049057386</v>
      </c>
      <c r="L140" s="177">
        <f t="shared" si="7"/>
        <v>716.00705383266938</v>
      </c>
      <c r="M140" s="177">
        <f t="shared" si="7"/>
        <v>27.814861642778833</v>
      </c>
      <c r="N140" s="177">
        <f t="shared" si="7"/>
        <v>27.738110569281204</v>
      </c>
      <c r="O140" s="177">
        <f t="shared" si="7"/>
        <v>32.083358046654247</v>
      </c>
      <c r="P140" s="177">
        <f t="shared" si="7"/>
        <v>27.585041251919769</v>
      </c>
      <c r="Q140" s="177">
        <f t="shared" si="7"/>
        <v>27.66058088048516</v>
      </c>
      <c r="R140" s="177">
        <f t="shared" si="7"/>
        <v>14.393108651843834</v>
      </c>
      <c r="S140" s="177">
        <f t="shared" si="7"/>
        <v>11.565851397925339</v>
      </c>
      <c r="T140" s="177">
        <f t="shared" si="7"/>
        <v>5.6381699299336594</v>
      </c>
      <c r="U140" s="177">
        <f t="shared" si="7"/>
        <v>5.6250257903625025</v>
      </c>
      <c r="V140" s="177">
        <f t="shared" si="7"/>
        <v>5.6117401888382563</v>
      </c>
      <c r="W140" s="177">
        <f t="shared" si="7"/>
        <v>5.5809846837047861</v>
      </c>
      <c r="X140" s="177">
        <f t="shared" si="7"/>
        <v>5.5706654685334067</v>
      </c>
      <c r="Y140" s="177">
        <f t="shared" si="7"/>
        <v>5.5706654685334067</v>
      </c>
      <c r="Z140" s="177">
        <f t="shared" si="7"/>
        <v>5.4468997344274213</v>
      </c>
      <c r="AA140" s="177">
        <f t="shared" si="7"/>
        <v>5.4322604585823724</v>
      </c>
      <c r="AB140" s="177">
        <f t="shared" si="7"/>
        <v>5.4188111951761169</v>
      </c>
      <c r="AC140" s="177">
        <f t="shared" si="7"/>
        <v>5.4150903769601957</v>
      </c>
      <c r="AD140" s="177">
        <f t="shared" si="7"/>
        <v>5.4125679405757383</v>
      </c>
      <c r="AE140" s="177">
        <f t="shared" si="7"/>
        <v>5.3999823261878062</v>
      </c>
      <c r="AF140" s="177">
        <f t="shared" si="7"/>
        <v>5.0757854561878073</v>
      </c>
      <c r="AG140" s="177">
        <f t="shared" si="7"/>
        <v>0</v>
      </c>
      <c r="AH140" s="177">
        <f t="shared" si="7"/>
        <v>0</v>
      </c>
      <c r="AI140" s="177">
        <f t="shared" si="7"/>
        <v>0</v>
      </c>
      <c r="AJ140" s="177">
        <f t="shared" si="4"/>
        <v>3420.9658752815067</v>
      </c>
    </row>
    <row r="141" spans="2:36" s="171" customFormat="1" ht="12.6" x14ac:dyDescent="0.3">
      <c r="B141" s="171" t="s">
        <v>142</v>
      </c>
      <c r="C141" s="177">
        <f t="shared" ref="C141:AI141" si="8">+C120/$B$129</f>
        <v>0</v>
      </c>
      <c r="D141" s="177">
        <f t="shared" si="8"/>
        <v>374.6213615417297</v>
      </c>
      <c r="E141" s="177">
        <f t="shared" si="8"/>
        <v>141.5791315530345</v>
      </c>
      <c r="F141" s="177">
        <f t="shared" si="8"/>
        <v>592.53073674447899</v>
      </c>
      <c r="G141" s="177">
        <f t="shared" si="8"/>
        <v>998.00884302697091</v>
      </c>
      <c r="H141" s="177">
        <f t="shared" si="8"/>
        <v>1038.8047218769452</v>
      </c>
      <c r="I141" s="177">
        <f t="shared" si="8"/>
        <v>998.82368555400751</v>
      </c>
      <c r="J141" s="177">
        <f t="shared" si="8"/>
        <v>114.65852208713696</v>
      </c>
      <c r="K141" s="177">
        <f t="shared" si="8"/>
        <v>773.68840341159216</v>
      </c>
      <c r="L141" s="177">
        <f t="shared" si="8"/>
        <v>182.05349027808603</v>
      </c>
      <c r="M141" s="177">
        <f t="shared" si="8"/>
        <v>718.08632450400637</v>
      </c>
      <c r="N141" s="177">
        <f t="shared" si="8"/>
        <v>837.75563711188931</v>
      </c>
      <c r="O141" s="177">
        <f t="shared" si="8"/>
        <v>38.656368585869366</v>
      </c>
      <c r="P141" s="177">
        <f t="shared" si="8"/>
        <v>37.293822518574324</v>
      </c>
      <c r="Q141" s="177">
        <f t="shared" si="8"/>
        <v>37.271613325181683</v>
      </c>
      <c r="R141" s="177">
        <f t="shared" si="8"/>
        <v>37.401382506177733</v>
      </c>
      <c r="S141" s="177">
        <f t="shared" si="8"/>
        <v>36.289889007257671</v>
      </c>
      <c r="T141" s="177">
        <f t="shared" si="8"/>
        <v>14.559261340870835</v>
      </c>
      <c r="U141" s="177">
        <f t="shared" si="8"/>
        <v>14.563629484667233</v>
      </c>
      <c r="V141" s="177">
        <f t="shared" si="8"/>
        <v>14.523741808707669</v>
      </c>
      <c r="W141" s="177">
        <f t="shared" si="8"/>
        <v>1.8051008460101092</v>
      </c>
      <c r="X141" s="177">
        <f t="shared" si="8"/>
        <v>177.98041581185279</v>
      </c>
      <c r="Y141" s="177">
        <f t="shared" si="8"/>
        <v>1.7754060043579216</v>
      </c>
      <c r="Z141" s="177">
        <f t="shared" si="8"/>
        <v>1.7605890477160009</v>
      </c>
      <c r="AA141" s="177">
        <f t="shared" si="8"/>
        <v>1.5274291133407045</v>
      </c>
      <c r="AB141" s="177">
        <f t="shared" si="8"/>
        <v>1.5158536718227766</v>
      </c>
      <c r="AC141" s="177">
        <f t="shared" si="8"/>
        <v>1.512132853606855</v>
      </c>
      <c r="AD141" s="177">
        <f t="shared" si="8"/>
        <v>1.5096104172223976</v>
      </c>
      <c r="AE141" s="177">
        <f t="shared" si="8"/>
        <v>1.4970247928344651</v>
      </c>
      <c r="AF141" s="177">
        <f t="shared" si="8"/>
        <v>1.4995709661878058</v>
      </c>
      <c r="AG141" s="177">
        <f t="shared" si="8"/>
        <v>0</v>
      </c>
      <c r="AH141" s="177">
        <f t="shared" si="8"/>
        <v>0</v>
      </c>
      <c r="AI141" s="177">
        <f t="shared" si="8"/>
        <v>0</v>
      </c>
      <c r="AJ141" s="177">
        <f t="shared" si="4"/>
        <v>7193.5536997921354</v>
      </c>
    </row>
    <row r="142" spans="2:36" s="171" customFormat="1" ht="12.6" x14ac:dyDescent="0.3">
      <c r="B142" s="171" t="s">
        <v>143</v>
      </c>
      <c r="C142" s="177">
        <f t="shared" ref="C142:AI142" si="9">+C121/$B$129</f>
        <v>520.91510245434733</v>
      </c>
      <c r="D142" s="177">
        <f t="shared" si="9"/>
        <v>372.78768890423743</v>
      </c>
      <c r="E142" s="177">
        <f t="shared" si="9"/>
        <v>259.473351857588</v>
      </c>
      <c r="F142" s="177">
        <f t="shared" si="9"/>
        <v>73.473749498021277</v>
      </c>
      <c r="G142" s="177">
        <f t="shared" si="9"/>
        <v>73.411959130258978</v>
      </c>
      <c r="H142" s="177">
        <f t="shared" si="9"/>
        <v>181.07115692143228</v>
      </c>
      <c r="I142" s="177">
        <f t="shared" si="9"/>
        <v>508.76097196834559</v>
      </c>
      <c r="J142" s="177">
        <f t="shared" si="9"/>
        <v>260.59907475400166</v>
      </c>
      <c r="K142" s="177">
        <f t="shared" si="9"/>
        <v>665.01156517871118</v>
      </c>
      <c r="L142" s="177">
        <f t="shared" si="9"/>
        <v>26.309278812316144</v>
      </c>
      <c r="M142" s="177">
        <f t="shared" si="9"/>
        <v>26.284368136845011</v>
      </c>
      <c r="N142" s="177">
        <f t="shared" si="9"/>
        <v>77.967441194455986</v>
      </c>
      <c r="O142" s="177">
        <f t="shared" si="9"/>
        <v>26.301519088408977</v>
      </c>
      <c r="P142" s="177">
        <f t="shared" si="9"/>
        <v>26.227619895433698</v>
      </c>
      <c r="Q142" s="177">
        <f t="shared" si="9"/>
        <v>26.158776032082727</v>
      </c>
      <c r="R142" s="177">
        <f t="shared" si="9"/>
        <v>26.15201307887628</v>
      </c>
      <c r="S142" s="177">
        <f t="shared" si="9"/>
        <v>26.15201307887628</v>
      </c>
      <c r="T142" s="177">
        <f t="shared" si="9"/>
        <v>26.138656794106893</v>
      </c>
      <c r="U142" s="177">
        <f t="shared" si="9"/>
        <v>871.70545139354795</v>
      </c>
      <c r="V142" s="177">
        <f t="shared" si="9"/>
        <v>0.17349399147054176</v>
      </c>
      <c r="W142" s="177">
        <f t="shared" si="9"/>
        <v>674.15361605439489</v>
      </c>
      <c r="X142" s="177">
        <f t="shared" si="9"/>
        <v>726.40466000700906</v>
      </c>
      <c r="Y142" s="177">
        <f t="shared" si="9"/>
        <v>6.6789180777128407E-2</v>
      </c>
      <c r="Z142" s="177">
        <f t="shared" si="9"/>
        <v>6.4935437391407363E-2</v>
      </c>
      <c r="AA142" s="177">
        <f t="shared" si="9"/>
        <v>583.10514369252496</v>
      </c>
      <c r="AB142" s="177">
        <f t="shared" si="9"/>
        <v>2.2068161822776811E-2</v>
      </c>
      <c r="AC142" s="177">
        <f t="shared" si="9"/>
        <v>1.5824907222397724E-2</v>
      </c>
      <c r="AD142" s="177">
        <f t="shared" si="9"/>
        <v>1.5824907222397724E-2</v>
      </c>
      <c r="AE142" s="177">
        <f t="shared" si="9"/>
        <v>3.2392828344653293E-3</v>
      </c>
      <c r="AF142" s="177">
        <f t="shared" si="9"/>
        <v>3.2392828344653293E-3</v>
      </c>
      <c r="AG142" s="177">
        <f t="shared" si="9"/>
        <v>0</v>
      </c>
      <c r="AH142" s="177">
        <f t="shared" si="9"/>
        <v>0</v>
      </c>
      <c r="AI142" s="177">
        <f t="shared" si="9"/>
        <v>0</v>
      </c>
      <c r="AJ142" s="177">
        <f t="shared" si="4"/>
        <v>6058.930593077399</v>
      </c>
    </row>
    <row r="143" spans="2:36" s="171" customFormat="1" ht="12.6" x14ac:dyDescent="0.3">
      <c r="B143" s="171" t="s">
        <v>144</v>
      </c>
      <c r="C143" s="177">
        <f t="shared" ref="C143:AI143" si="10">+C122/$B$129</f>
        <v>248.10763012759242</v>
      </c>
      <c r="D143" s="177">
        <f t="shared" si="10"/>
        <v>514.37887884274789</v>
      </c>
      <c r="E143" s="177">
        <f t="shared" si="10"/>
        <v>559.86122993006359</v>
      </c>
      <c r="F143" s="177">
        <f t="shared" si="10"/>
        <v>1305.8481203945557</v>
      </c>
      <c r="G143" s="177">
        <f t="shared" si="10"/>
        <v>23.262254205273106</v>
      </c>
      <c r="H143" s="177">
        <f t="shared" si="10"/>
        <v>249.52081200816292</v>
      </c>
      <c r="I143" s="177">
        <f t="shared" si="10"/>
        <v>720.98549506171537</v>
      </c>
      <c r="J143" s="177">
        <f t="shared" si="10"/>
        <v>940.33480841594815</v>
      </c>
      <c r="K143" s="177">
        <f t="shared" si="10"/>
        <v>22.193267945283296</v>
      </c>
      <c r="L143" s="177">
        <f t="shared" si="10"/>
        <v>21.668398540433113</v>
      </c>
      <c r="M143" s="177">
        <f t="shared" si="10"/>
        <v>1162.3778242871765</v>
      </c>
      <c r="N143" s="177">
        <f t="shared" si="10"/>
        <v>21.555927524776976</v>
      </c>
      <c r="O143" s="177">
        <f t="shared" si="10"/>
        <v>21.574394490524256</v>
      </c>
      <c r="P143" s="177">
        <f t="shared" si="10"/>
        <v>21.387606216132173</v>
      </c>
      <c r="Q143" s="177">
        <f t="shared" si="10"/>
        <v>21.454306882286531</v>
      </c>
      <c r="R143" s="177">
        <f t="shared" si="10"/>
        <v>21.353591053796048</v>
      </c>
      <c r="S143" s="177">
        <f t="shared" si="10"/>
        <v>11.963591053796048</v>
      </c>
      <c r="T143" s="177">
        <f t="shared" si="10"/>
        <v>11.891325565366101</v>
      </c>
      <c r="U143" s="177">
        <f t="shared" si="10"/>
        <v>11.873450898278993</v>
      </c>
      <c r="V143" s="177">
        <f t="shared" si="10"/>
        <v>8.0558250642347176</v>
      </c>
      <c r="W143" s="177">
        <f t="shared" si="10"/>
        <v>7.851787823704786</v>
      </c>
      <c r="X143" s="177">
        <f t="shared" si="10"/>
        <v>7.8414686085334067</v>
      </c>
      <c r="Y143" s="177">
        <f t="shared" si="10"/>
        <v>7.8157021643105358</v>
      </c>
      <c r="Z143" s="177">
        <f t="shared" si="10"/>
        <v>7.719043791383668</v>
      </c>
      <c r="AA143" s="177">
        <f t="shared" si="10"/>
        <v>7.2508989030958775</v>
      </c>
      <c r="AB143" s="177">
        <f t="shared" si="10"/>
        <v>2.4614335176117517E-2</v>
      </c>
      <c r="AC143" s="177">
        <f t="shared" si="10"/>
        <v>1.8371080575738431E-2</v>
      </c>
      <c r="AD143" s="177">
        <f t="shared" si="10"/>
        <v>3.0956704963670825E-2</v>
      </c>
      <c r="AE143" s="177">
        <f t="shared" si="10"/>
        <v>5.7854561878060325E-3</v>
      </c>
      <c r="AF143" s="177">
        <f t="shared" si="10"/>
        <v>3.2392828344653293E-3</v>
      </c>
      <c r="AG143" s="177">
        <f t="shared" si="10"/>
        <v>0</v>
      </c>
      <c r="AH143" s="177">
        <f t="shared" si="10"/>
        <v>0</v>
      </c>
      <c r="AI143" s="177">
        <f t="shared" si="10"/>
        <v>0</v>
      </c>
      <c r="AJ143" s="177">
        <f t="shared" si="4"/>
        <v>5958.2106066589085</v>
      </c>
    </row>
    <row r="144" spans="2:36" s="171" customFormat="1" ht="12.6" x14ac:dyDescent="0.3">
      <c r="B144" s="171" t="s">
        <v>145</v>
      </c>
      <c r="C144" s="177">
        <f t="shared" ref="C144:AI144" si="11">+C123/$B$129</f>
        <v>558.2032550232866</v>
      </c>
      <c r="D144" s="177">
        <f t="shared" si="11"/>
        <v>573.51798452100854</v>
      </c>
      <c r="E144" s="177">
        <f t="shared" si="11"/>
        <v>104.2902409025435</v>
      </c>
      <c r="F144" s="177">
        <f t="shared" si="11"/>
        <v>86.259544657315701</v>
      </c>
      <c r="G144" s="177">
        <f t="shared" si="11"/>
        <v>986.67842770713332</v>
      </c>
      <c r="H144" s="177">
        <f t="shared" si="11"/>
        <v>952.72677822557489</v>
      </c>
      <c r="I144" s="177">
        <f t="shared" si="11"/>
        <v>374.82927549588732</v>
      </c>
      <c r="J144" s="177">
        <f t="shared" si="11"/>
        <v>57.377062704991516</v>
      </c>
      <c r="K144" s="177">
        <f t="shared" si="11"/>
        <v>254.48095682257721</v>
      </c>
      <c r="L144" s="177">
        <f t="shared" si="11"/>
        <v>56.229159876317851</v>
      </c>
      <c r="M144" s="177">
        <f t="shared" si="11"/>
        <v>48.194879714100189</v>
      </c>
      <c r="N144" s="177">
        <f t="shared" si="11"/>
        <v>44.766490915258423</v>
      </c>
      <c r="O144" s="177">
        <f t="shared" si="11"/>
        <v>41.904877793256155</v>
      </c>
      <c r="P144" s="177">
        <f t="shared" si="11"/>
        <v>25.393832342502684</v>
      </c>
      <c r="Q144" s="177">
        <f t="shared" si="11"/>
        <v>3.4093175271523495</v>
      </c>
      <c r="R144" s="177">
        <f t="shared" si="11"/>
        <v>3.3453633277725916</v>
      </c>
      <c r="S144" s="177">
        <f t="shared" si="11"/>
        <v>3.4011884871273539</v>
      </c>
      <c r="T144" s="177">
        <f t="shared" si="11"/>
        <v>3.2972807418461976</v>
      </c>
      <c r="U144" s="177">
        <f t="shared" si="11"/>
        <v>3.2835968564607922</v>
      </c>
      <c r="V144" s="177">
        <f t="shared" si="11"/>
        <v>3.245019125079494</v>
      </c>
      <c r="W144" s="177">
        <f t="shared" si="11"/>
        <v>0.10261845601010899</v>
      </c>
      <c r="X144" s="177">
        <f t="shared" si="11"/>
        <v>9.2299240838730062E-2</v>
      </c>
      <c r="Y144" s="177">
        <f t="shared" si="11"/>
        <v>6.653279661585848E-2</v>
      </c>
      <c r="Z144" s="177">
        <f t="shared" si="11"/>
        <v>5.8106657716000626E-2</v>
      </c>
      <c r="AA144" s="177">
        <f t="shared" si="11"/>
        <v>3.3643603340704466E-2</v>
      </c>
      <c r="AB144" s="177">
        <f t="shared" si="11"/>
        <v>2.2068161822776811E-2</v>
      </c>
      <c r="AC144" s="177">
        <f t="shared" si="11"/>
        <v>1.5824907222397724E-2</v>
      </c>
      <c r="AD144" s="177">
        <f t="shared" si="11"/>
        <v>3.2392828344653293E-3</v>
      </c>
      <c r="AE144" s="177">
        <f t="shared" si="11"/>
        <v>3.2392828344653293E-3</v>
      </c>
      <c r="AF144" s="177">
        <f t="shared" si="11"/>
        <v>3.2392828344653293E-3</v>
      </c>
      <c r="AG144" s="177">
        <f t="shared" si="11"/>
        <v>0</v>
      </c>
      <c r="AH144" s="177">
        <f t="shared" si="11"/>
        <v>0</v>
      </c>
      <c r="AI144" s="177">
        <f t="shared" si="11"/>
        <v>0</v>
      </c>
      <c r="AJ144" s="177">
        <f t="shared" si="4"/>
        <v>4185.2353444392629</v>
      </c>
    </row>
    <row r="145" spans="2:36" s="171" customFormat="1" ht="12.6" x14ac:dyDescent="0.3">
      <c r="B145" s="171" t="s">
        <v>146</v>
      </c>
      <c r="C145" s="177">
        <f t="shared" ref="C145:AI145" si="12">+C124/$B$129</f>
        <v>73.100632128978091</v>
      </c>
      <c r="D145" s="177">
        <f t="shared" si="12"/>
        <v>42.921763013940662</v>
      </c>
      <c r="E145" s="177">
        <f t="shared" si="12"/>
        <v>46.957159019555945</v>
      </c>
      <c r="F145" s="177">
        <f t="shared" si="12"/>
        <v>745.69442469020748</v>
      </c>
      <c r="G145" s="177">
        <f t="shared" si="12"/>
        <v>428.81537382397329</v>
      </c>
      <c r="H145" s="177">
        <f t="shared" si="12"/>
        <v>44.890370715235065</v>
      </c>
      <c r="I145" s="177">
        <f t="shared" si="12"/>
        <v>264.41415672934954</v>
      </c>
      <c r="J145" s="177">
        <f t="shared" si="12"/>
        <v>44.45417716867054</v>
      </c>
      <c r="K145" s="177">
        <f t="shared" si="12"/>
        <v>302.72126912203532</v>
      </c>
      <c r="L145" s="177">
        <f t="shared" si="12"/>
        <v>43.511549981425006</v>
      </c>
      <c r="M145" s="177">
        <f t="shared" si="12"/>
        <v>33.151596143796823</v>
      </c>
      <c r="N145" s="177">
        <f t="shared" si="12"/>
        <v>31.691633287443405</v>
      </c>
      <c r="O145" s="177">
        <f t="shared" si="12"/>
        <v>27.252471309222862</v>
      </c>
      <c r="P145" s="177">
        <f t="shared" si="12"/>
        <v>805.1695480464515</v>
      </c>
      <c r="Q145" s="177">
        <f t="shared" si="12"/>
        <v>15.282772831777761</v>
      </c>
      <c r="R145" s="177">
        <f t="shared" si="12"/>
        <v>15.127819998571315</v>
      </c>
      <c r="S145" s="177">
        <f t="shared" si="12"/>
        <v>4.7708217785713165</v>
      </c>
      <c r="T145" s="177">
        <f t="shared" si="12"/>
        <v>0.83190033380192707</v>
      </c>
      <c r="U145" s="177">
        <f t="shared" si="12"/>
        <v>0.82845403987126842</v>
      </c>
      <c r="V145" s="177">
        <f t="shared" si="12"/>
        <v>0.80624079147054173</v>
      </c>
      <c r="W145" s="177">
        <f t="shared" si="12"/>
        <v>0.80155212781156215</v>
      </c>
      <c r="X145" s="177">
        <f t="shared" si="12"/>
        <v>0.72530242500000008</v>
      </c>
      <c r="Y145" s="177">
        <f t="shared" si="12"/>
        <v>6.6789180777128407E-2</v>
      </c>
      <c r="Z145" s="177">
        <f t="shared" si="12"/>
        <v>5.179064636313379E-2</v>
      </c>
      <c r="AA145" s="177">
        <f t="shared" si="12"/>
        <v>3.6618465586005365E-2</v>
      </c>
      <c r="AB145" s="177">
        <f t="shared" si="12"/>
        <v>2.2068161822776811E-2</v>
      </c>
      <c r="AC145" s="177">
        <f t="shared" si="12"/>
        <v>1.5824907222397724E-2</v>
      </c>
      <c r="AD145" s="177">
        <f t="shared" si="12"/>
        <v>3.2392828344653293E-3</v>
      </c>
      <c r="AE145" s="177">
        <f t="shared" si="12"/>
        <v>3.2392828344653293E-3</v>
      </c>
      <c r="AF145" s="177">
        <f t="shared" si="12"/>
        <v>3.2392828344653293E-3</v>
      </c>
      <c r="AG145" s="177">
        <f t="shared" si="12"/>
        <v>0</v>
      </c>
      <c r="AH145" s="177">
        <f t="shared" si="12"/>
        <v>0</v>
      </c>
      <c r="AI145" s="177">
        <f t="shared" si="12"/>
        <v>0</v>
      </c>
      <c r="AJ145" s="177">
        <f t="shared" si="4"/>
        <v>2974.1237987174359</v>
      </c>
    </row>
    <row r="146" spans="2:36" s="171" customFormat="1" ht="12.6" x14ac:dyDescent="0.3">
      <c r="B146" s="171" t="s">
        <v>147</v>
      </c>
      <c r="C146" s="177">
        <f t="shared" ref="C146:AI146" si="13">+C125/$B$129</f>
        <v>400.47171724706197</v>
      </c>
      <c r="D146" s="177">
        <f t="shared" si="13"/>
        <v>26.637731473749518</v>
      </c>
      <c r="E146" s="177">
        <f t="shared" si="13"/>
        <v>409.58808933114329</v>
      </c>
      <c r="F146" s="177">
        <f t="shared" si="13"/>
        <v>54.79423064693696</v>
      </c>
      <c r="G146" s="177">
        <f t="shared" si="13"/>
        <v>194.9950673760998</v>
      </c>
      <c r="H146" s="177">
        <f t="shared" si="13"/>
        <v>259.03529422283566</v>
      </c>
      <c r="I146" s="177">
        <f t="shared" si="13"/>
        <v>53.033709181445317</v>
      </c>
      <c r="J146" s="177">
        <f t="shared" si="13"/>
        <v>53.022094244933193</v>
      </c>
      <c r="K146" s="177">
        <f t="shared" si="13"/>
        <v>290.75492556565331</v>
      </c>
      <c r="L146" s="177">
        <f t="shared" si="13"/>
        <v>27.685938337357022</v>
      </c>
      <c r="M146" s="177">
        <f t="shared" si="13"/>
        <v>27.653858025810148</v>
      </c>
      <c r="N146" s="177">
        <f t="shared" si="13"/>
        <v>336.94063777871179</v>
      </c>
      <c r="O146" s="177">
        <f t="shared" si="13"/>
        <v>27.696488760170361</v>
      </c>
      <c r="P146" s="177">
        <f t="shared" si="13"/>
        <v>27.547137908707796</v>
      </c>
      <c r="Q146" s="177">
        <f t="shared" si="13"/>
        <v>27.514779620764347</v>
      </c>
      <c r="R146" s="177">
        <f t="shared" si="13"/>
        <v>14.393108727078944</v>
      </c>
      <c r="S146" s="177">
        <f t="shared" si="13"/>
        <v>11.54102809996688</v>
      </c>
      <c r="T146" s="177">
        <f t="shared" si="13"/>
        <v>5.6350858856278627</v>
      </c>
      <c r="U146" s="177">
        <f t="shared" si="13"/>
        <v>5.6226825164326328</v>
      </c>
      <c r="V146" s="177">
        <f t="shared" si="13"/>
        <v>5.5856733473637661</v>
      </c>
      <c r="W146" s="177">
        <f t="shared" si="13"/>
        <v>5.5809846837047861</v>
      </c>
      <c r="X146" s="177">
        <f t="shared" si="13"/>
        <v>137.56566546853341</v>
      </c>
      <c r="Y146" s="177">
        <f t="shared" si="13"/>
        <v>5.5364728854106771</v>
      </c>
      <c r="Z146" s="177">
        <f t="shared" si="13"/>
        <v>5.4455588174711735</v>
      </c>
      <c r="AA146" s="177">
        <f t="shared" si="13"/>
        <v>5.4210957630958774</v>
      </c>
      <c r="AB146" s="177">
        <f t="shared" si="13"/>
        <v>5.4188111951761169</v>
      </c>
      <c r="AC146" s="177">
        <f t="shared" si="13"/>
        <v>5.4125679405757383</v>
      </c>
      <c r="AD146" s="177">
        <f t="shared" si="13"/>
        <v>505.39998231618779</v>
      </c>
      <c r="AE146" s="177">
        <f t="shared" si="13"/>
        <v>505.07578545618776</v>
      </c>
      <c r="AF146" s="177">
        <f t="shared" si="13"/>
        <v>505.94323928283444</v>
      </c>
      <c r="AG146" s="177">
        <f t="shared" si="13"/>
        <v>0</v>
      </c>
      <c r="AH146" s="177">
        <f t="shared" si="13"/>
        <v>0</v>
      </c>
      <c r="AI146" s="177">
        <f t="shared" si="13"/>
        <v>0</v>
      </c>
      <c r="AJ146" s="177">
        <f t="shared" si="4"/>
        <v>3946.949442107029</v>
      </c>
    </row>
    <row r="147" spans="2:36" s="171" customFormat="1" ht="12.6" x14ac:dyDescent="0.3">
      <c r="B147" s="171" t="s">
        <v>148</v>
      </c>
      <c r="C147" s="177">
        <f t="shared" ref="C147:AI147" si="14">+C126/$B$129</f>
        <v>84.977461952554634</v>
      </c>
      <c r="D147" s="177">
        <f t="shared" si="14"/>
        <v>41.73289736785059</v>
      </c>
      <c r="E147" s="177">
        <f t="shared" si="14"/>
        <v>62.138206645390262</v>
      </c>
      <c r="F147" s="177">
        <f t="shared" si="14"/>
        <v>51.313747242238364</v>
      </c>
      <c r="G147" s="177">
        <f t="shared" si="14"/>
        <v>51.703729267494495</v>
      </c>
      <c r="H147" s="177">
        <f t="shared" si="14"/>
        <v>51.7291630598803</v>
      </c>
      <c r="I147" s="177">
        <f t="shared" si="14"/>
        <v>51.65129657492259</v>
      </c>
      <c r="J147" s="177">
        <f t="shared" si="14"/>
        <v>51.153206102082443</v>
      </c>
      <c r="K147" s="177">
        <f t="shared" si="14"/>
        <v>50.135597493556311</v>
      </c>
      <c r="L147" s="177">
        <f t="shared" si="14"/>
        <v>38.957827759555947</v>
      </c>
      <c r="M147" s="177">
        <f t="shared" si="14"/>
        <v>38.674192020058314</v>
      </c>
      <c r="N147" s="177">
        <f t="shared" si="14"/>
        <v>38.720462979264724</v>
      </c>
      <c r="O147" s="177">
        <f t="shared" si="14"/>
        <v>37.349633462471694</v>
      </c>
      <c r="P147" s="177">
        <f t="shared" si="14"/>
        <v>38.108798577628733</v>
      </c>
      <c r="Q147" s="177">
        <f t="shared" si="14"/>
        <v>37.290423378962487</v>
      </c>
      <c r="R147" s="177">
        <f t="shared" si="14"/>
        <v>36.289888945853463</v>
      </c>
      <c r="S147" s="177">
        <f t="shared" si="14"/>
        <v>27.246733115161625</v>
      </c>
      <c r="T147" s="177">
        <f t="shared" si="14"/>
        <v>14.559261340870835</v>
      </c>
      <c r="U147" s="177">
        <f t="shared" si="14"/>
        <v>14.523741808707669</v>
      </c>
      <c r="V147" s="177">
        <f t="shared" si="14"/>
        <v>1.8181097616632447</v>
      </c>
      <c r="W147" s="177">
        <f t="shared" si="14"/>
        <v>1.8051008460101092</v>
      </c>
      <c r="X147" s="177">
        <f t="shared" si="14"/>
        <v>1.7947816308387303</v>
      </c>
      <c r="Y147" s="177">
        <f t="shared" si="14"/>
        <v>1.7605890477160009</v>
      </c>
      <c r="Z147" s="177">
        <f t="shared" si="14"/>
        <v>1.7605891577160004</v>
      </c>
      <c r="AA147" s="177">
        <f t="shared" si="14"/>
        <v>1.5169720865479386</v>
      </c>
      <c r="AB147" s="177">
        <f t="shared" si="14"/>
        <v>1.5158536718227766</v>
      </c>
      <c r="AC147" s="177">
        <f t="shared" si="14"/>
        <v>1.5096104172223976</v>
      </c>
      <c r="AD147" s="177">
        <f t="shared" si="14"/>
        <v>1.4970247928344651</v>
      </c>
      <c r="AE147" s="177">
        <f t="shared" si="14"/>
        <v>1.4970247928344651</v>
      </c>
      <c r="AF147" s="177">
        <f t="shared" si="14"/>
        <v>3.2392828344653293E-3</v>
      </c>
      <c r="AG147" s="177">
        <f t="shared" si="14"/>
        <v>0</v>
      </c>
      <c r="AH147" s="177">
        <f t="shared" si="14"/>
        <v>0</v>
      </c>
      <c r="AI147" s="177">
        <f t="shared" si="14"/>
        <v>0</v>
      </c>
      <c r="AJ147" s="177">
        <f t="shared" si="4"/>
        <v>834.7351645825463</v>
      </c>
    </row>
    <row r="148" spans="2:36" s="171" customFormat="1" ht="12.6" x14ac:dyDescent="0.3">
      <c r="B148" s="178" t="s">
        <v>149</v>
      </c>
      <c r="C148" s="179">
        <f t="shared" ref="C148:AJ148" si="15">SUM(C136:C147)</f>
        <v>1885.7757989338211</v>
      </c>
      <c r="D148" s="179">
        <f t="shared" si="15"/>
        <v>4343.0582701900757</v>
      </c>
      <c r="E148" s="179">
        <f t="shared" si="15"/>
        <v>3783.2347872691462</v>
      </c>
      <c r="F148" s="179">
        <f t="shared" si="15"/>
        <v>5693.4419538356424</v>
      </c>
      <c r="G148" s="179">
        <f t="shared" si="15"/>
        <v>5832.7066613269917</v>
      </c>
      <c r="H148" s="179">
        <f t="shared" si="15"/>
        <v>4314.4278179100493</v>
      </c>
      <c r="I148" s="179">
        <f t="shared" si="15"/>
        <v>4995.9156526416355</v>
      </c>
      <c r="J148" s="179">
        <f t="shared" si="15"/>
        <v>3338.7568806308777</v>
      </c>
      <c r="K148" s="179">
        <f t="shared" si="15"/>
        <v>3307.6838321327873</v>
      </c>
      <c r="L148" s="179">
        <f t="shared" si="15"/>
        <v>3038.1204857666185</v>
      </c>
      <c r="M148" s="179">
        <f t="shared" si="15"/>
        <v>2732.0381008860954</v>
      </c>
      <c r="N148" s="179">
        <f t="shared" si="15"/>
        <v>2090.7125246933647</v>
      </c>
      <c r="O148" s="179">
        <f t="shared" si="15"/>
        <v>623.64357990283384</v>
      </c>
      <c r="P148" s="179">
        <f t="shared" si="15"/>
        <v>1114.7841077519902</v>
      </c>
      <c r="Q148" s="179">
        <f t="shared" si="15"/>
        <v>560.50112091681694</v>
      </c>
      <c r="R148" s="179">
        <f t="shared" si="15"/>
        <v>1835.1134891982722</v>
      </c>
      <c r="S148" s="179">
        <f t="shared" si="15"/>
        <v>454.25695990941244</v>
      </c>
      <c r="T148" s="179">
        <f t="shared" si="15"/>
        <v>128.7514630961594</v>
      </c>
      <c r="U148" s="179">
        <f t="shared" si="15"/>
        <v>1470.168243502706</v>
      </c>
      <c r="V148" s="179">
        <f t="shared" si="15"/>
        <v>1820.2571244023593</v>
      </c>
      <c r="W148" s="179">
        <f t="shared" si="15"/>
        <v>2009.9306133108014</v>
      </c>
      <c r="X148" s="179">
        <f t="shared" si="15"/>
        <v>1066.7578422060258</v>
      </c>
      <c r="Y148" s="179">
        <f t="shared" si="15"/>
        <v>62.223603341944397</v>
      </c>
      <c r="Z148" s="179">
        <f t="shared" si="15"/>
        <v>30.20004890608277</v>
      </c>
      <c r="AA148" s="179">
        <f t="shared" si="15"/>
        <v>612.1489185584727</v>
      </c>
      <c r="AB148" s="179">
        <f t="shared" si="15"/>
        <v>208.53215223368187</v>
      </c>
      <c r="AC148" s="179">
        <f t="shared" si="15"/>
        <v>56.056455091326804</v>
      </c>
      <c r="AD148" s="179">
        <f t="shared" si="15"/>
        <v>513.93829144691836</v>
      </c>
      <c r="AE148" s="179">
        <f t="shared" si="15"/>
        <v>513.50082397742699</v>
      </c>
      <c r="AF148" s="179">
        <f t="shared" si="15"/>
        <v>512.55029542407351</v>
      </c>
      <c r="AG148" s="179">
        <f t="shared" si="15"/>
        <v>0</v>
      </c>
      <c r="AH148" s="179">
        <f t="shared" si="15"/>
        <v>0</v>
      </c>
      <c r="AI148" s="179">
        <f t="shared" si="15"/>
        <v>0</v>
      </c>
      <c r="AJ148" s="179">
        <f t="shared" si="15"/>
        <v>58949.187899394419</v>
      </c>
    </row>
    <row r="149" spans="2:36" s="171" customFormat="1" ht="12.6" x14ac:dyDescent="0.3">
      <c r="B149" s="172"/>
      <c r="D149" s="182" t="s">
        <v>134</v>
      </c>
      <c r="E149" s="182" t="s">
        <v>134</v>
      </c>
      <c r="F149" s="182" t="s">
        <v>134</v>
      </c>
      <c r="G149" s="182" t="s">
        <v>134</v>
      </c>
      <c r="H149" s="182" t="s">
        <v>134</v>
      </c>
      <c r="I149" s="182" t="s">
        <v>134</v>
      </c>
      <c r="J149" s="182" t="s">
        <v>134</v>
      </c>
      <c r="K149" s="182" t="s">
        <v>134</v>
      </c>
      <c r="L149" s="182" t="s">
        <v>134</v>
      </c>
      <c r="M149" s="182" t="s">
        <v>134</v>
      </c>
      <c r="N149" s="182"/>
      <c r="P149" s="187"/>
      <c r="Q149" s="184"/>
      <c r="S149" s="172"/>
      <c r="AJ149" s="182">
        <f>+AJ148-'DP dólares GG'!AR6</f>
        <v>0</v>
      </c>
    </row>
    <row r="150" spans="2:36" s="171" customFormat="1" ht="12.6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7"/>
      <c r="S150" s="172"/>
      <c r="AJ150" s="187"/>
    </row>
    <row r="151" spans="2:36" s="171" customFormat="1" ht="15" x14ac:dyDescent="0.35">
      <c r="B151" s="366" t="str">
        <f>+B130</f>
        <v>Gobierno General</v>
      </c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</row>
    <row r="152" spans="2:36" s="171" customFormat="1" ht="15" x14ac:dyDescent="0.35">
      <c r="B152" s="366" t="str">
        <f>+B131</f>
        <v>Perfil de Vencimientos Deuda Pública</v>
      </c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</row>
    <row r="153" spans="2:36" s="171" customFormat="1" ht="15" x14ac:dyDescent="0.35">
      <c r="B153" s="366" t="str">
        <f>+B132</f>
        <v>Al 30  de Junio del 2025</v>
      </c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</row>
    <row r="154" spans="2:36" s="171" customFormat="1" ht="15" x14ac:dyDescent="0.35">
      <c r="B154" s="366" t="s">
        <v>133</v>
      </c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</row>
    <row r="155" spans="2:36" s="171" customFormat="1" ht="15" x14ac:dyDescent="0.35">
      <c r="B155" s="195"/>
      <c r="C155" s="195"/>
      <c r="D155" s="195"/>
      <c r="E155" s="195"/>
      <c r="F155" s="195"/>
      <c r="G155" s="195"/>
      <c r="H155" s="195"/>
      <c r="I155" s="195"/>
      <c r="J155" s="195"/>
      <c r="K155" s="195"/>
      <c r="L155" s="195"/>
      <c r="M155" s="195"/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</row>
    <row r="156" spans="2:36" s="171" customFormat="1" ht="12.6" x14ac:dyDescent="0.3">
      <c r="B156" s="176" t="s">
        <v>136</v>
      </c>
      <c r="C156" s="176">
        <v>2025</v>
      </c>
      <c r="D156" s="176">
        <v>2026</v>
      </c>
      <c r="E156" s="176">
        <v>2027</v>
      </c>
      <c r="F156" s="176">
        <v>2028</v>
      </c>
      <c r="G156" s="176">
        <v>2029</v>
      </c>
      <c r="H156" s="176">
        <v>2030</v>
      </c>
      <c r="I156" s="176">
        <v>2031</v>
      </c>
      <c r="J156" s="176">
        <v>2032</v>
      </c>
      <c r="K156" s="176">
        <v>2033</v>
      </c>
      <c r="L156" s="176">
        <v>2034</v>
      </c>
      <c r="M156" s="176">
        <v>2035</v>
      </c>
      <c r="N156" s="176">
        <v>2036</v>
      </c>
      <c r="O156" s="176">
        <v>2037</v>
      </c>
      <c r="P156" s="176">
        <v>2038</v>
      </c>
      <c r="Q156" s="176">
        <v>2039</v>
      </c>
      <c r="R156" s="176">
        <v>2040</v>
      </c>
      <c r="S156" s="176">
        <v>2041</v>
      </c>
      <c r="T156" s="176">
        <v>2042</v>
      </c>
      <c r="U156" s="176">
        <v>2043</v>
      </c>
      <c r="V156" s="176">
        <v>2044</v>
      </c>
      <c r="W156" s="176">
        <v>2045</v>
      </c>
      <c r="X156" s="176">
        <v>2046</v>
      </c>
      <c r="Y156" s="176">
        <v>2047</v>
      </c>
      <c r="Z156" s="176">
        <v>2048</v>
      </c>
      <c r="AA156" s="176">
        <v>2049</v>
      </c>
      <c r="AB156" s="176">
        <v>2050</v>
      </c>
      <c r="AC156" s="176">
        <v>2051</v>
      </c>
      <c r="AD156" s="176">
        <v>2052</v>
      </c>
      <c r="AE156" s="176">
        <v>2053</v>
      </c>
      <c r="AF156" s="176">
        <v>2054</v>
      </c>
      <c r="AG156" s="176">
        <v>2055</v>
      </c>
      <c r="AH156" s="176">
        <v>2056</v>
      </c>
      <c r="AI156" s="176">
        <v>2057</v>
      </c>
      <c r="AJ156" s="176" t="s">
        <v>120</v>
      </c>
    </row>
    <row r="157" spans="2:36" s="171" customFormat="1" ht="12.6" x14ac:dyDescent="0.3">
      <c r="B157" s="171" t="s">
        <v>137</v>
      </c>
      <c r="C157" s="189">
        <f>+C115/$AJ$127</f>
        <v>0</v>
      </c>
      <c r="D157" s="189">
        <f t="shared" ref="D157:AI157" si="16">+D115/$AJ$127</f>
        <v>1.2650702603327907E-2</v>
      </c>
      <c r="E157" s="189">
        <f t="shared" si="16"/>
        <v>5.080838008382141E-4</v>
      </c>
      <c r="F157" s="189">
        <f t="shared" si="16"/>
        <v>1.5669177022870993E-2</v>
      </c>
      <c r="G157" s="189">
        <f t="shared" si="16"/>
        <v>7.1507493903963373E-3</v>
      </c>
      <c r="H157" s="189">
        <f t="shared" si="16"/>
        <v>1.2447840063061033E-3</v>
      </c>
      <c r="I157" s="189">
        <f t="shared" si="16"/>
        <v>1.2410385030384259E-3</v>
      </c>
      <c r="J157" s="189">
        <f t="shared" si="16"/>
        <v>8.3432785632037479E-4</v>
      </c>
      <c r="K157" s="189">
        <f t="shared" si="16"/>
        <v>8.351023797525559E-4</v>
      </c>
      <c r="L157" s="189">
        <f t="shared" si="16"/>
        <v>1.357674713143416E-3</v>
      </c>
      <c r="M157" s="189">
        <f t="shared" si="16"/>
        <v>4.516329791738538E-4</v>
      </c>
      <c r="N157" s="189">
        <f t="shared" si="16"/>
        <v>4.4583537277985874E-4</v>
      </c>
      <c r="O157" s="189">
        <f t="shared" si="16"/>
        <v>4.4554270846806552E-4</v>
      </c>
      <c r="P157" s="189">
        <f t="shared" si="16"/>
        <v>4.4519691857454181E-4</v>
      </c>
      <c r="Q157" s="189">
        <f t="shared" si="16"/>
        <v>4.4400280804604645E-4</v>
      </c>
      <c r="R157" s="189">
        <f t="shared" si="16"/>
        <v>2.7598680826238928E-2</v>
      </c>
      <c r="S157" s="189">
        <f t="shared" si="16"/>
        <v>4.4363652852196352E-4</v>
      </c>
      <c r="T157" s="189">
        <f t="shared" si="16"/>
        <v>4.4363652852196352E-4</v>
      </c>
      <c r="U157" s="189">
        <f t="shared" si="16"/>
        <v>4.4340995504635035E-4</v>
      </c>
      <c r="V157" s="189">
        <f t="shared" si="16"/>
        <v>4.3372974102020678E-4</v>
      </c>
      <c r="W157" s="189">
        <f t="shared" si="16"/>
        <v>2.9431107733973604E-6</v>
      </c>
      <c r="X157" s="189">
        <f t="shared" si="16"/>
        <v>1.745144315591763E-6</v>
      </c>
      <c r="Y157" s="189">
        <f t="shared" si="16"/>
        <v>1.5700916042806216E-6</v>
      </c>
      <c r="Z157" s="189">
        <f t="shared" si="16"/>
        <v>9.9005675831999243E-7</v>
      </c>
      <c r="AA157" s="189">
        <f t="shared" si="16"/>
        <v>6.5297400771704386E-7</v>
      </c>
      <c r="AB157" s="189">
        <f t="shared" si="16"/>
        <v>4.0585138142609741E-7</v>
      </c>
      <c r="AC157" s="189">
        <f t="shared" si="16"/>
        <v>3.7435904732800425E-7</v>
      </c>
      <c r="AD157" s="189">
        <f t="shared" si="16"/>
        <v>2.6844996150592078E-7</v>
      </c>
      <c r="AE157" s="189">
        <f t="shared" si="16"/>
        <v>5.4950423405215491E-8</v>
      </c>
      <c r="AF157" s="189">
        <f t="shared" si="16"/>
        <v>5.4950423405215491E-8</v>
      </c>
      <c r="AG157" s="189">
        <f t="shared" si="16"/>
        <v>0</v>
      </c>
      <c r="AH157" s="189">
        <f t="shared" si="16"/>
        <v>0</v>
      </c>
      <c r="AI157" s="189">
        <f t="shared" si="16"/>
        <v>0</v>
      </c>
      <c r="AJ157" s="332">
        <f>SUM(C157:AI157)</f>
        <v>7.3096004581082494E-2</v>
      </c>
    </row>
    <row r="158" spans="2:36" s="171" customFormat="1" ht="12.6" x14ac:dyDescent="0.3">
      <c r="B158" s="171" t="s">
        <v>138</v>
      </c>
      <c r="C158" s="189">
        <f t="shared" ref="C158:R168" si="17">+C116/$AJ$127</f>
        <v>0</v>
      </c>
      <c r="D158" s="189">
        <f t="shared" si="17"/>
        <v>1.2913905082868537E-2</v>
      </c>
      <c r="E158" s="189">
        <f t="shared" si="17"/>
        <v>1.5104813193377123E-2</v>
      </c>
      <c r="F158" s="189">
        <f t="shared" si="17"/>
        <v>1.0145560772486031E-2</v>
      </c>
      <c r="G158" s="189">
        <f t="shared" si="17"/>
        <v>1.9304574347026898E-2</v>
      </c>
      <c r="H158" s="189">
        <f t="shared" si="17"/>
        <v>1.9861016690316109E-2</v>
      </c>
      <c r="I158" s="189">
        <f t="shared" si="17"/>
        <v>7.1911433860312336E-3</v>
      </c>
      <c r="J158" s="189">
        <f t="shared" si="17"/>
        <v>3.9276704979982066E-4</v>
      </c>
      <c r="K158" s="189">
        <f t="shared" si="17"/>
        <v>3.917486790763947E-4</v>
      </c>
      <c r="L158" s="189">
        <f t="shared" si="17"/>
        <v>1.717618401320405E-2</v>
      </c>
      <c r="M158" s="189">
        <f t="shared" si="17"/>
        <v>3.6600925375135509E-4</v>
      </c>
      <c r="N158" s="189">
        <f t="shared" si="17"/>
        <v>9.5680735707938825E-3</v>
      </c>
      <c r="O158" s="189">
        <f t="shared" si="17"/>
        <v>3.6417289853072097E-4</v>
      </c>
      <c r="P158" s="189">
        <f t="shared" si="17"/>
        <v>3.7668782315964294E-4</v>
      </c>
      <c r="Q158" s="189">
        <f t="shared" si="17"/>
        <v>3.6477810219752671E-4</v>
      </c>
      <c r="R158" s="189">
        <f t="shared" si="17"/>
        <v>3.6358079489792842E-4</v>
      </c>
      <c r="S158" s="189">
        <f t="shared" ref="S158:AI158" si="18">+S116/$AJ$127</f>
        <v>3.5409463298154235E-4</v>
      </c>
      <c r="T158" s="189">
        <f t="shared" si="18"/>
        <v>2.0200050787406374E-4</v>
      </c>
      <c r="U158" s="189">
        <f t="shared" si="18"/>
        <v>2.0155096097978297E-4</v>
      </c>
      <c r="V158" s="189">
        <f t="shared" si="18"/>
        <v>1.3694110871578579E-4</v>
      </c>
      <c r="W158" s="189">
        <f t="shared" si="18"/>
        <v>1.3641937794680624E-4</v>
      </c>
      <c r="X158" s="189">
        <f t="shared" si="18"/>
        <v>1.331958607658011E-4</v>
      </c>
      <c r="Y158" s="189">
        <f t="shared" si="18"/>
        <v>1.3302080805448994E-4</v>
      </c>
      <c r="Z158" s="189">
        <f t="shared" si="18"/>
        <v>1.3092127558396278E-4</v>
      </c>
      <c r="AA158" s="189">
        <f t="shared" si="18"/>
        <v>1.3067293839109028E-4</v>
      </c>
      <c r="AB158" s="189">
        <f t="shared" si="18"/>
        <v>4.4904406047854044E-7</v>
      </c>
      <c r="AC158" s="189">
        <f t="shared" si="18"/>
        <v>4.1755172638044733E-7</v>
      </c>
      <c r="AD158" s="189">
        <f t="shared" si="18"/>
        <v>3.116426405583639E-7</v>
      </c>
      <c r="AE158" s="189">
        <f t="shared" si="18"/>
        <v>9.8143102457658552E-8</v>
      </c>
      <c r="AF158" s="189">
        <f t="shared" si="18"/>
        <v>9.8143102457658552E-8</v>
      </c>
      <c r="AG158" s="189">
        <f t="shared" si="18"/>
        <v>0</v>
      </c>
      <c r="AH158" s="189">
        <f t="shared" si="18"/>
        <v>0</v>
      </c>
      <c r="AI158" s="189">
        <f t="shared" si="18"/>
        <v>0</v>
      </c>
      <c r="AJ158" s="332">
        <f t="shared" ref="AJ158:AJ168" si="19">SUM(C158:AI158)</f>
        <v>0.11544520765344289</v>
      </c>
    </row>
    <row r="159" spans="2:36" s="171" customFormat="1" ht="12.6" x14ac:dyDescent="0.3">
      <c r="B159" s="171" t="s">
        <v>139</v>
      </c>
      <c r="C159" s="189">
        <f t="shared" si="17"/>
        <v>0</v>
      </c>
      <c r="D159" s="189">
        <f t="shared" si="17"/>
        <v>4.3841759637125661E-3</v>
      </c>
      <c r="E159" s="189">
        <f t="shared" si="17"/>
        <v>1.3410572775553836E-2</v>
      </c>
      <c r="F159" s="189">
        <f t="shared" si="17"/>
        <v>1.7733340651035573E-2</v>
      </c>
      <c r="G159" s="189">
        <f t="shared" si="17"/>
        <v>1.4334321306578549E-3</v>
      </c>
      <c r="H159" s="189">
        <f t="shared" si="17"/>
        <v>1.4288031628345473E-3</v>
      </c>
      <c r="I159" s="189">
        <f t="shared" si="17"/>
        <v>1.4898610884382803E-2</v>
      </c>
      <c r="J159" s="189">
        <f t="shared" si="17"/>
        <v>1.4294808459652742E-2</v>
      </c>
      <c r="K159" s="189">
        <f t="shared" si="17"/>
        <v>9.7241965900866825E-4</v>
      </c>
      <c r="L159" s="189">
        <f t="shared" si="17"/>
        <v>9.5425495801020348E-4</v>
      </c>
      <c r="M159" s="189">
        <f t="shared" si="17"/>
        <v>8.7185340537035434E-3</v>
      </c>
      <c r="N159" s="189">
        <f t="shared" si="17"/>
        <v>8.2154070049014532E-4</v>
      </c>
      <c r="O159" s="189">
        <f t="shared" si="17"/>
        <v>4.9441481187087952E-3</v>
      </c>
      <c r="P159" s="189">
        <f t="shared" si="17"/>
        <v>7.1357813274947892E-4</v>
      </c>
      <c r="Q159" s="189">
        <f t="shared" si="17"/>
        <v>4.2057445159106711E-4</v>
      </c>
      <c r="R159" s="189">
        <f t="shared" si="17"/>
        <v>5.6749947658005956E-5</v>
      </c>
      <c r="S159" s="189">
        <f t="shared" ref="S159:AI159" si="20">+S117/$AJ$127</f>
        <v>4.5722329277797426E-3</v>
      </c>
      <c r="T159" s="189">
        <f t="shared" si="20"/>
        <v>5.6160858946278989E-5</v>
      </c>
      <c r="U159" s="189">
        <f t="shared" si="20"/>
        <v>5.5875823998406193E-5</v>
      </c>
      <c r="V159" s="189">
        <f t="shared" si="20"/>
        <v>5.5331741214988634E-5</v>
      </c>
      <c r="W159" s="189">
        <f t="shared" si="20"/>
        <v>2.2107717791670062E-2</v>
      </c>
      <c r="X159" s="189">
        <f t="shared" si="20"/>
        <v>1.740795075671656E-6</v>
      </c>
      <c r="Y159" s="189">
        <f t="shared" si="20"/>
        <v>1.5657423643605146E-6</v>
      </c>
      <c r="Z159" s="189">
        <f t="shared" si="20"/>
        <v>9.8570751839988521E-7</v>
      </c>
      <c r="AA159" s="189">
        <f t="shared" si="20"/>
        <v>7.6011732178009879E-7</v>
      </c>
      <c r="AB159" s="189">
        <f t="shared" si="20"/>
        <v>3.7435904732800425E-7</v>
      </c>
      <c r="AC159" s="189">
        <f t="shared" si="20"/>
        <v>3.1123997226505707E-7</v>
      </c>
      <c r="AD159" s="189">
        <f t="shared" si="20"/>
        <v>2.6844996150592078E-7</v>
      </c>
      <c r="AE159" s="189">
        <f t="shared" si="20"/>
        <v>5.4950423405215491E-8</v>
      </c>
      <c r="AF159" s="189">
        <f t="shared" si="20"/>
        <v>5.4950423405215491E-8</v>
      </c>
      <c r="AG159" s="189">
        <f t="shared" si="20"/>
        <v>0</v>
      </c>
      <c r="AH159" s="189">
        <f t="shared" si="20"/>
        <v>0</v>
      </c>
      <c r="AI159" s="189">
        <f t="shared" si="20"/>
        <v>0</v>
      </c>
      <c r="AJ159" s="332">
        <f t="shared" si="19"/>
        <v>0.11203897950546741</v>
      </c>
    </row>
    <row r="160" spans="2:36" s="171" customFormat="1" ht="12.6" x14ac:dyDescent="0.3">
      <c r="B160" s="171" t="s">
        <v>140</v>
      </c>
      <c r="C160" s="189">
        <f t="shared" si="17"/>
        <v>0</v>
      </c>
      <c r="D160" s="189">
        <f t="shared" si="17"/>
        <v>2.3380464624806036E-3</v>
      </c>
      <c r="E160" s="189">
        <f t="shared" si="17"/>
        <v>2.1729327253372081E-3</v>
      </c>
      <c r="F160" s="189">
        <f t="shared" si="17"/>
        <v>7.6616177226269239E-4</v>
      </c>
      <c r="G160" s="189">
        <f t="shared" si="17"/>
        <v>1.9016832602983938E-2</v>
      </c>
      <c r="H160" s="189">
        <f t="shared" si="17"/>
        <v>7.6227240760605604E-4</v>
      </c>
      <c r="I160" s="189">
        <f t="shared" si="17"/>
        <v>3.3447747608683336E-3</v>
      </c>
      <c r="J160" s="189">
        <f t="shared" si="17"/>
        <v>1.1223416555273331E-2</v>
      </c>
      <c r="K160" s="189">
        <f t="shared" si="17"/>
        <v>9.2359870036640857E-3</v>
      </c>
      <c r="L160" s="189">
        <f t="shared" si="17"/>
        <v>1.3178965489573414E-2</v>
      </c>
      <c r="M160" s="189">
        <f t="shared" si="17"/>
        <v>1.4868796631920321E-3</v>
      </c>
      <c r="N160" s="189">
        <f t="shared" si="17"/>
        <v>5.9093649176959414E-4</v>
      </c>
      <c r="O160" s="189">
        <f t="shared" si="17"/>
        <v>5.3671433957676285E-4</v>
      </c>
      <c r="P160" s="189">
        <f t="shared" si="17"/>
        <v>2.6389526384497733E-4</v>
      </c>
      <c r="Q160" s="189">
        <f t="shared" si="17"/>
        <v>4.9532327861162148E-3</v>
      </c>
      <c r="R160" s="189">
        <f t="shared" si="17"/>
        <v>2.537649069845959E-4</v>
      </c>
      <c r="S160" s="189">
        <f t="shared" ref="S160:AI160" si="21">+S118/$AJ$127</f>
        <v>8.0931085712553579E-5</v>
      </c>
      <c r="T160" s="189">
        <f t="shared" si="21"/>
        <v>8.1936754956577555E-5</v>
      </c>
      <c r="U160" s="189">
        <f t="shared" si="21"/>
        <v>8.4959347513762131E-3</v>
      </c>
      <c r="V160" s="189">
        <f t="shared" si="21"/>
        <v>2.9576911881121347E-2</v>
      </c>
      <c r="W160" s="189">
        <f t="shared" si="21"/>
        <v>1.3597339613558889E-5</v>
      </c>
      <c r="X160" s="189">
        <f t="shared" si="21"/>
        <v>1.2303857794238603E-5</v>
      </c>
      <c r="Y160" s="189">
        <f t="shared" si="21"/>
        <v>5.3500878066205888E-4</v>
      </c>
      <c r="Z160" s="189">
        <f t="shared" si="21"/>
        <v>9.9005675831999243E-7</v>
      </c>
      <c r="AA160" s="189">
        <f t="shared" si="21"/>
        <v>6.5297400771704386E-7</v>
      </c>
      <c r="AB160" s="189">
        <f t="shared" si="21"/>
        <v>3.2994439288480128E-3</v>
      </c>
      <c r="AC160" s="189">
        <f t="shared" si="21"/>
        <v>7.1377027164347374E-4</v>
      </c>
      <c r="AD160" s="189">
        <f t="shared" si="21"/>
        <v>2.6844996150592078E-7</v>
      </c>
      <c r="AE160" s="189">
        <f t="shared" si="21"/>
        <v>5.4950423405215491E-8</v>
      </c>
      <c r="AF160" s="189">
        <f t="shared" si="21"/>
        <v>5.4950423405215491E-8</v>
      </c>
      <c r="AG160" s="189">
        <f t="shared" si="21"/>
        <v>0</v>
      </c>
      <c r="AH160" s="189">
        <f t="shared" si="21"/>
        <v>0</v>
      </c>
      <c r="AI160" s="189">
        <f t="shared" si="21"/>
        <v>0</v>
      </c>
      <c r="AJ160" s="332">
        <f t="shared" si="19"/>
        <v>0.11293667326483621</v>
      </c>
    </row>
    <row r="161" spans="2:36" s="171" customFormat="1" ht="12.6" x14ac:dyDescent="0.3">
      <c r="B161" s="171" t="s">
        <v>141</v>
      </c>
      <c r="C161" s="189">
        <f t="shared" si="17"/>
        <v>0</v>
      </c>
      <c r="D161" s="189">
        <f t="shared" si="17"/>
        <v>8.3661466277603642E-3</v>
      </c>
      <c r="E161" s="189">
        <f t="shared" si="17"/>
        <v>6.1128032192003376E-3</v>
      </c>
      <c r="F161" s="189">
        <f t="shared" si="17"/>
        <v>2.9048564161005862E-3</v>
      </c>
      <c r="G161" s="189">
        <f t="shared" si="17"/>
        <v>5.2720770133035206E-3</v>
      </c>
      <c r="H161" s="189">
        <f t="shared" si="17"/>
        <v>2.7704806489053011E-3</v>
      </c>
      <c r="I161" s="189">
        <f t="shared" si="17"/>
        <v>7.6491981525148856E-3</v>
      </c>
      <c r="J161" s="189">
        <f t="shared" si="17"/>
        <v>4.0805150040143469E-3</v>
      </c>
      <c r="K161" s="189">
        <f t="shared" si="17"/>
        <v>4.6582268607197348E-3</v>
      </c>
      <c r="L161" s="189">
        <f t="shared" si="17"/>
        <v>1.2146173329048097E-2</v>
      </c>
      <c r="M161" s="189">
        <f t="shared" si="17"/>
        <v>4.7184469598205559E-4</v>
      </c>
      <c r="N161" s="189">
        <f t="shared" si="17"/>
        <v>4.7054270902968887E-4</v>
      </c>
      <c r="O161" s="189">
        <f t="shared" si="17"/>
        <v>5.442544535373292E-4</v>
      </c>
      <c r="P161" s="189">
        <f t="shared" si="17"/>
        <v>4.6794607754389682E-4</v>
      </c>
      <c r="Q161" s="189">
        <f t="shared" si="17"/>
        <v>4.6922751383262587E-4</v>
      </c>
      <c r="R161" s="189">
        <f t="shared" si="17"/>
        <v>2.441612711681087E-4</v>
      </c>
      <c r="S161" s="189">
        <f t="shared" ref="S161:AI161" si="22">+S119/$AJ$127</f>
        <v>1.9620035169380431E-4</v>
      </c>
      <c r="T161" s="189">
        <f t="shared" si="22"/>
        <v>9.5644573417296889E-5</v>
      </c>
      <c r="U161" s="189">
        <f t="shared" si="22"/>
        <v>9.5421599360494104E-5</v>
      </c>
      <c r="V161" s="189">
        <f t="shared" si="22"/>
        <v>9.5196225576771768E-5</v>
      </c>
      <c r="W161" s="189">
        <f t="shared" si="22"/>
        <v>9.4674496504168436E-5</v>
      </c>
      <c r="X161" s="189">
        <f t="shared" si="22"/>
        <v>9.4499443792857285E-5</v>
      </c>
      <c r="Y161" s="189">
        <f t="shared" si="22"/>
        <v>9.4499443792857285E-5</v>
      </c>
      <c r="Z161" s="189">
        <f t="shared" si="22"/>
        <v>9.2399911322330121E-5</v>
      </c>
      <c r="AA161" s="189">
        <f t="shared" si="22"/>
        <v>9.2151574129457632E-5</v>
      </c>
      <c r="AB161" s="189">
        <f t="shared" si="22"/>
        <v>9.1923424024502705E-5</v>
      </c>
      <c r="AC161" s="189">
        <f t="shared" si="22"/>
        <v>9.1860304949439755E-5</v>
      </c>
      <c r="AD161" s="189">
        <f t="shared" si="22"/>
        <v>9.1817514938680623E-5</v>
      </c>
      <c r="AE161" s="189">
        <f t="shared" si="22"/>
        <v>9.1604015570217545E-5</v>
      </c>
      <c r="AF161" s="189">
        <f t="shared" si="22"/>
        <v>8.6104416991297517E-5</v>
      </c>
      <c r="AG161" s="189">
        <f t="shared" si="22"/>
        <v>0</v>
      </c>
      <c r="AH161" s="189">
        <f t="shared" si="22"/>
        <v>0</v>
      </c>
      <c r="AI161" s="189">
        <f t="shared" si="22"/>
        <v>0</v>
      </c>
      <c r="AJ161" s="332">
        <f t="shared" si="19"/>
        <v>5.803245128872505E-2</v>
      </c>
    </row>
    <row r="162" spans="2:36" s="171" customFormat="1" ht="12.6" x14ac:dyDescent="0.3">
      <c r="B162" s="171" t="s">
        <v>142</v>
      </c>
      <c r="C162" s="189">
        <f t="shared" si="17"/>
        <v>0</v>
      </c>
      <c r="D162" s="189">
        <f t="shared" si="17"/>
        <v>6.3549876578635296E-3</v>
      </c>
      <c r="E162" s="189">
        <f t="shared" si="17"/>
        <v>2.4017147071586534E-3</v>
      </c>
      <c r="F162" s="189">
        <f t="shared" si="17"/>
        <v>1.0051550459960892E-2</v>
      </c>
      <c r="G162" s="189">
        <f t="shared" si="17"/>
        <v>1.6929984595041782E-2</v>
      </c>
      <c r="H162" s="189">
        <f t="shared" si="17"/>
        <v>1.7622036178849831E-2</v>
      </c>
      <c r="I162" s="189">
        <f t="shared" si="17"/>
        <v>1.6943807389826118E-2</v>
      </c>
      <c r="J162" s="189">
        <f t="shared" si="17"/>
        <v>1.9450398923699988E-3</v>
      </c>
      <c r="K162" s="189">
        <f t="shared" si="17"/>
        <v>1.312466602138789E-2</v>
      </c>
      <c r="L162" s="189">
        <f t="shared" si="17"/>
        <v>3.0883121000544987E-3</v>
      </c>
      <c r="M162" s="189">
        <f t="shared" si="17"/>
        <v>1.2181445582075325E-2</v>
      </c>
      <c r="N162" s="189">
        <f t="shared" si="17"/>
        <v>1.4211487332813544E-2</v>
      </c>
      <c r="O162" s="189">
        <f t="shared" si="17"/>
        <v>6.5575744065961045E-4</v>
      </c>
      <c r="P162" s="189">
        <f t="shared" si="17"/>
        <v>6.326435333124824E-4</v>
      </c>
      <c r="Q162" s="189">
        <f t="shared" si="17"/>
        <v>6.3226678183915357E-4</v>
      </c>
      <c r="R162" s="189">
        <f t="shared" si="17"/>
        <v>6.3446815535455334E-4</v>
      </c>
      <c r="S162" s="189">
        <f t="shared" ref="S162:AI162" si="23">+S120/$AJ$127</f>
        <v>6.1561304405400414E-4</v>
      </c>
      <c r="T162" s="189">
        <f t="shared" si="23"/>
        <v>2.4697984585840918E-4</v>
      </c>
      <c r="U162" s="189">
        <f t="shared" si="23"/>
        <v>2.4705394601062591E-4</v>
      </c>
      <c r="V162" s="189">
        <f t="shared" si="23"/>
        <v>2.4637730096459682E-4</v>
      </c>
      <c r="W162" s="189">
        <f t="shared" si="23"/>
        <v>3.0621301333120705E-5</v>
      </c>
      <c r="X162" s="189">
        <f t="shared" si="23"/>
        <v>3.0192174337601205E-3</v>
      </c>
      <c r="Y162" s="189">
        <f t="shared" si="23"/>
        <v>3.0117565103490765E-5</v>
      </c>
      <c r="Z162" s="189">
        <f t="shared" si="23"/>
        <v>2.986621377584893E-5</v>
      </c>
      <c r="AA162" s="189">
        <f t="shared" si="23"/>
        <v>2.5910944115930655E-5</v>
      </c>
      <c r="AB162" s="189">
        <f t="shared" si="23"/>
        <v>2.5714581079722538E-5</v>
      </c>
      <c r="AC162" s="189">
        <f t="shared" si="23"/>
        <v>2.5651462004659592E-5</v>
      </c>
      <c r="AD162" s="189">
        <f t="shared" si="23"/>
        <v>2.5608671993900456E-5</v>
      </c>
      <c r="AE162" s="189">
        <f t="shared" si="23"/>
        <v>2.5395172455799749E-5</v>
      </c>
      <c r="AF162" s="189">
        <f t="shared" si="23"/>
        <v>2.5438365134852193E-5</v>
      </c>
      <c r="AG162" s="189">
        <f t="shared" si="23"/>
        <v>0</v>
      </c>
      <c r="AH162" s="189">
        <f t="shared" si="23"/>
        <v>0</v>
      </c>
      <c r="AI162" s="189">
        <f t="shared" si="23"/>
        <v>0</v>
      </c>
      <c r="AJ162" s="332">
        <f t="shared" si="19"/>
        <v>0.12202973367621292</v>
      </c>
    </row>
    <row r="163" spans="2:36" s="171" customFormat="1" ht="12.6" x14ac:dyDescent="0.3">
      <c r="B163" s="171" t="s">
        <v>143</v>
      </c>
      <c r="C163" s="189">
        <f t="shared" si="17"/>
        <v>8.8366798766314914E-3</v>
      </c>
      <c r="D163" s="189">
        <f t="shared" si="17"/>
        <v>6.3238816714566992E-3</v>
      </c>
      <c r="E163" s="189">
        <f t="shared" si="17"/>
        <v>4.4016442143430022E-3</v>
      </c>
      <c r="F163" s="189">
        <f t="shared" si="17"/>
        <v>1.2463912076857645E-3</v>
      </c>
      <c r="G163" s="189">
        <f t="shared" si="17"/>
        <v>1.2453430105864634E-3</v>
      </c>
      <c r="H163" s="189">
        <f t="shared" si="17"/>
        <v>3.0716480306812229E-3</v>
      </c>
      <c r="I163" s="189">
        <f t="shared" si="17"/>
        <v>8.6305000984342999E-3</v>
      </c>
      <c r="J163" s="189">
        <f t="shared" si="17"/>
        <v>4.4207407097575768E-3</v>
      </c>
      <c r="K163" s="189">
        <f t="shared" si="17"/>
        <v>1.1281097990928263E-2</v>
      </c>
      <c r="L163" s="189">
        <f t="shared" si="17"/>
        <v>4.4630434701181719E-4</v>
      </c>
      <c r="M163" s="189">
        <f t="shared" si="17"/>
        <v>4.4588176823916897E-4</v>
      </c>
      <c r="N163" s="189">
        <f t="shared" si="17"/>
        <v>1.3226211246119123E-3</v>
      </c>
      <c r="O163" s="189">
        <f t="shared" si="17"/>
        <v>4.4617271290143032E-4</v>
      </c>
      <c r="P163" s="189">
        <f t="shared" si="17"/>
        <v>4.449191045718058E-4</v>
      </c>
      <c r="Q163" s="189">
        <f t="shared" si="17"/>
        <v>4.4375125365130692E-4</v>
      </c>
      <c r="R163" s="189">
        <f t="shared" si="17"/>
        <v>4.4363652852196352E-4</v>
      </c>
      <c r="S163" s="189">
        <f t="shared" ref="S163:AI163" si="24">+S121/$AJ$127</f>
        <v>4.4363652852196352E-4</v>
      </c>
      <c r="T163" s="189">
        <f t="shared" si="24"/>
        <v>4.4340995568448551E-4</v>
      </c>
      <c r="U163" s="189">
        <f t="shared" si="24"/>
        <v>1.4787403905906951E-2</v>
      </c>
      <c r="V163" s="189">
        <f t="shared" si="24"/>
        <v>2.9431107985174472E-6</v>
      </c>
      <c r="W163" s="189">
        <f t="shared" si="24"/>
        <v>1.1436181567164904E-2</v>
      </c>
      <c r="X163" s="189">
        <f t="shared" si="24"/>
        <v>1.2322555846684893E-2</v>
      </c>
      <c r="Y163" s="189">
        <f t="shared" si="24"/>
        <v>1.1329957741082727E-6</v>
      </c>
      <c r="Z163" s="189">
        <f t="shared" si="24"/>
        <v>1.1015493123031543E-6</v>
      </c>
      <c r="AA163" s="189">
        <f t="shared" si="24"/>
        <v>9.8916569416983447E-3</v>
      </c>
      <c r="AB163" s="189">
        <f t="shared" si="24"/>
        <v>3.7435904732800425E-7</v>
      </c>
      <c r="AC163" s="189">
        <f t="shared" si="24"/>
        <v>2.6844996150592078E-7</v>
      </c>
      <c r="AD163" s="189">
        <f t="shared" si="24"/>
        <v>2.6844996150592078E-7</v>
      </c>
      <c r="AE163" s="189">
        <f t="shared" si="24"/>
        <v>5.4950423405215491E-8</v>
      </c>
      <c r="AF163" s="189">
        <f t="shared" si="24"/>
        <v>5.4950423405215491E-8</v>
      </c>
      <c r="AG163" s="189">
        <f t="shared" si="24"/>
        <v>0</v>
      </c>
      <c r="AH163" s="189">
        <f t="shared" si="24"/>
        <v>0</v>
      </c>
      <c r="AI163" s="189">
        <f t="shared" si="24"/>
        <v>0</v>
      </c>
      <c r="AJ163" s="332">
        <f t="shared" si="19"/>
        <v>0.10278225721137782</v>
      </c>
    </row>
    <row r="164" spans="2:36" s="171" customFormat="1" ht="12.6" x14ac:dyDescent="0.3">
      <c r="B164" s="171" t="s">
        <v>144</v>
      </c>
      <c r="C164" s="189">
        <f t="shared" si="17"/>
        <v>4.2088388147267621E-3</v>
      </c>
      <c r="D164" s="189">
        <f t="shared" si="17"/>
        <v>8.7258009341979765E-3</v>
      </c>
      <c r="E164" s="189">
        <f t="shared" si="17"/>
        <v>9.4973527181672155E-3</v>
      </c>
      <c r="F164" s="189">
        <f t="shared" si="17"/>
        <v>2.2152096863881827E-2</v>
      </c>
      <c r="G164" s="189">
        <f t="shared" si="17"/>
        <v>3.9461534643994771E-4</v>
      </c>
      <c r="H164" s="189">
        <f t="shared" si="17"/>
        <v>4.2328116959644531E-3</v>
      </c>
      <c r="I164" s="189">
        <f t="shared" si="17"/>
        <v>1.2230626421727548E-2</v>
      </c>
      <c r="J164" s="189">
        <f t="shared" si="17"/>
        <v>1.5951615992077273E-2</v>
      </c>
      <c r="K164" s="189">
        <f t="shared" si="17"/>
        <v>3.764813178284901E-4</v>
      </c>
      <c r="L164" s="189">
        <f t="shared" si="17"/>
        <v>3.6757755810671157E-4</v>
      </c>
      <c r="M164" s="189">
        <f t="shared" si="17"/>
        <v>1.971830089111571E-2</v>
      </c>
      <c r="N164" s="189">
        <f t="shared" si="17"/>
        <v>3.6566962655304734E-4</v>
      </c>
      <c r="O164" s="189">
        <f t="shared" si="17"/>
        <v>3.659828957668454E-4</v>
      </c>
      <c r="P164" s="189">
        <f t="shared" si="17"/>
        <v>3.6281426391544715E-4</v>
      </c>
      <c r="Q164" s="189">
        <f t="shared" si="17"/>
        <v>3.6394575814855166E-4</v>
      </c>
      <c r="R164" s="189">
        <f t="shared" si="17"/>
        <v>3.6223723879350359E-4</v>
      </c>
      <c r="S164" s="189">
        <f t="shared" ref="S164:AI164" si="25">+S122/$AJ$127</f>
        <v>2.0294751259701321E-4</v>
      </c>
      <c r="T164" s="189">
        <f t="shared" si="25"/>
        <v>2.0172161804265089E-4</v>
      </c>
      <c r="U164" s="189">
        <f t="shared" si="25"/>
        <v>2.0141839644242099E-4</v>
      </c>
      <c r="V164" s="189">
        <f t="shared" si="25"/>
        <v>1.3665709997537514E-4</v>
      </c>
      <c r="W164" s="189">
        <f t="shared" si="25"/>
        <v>1.331958607658011E-4</v>
      </c>
      <c r="X164" s="189">
        <f t="shared" si="25"/>
        <v>1.3302080805448994E-4</v>
      </c>
      <c r="Y164" s="189">
        <f t="shared" si="25"/>
        <v>1.3258371222431761E-4</v>
      </c>
      <c r="Z164" s="189">
        <f t="shared" si="25"/>
        <v>1.3094402258021547E-4</v>
      </c>
      <c r="AA164" s="189">
        <f t="shared" si="25"/>
        <v>1.2300252406310697E-4</v>
      </c>
      <c r="AB164" s="189">
        <f t="shared" si="25"/>
        <v>4.1755172638044733E-7</v>
      </c>
      <c r="AC164" s="189">
        <f t="shared" si="25"/>
        <v>3.116426405583639E-7</v>
      </c>
      <c r="AD164" s="189">
        <f t="shared" si="25"/>
        <v>5.251421786590692E-7</v>
      </c>
      <c r="AE164" s="189">
        <f t="shared" si="25"/>
        <v>9.8143102457658552E-8</v>
      </c>
      <c r="AF164" s="189">
        <f t="shared" si="25"/>
        <v>5.4950423405215491E-8</v>
      </c>
      <c r="AG164" s="189">
        <f t="shared" si="25"/>
        <v>0</v>
      </c>
      <c r="AH164" s="189">
        <f t="shared" si="25"/>
        <v>0</v>
      </c>
      <c r="AI164" s="189">
        <f t="shared" si="25"/>
        <v>0</v>
      </c>
      <c r="AJ164" s="332">
        <f t="shared" si="19"/>
        <v>0.10107366732222813</v>
      </c>
    </row>
    <row r="165" spans="2:36" s="171" customFormat="1" ht="12.6" x14ac:dyDescent="0.3">
      <c r="B165" s="171" t="s">
        <v>145</v>
      </c>
      <c r="C165" s="189">
        <f t="shared" si="17"/>
        <v>9.4692272262671996E-3</v>
      </c>
      <c r="D165" s="189">
        <f t="shared" si="17"/>
        <v>9.7290226542187906E-3</v>
      </c>
      <c r="E165" s="189">
        <f t="shared" si="17"/>
        <v>1.7691548368830856E-3</v>
      </c>
      <c r="F165" s="189">
        <f t="shared" si="17"/>
        <v>1.4632863951328807E-3</v>
      </c>
      <c r="G165" s="189">
        <f t="shared" si="17"/>
        <v>1.6737778124968357E-2</v>
      </c>
      <c r="H165" s="189">
        <f t="shared" si="17"/>
        <v>1.6161830419980427E-2</v>
      </c>
      <c r="I165" s="189">
        <f t="shared" si="17"/>
        <v>6.3585146607208461E-3</v>
      </c>
      <c r="J165" s="189">
        <f t="shared" si="17"/>
        <v>9.7333084219775902E-4</v>
      </c>
      <c r="K165" s="189">
        <f t="shared" si="17"/>
        <v>4.3169544126186584E-3</v>
      </c>
      <c r="L165" s="189">
        <f t="shared" si="17"/>
        <v>9.5385809168874885E-4</v>
      </c>
      <c r="M165" s="189">
        <f t="shared" si="17"/>
        <v>8.1756647430583662E-4</v>
      </c>
      <c r="N165" s="189">
        <f t="shared" si="17"/>
        <v>7.5940810230768765E-4</v>
      </c>
      <c r="O165" s="189">
        <f t="shared" si="17"/>
        <v>7.1086437806018761E-4</v>
      </c>
      <c r="P165" s="189">
        <f t="shared" si="17"/>
        <v>4.3077493087506218E-4</v>
      </c>
      <c r="Q165" s="189">
        <f t="shared" si="17"/>
        <v>5.7834851482107915E-5</v>
      </c>
      <c r="R165" s="189">
        <f t="shared" si="17"/>
        <v>5.6749947658005956E-5</v>
      </c>
      <c r="S165" s="189">
        <f t="shared" ref="S165:AI165" si="26">+S123/$AJ$127</f>
        <v>5.7696952380955421E-5</v>
      </c>
      <c r="T165" s="189">
        <f t="shared" si="26"/>
        <v>5.5934286108801002E-5</v>
      </c>
      <c r="U165" s="189">
        <f t="shared" si="26"/>
        <v>5.5702155932406394E-5</v>
      </c>
      <c r="V165" s="189">
        <f t="shared" si="26"/>
        <v>5.5047732474577984E-5</v>
      </c>
      <c r="W165" s="189">
        <f t="shared" si="26"/>
        <v>1.740795075671656E-6</v>
      </c>
      <c r="X165" s="189">
        <f t="shared" si="26"/>
        <v>1.5657423643605146E-6</v>
      </c>
      <c r="Y165" s="189">
        <f t="shared" si="26"/>
        <v>1.1286465341881659E-6</v>
      </c>
      <c r="Z165" s="189">
        <f t="shared" si="26"/>
        <v>9.8570751839988521E-7</v>
      </c>
      <c r="AA165" s="189">
        <f t="shared" si="26"/>
        <v>5.7072208353611738E-7</v>
      </c>
      <c r="AB165" s="189">
        <f t="shared" si="26"/>
        <v>3.7435904732800425E-7</v>
      </c>
      <c r="AC165" s="189">
        <f t="shared" si="26"/>
        <v>2.6844996150592078E-7</v>
      </c>
      <c r="AD165" s="189">
        <f t="shared" si="26"/>
        <v>5.4950423405215491E-8</v>
      </c>
      <c r="AE165" s="189">
        <f t="shared" si="26"/>
        <v>5.4950423405215491E-8</v>
      </c>
      <c r="AF165" s="189">
        <f t="shared" si="26"/>
        <v>5.4950423405215491E-8</v>
      </c>
      <c r="AG165" s="189">
        <f t="shared" si="26"/>
        <v>0</v>
      </c>
      <c r="AH165" s="189">
        <f t="shared" si="26"/>
        <v>0</v>
      </c>
      <c r="AI165" s="189">
        <f t="shared" si="26"/>
        <v>0</v>
      </c>
      <c r="AJ165" s="332">
        <f t="shared" si="19"/>
        <v>7.0997336750117629E-2</v>
      </c>
    </row>
    <row r="166" spans="2:36" s="171" customFormat="1" ht="12.6" x14ac:dyDescent="0.3">
      <c r="B166" s="171" t="s">
        <v>146</v>
      </c>
      <c r="C166" s="189">
        <f t="shared" si="17"/>
        <v>1.240061733398859E-3</v>
      </c>
      <c r="D166" s="189">
        <f t="shared" si="17"/>
        <v>7.2811457703527739E-4</v>
      </c>
      <c r="E166" s="189">
        <f t="shared" si="17"/>
        <v>7.9657007488712712E-4</v>
      </c>
      <c r="F166" s="189">
        <f t="shared" si="17"/>
        <v>1.2649782825894839E-2</v>
      </c>
      <c r="G166" s="189">
        <f t="shared" si="17"/>
        <v>7.274321989911221E-3</v>
      </c>
      <c r="H166" s="189">
        <f t="shared" si="17"/>
        <v>7.6150956976450928E-4</v>
      </c>
      <c r="I166" s="189">
        <f t="shared" si="17"/>
        <v>4.4854588528108596E-3</v>
      </c>
      <c r="J166" s="189">
        <f t="shared" si="17"/>
        <v>7.5411008620743377E-4</v>
      </c>
      <c r="K166" s="189">
        <f t="shared" si="17"/>
        <v>5.1352915944944703E-3</v>
      </c>
      <c r="L166" s="189">
        <f t="shared" si="17"/>
        <v>7.3811958284622937E-4</v>
      </c>
      <c r="M166" s="189">
        <f t="shared" si="17"/>
        <v>5.6237579049222804E-4</v>
      </c>
      <c r="N166" s="189">
        <f t="shared" si="17"/>
        <v>5.3760932791016396E-4</v>
      </c>
      <c r="O166" s="189">
        <f t="shared" si="17"/>
        <v>4.6230444015163142E-4</v>
      </c>
      <c r="P166" s="189">
        <f t="shared" si="17"/>
        <v>1.3658704669869131E-2</v>
      </c>
      <c r="Q166" s="189">
        <f t="shared" si="17"/>
        <v>2.5925332267274132E-4</v>
      </c>
      <c r="R166" s="189">
        <f t="shared" si="17"/>
        <v>2.5662473967222749E-4</v>
      </c>
      <c r="S166" s="189">
        <f t="shared" ref="S166:AI166" si="27">+S124/$AJ$127</f>
        <v>8.0931085712553579E-5</v>
      </c>
      <c r="T166" s="189">
        <f t="shared" si="27"/>
        <v>1.4112159360391682E-5</v>
      </c>
      <c r="U166" s="189">
        <f t="shared" si="27"/>
        <v>1.4053697249996873E-5</v>
      </c>
      <c r="V166" s="189">
        <f t="shared" si="27"/>
        <v>1.3676876988475427E-5</v>
      </c>
      <c r="W166" s="189">
        <f t="shared" si="27"/>
        <v>1.3597339613558889E-5</v>
      </c>
      <c r="X166" s="189">
        <f t="shared" si="27"/>
        <v>1.2303857794238603E-5</v>
      </c>
      <c r="Y166" s="189">
        <f t="shared" si="27"/>
        <v>1.1329957741082727E-6</v>
      </c>
      <c r="Z166" s="189">
        <f t="shared" si="27"/>
        <v>8.785642043368306E-7</v>
      </c>
      <c r="AA166" s="189">
        <f t="shared" si="27"/>
        <v>6.2118693897022354E-7</v>
      </c>
      <c r="AB166" s="189">
        <f t="shared" si="27"/>
        <v>3.7435904732800425E-7</v>
      </c>
      <c r="AC166" s="189">
        <f t="shared" si="27"/>
        <v>2.6844996150592078E-7</v>
      </c>
      <c r="AD166" s="189">
        <f t="shared" si="27"/>
        <v>5.4950423405215491E-8</v>
      </c>
      <c r="AE166" s="189">
        <f t="shared" si="27"/>
        <v>5.4950423405215491E-8</v>
      </c>
      <c r="AF166" s="189">
        <f t="shared" si="27"/>
        <v>5.4950423405215491E-8</v>
      </c>
      <c r="AG166" s="189">
        <f t="shared" si="27"/>
        <v>0</v>
      </c>
      <c r="AH166" s="189">
        <f t="shared" si="27"/>
        <v>0</v>
      </c>
      <c r="AI166" s="189">
        <f t="shared" si="27"/>
        <v>0</v>
      </c>
      <c r="AJ166" s="332">
        <f t="shared" si="19"/>
        <v>5.0452328601934639E-2</v>
      </c>
    </row>
    <row r="167" spans="2:36" s="171" customFormat="1" ht="12.6" x14ac:dyDescent="0.3">
      <c r="B167" s="171" t="s">
        <v>147</v>
      </c>
      <c r="C167" s="189">
        <f t="shared" si="17"/>
        <v>6.7935069424624921E-3</v>
      </c>
      <c r="D167" s="189">
        <f t="shared" si="17"/>
        <v>4.5187613982419533E-4</v>
      </c>
      <c r="E167" s="189">
        <f t="shared" si="17"/>
        <v>6.9481549097871612E-3</v>
      </c>
      <c r="F167" s="189">
        <f t="shared" si="17"/>
        <v>9.295162935993534E-4</v>
      </c>
      <c r="G167" s="189">
        <f t="shared" si="17"/>
        <v>3.307849935250812E-3</v>
      </c>
      <c r="H167" s="189">
        <f t="shared" si="17"/>
        <v>4.3942131088373602E-3</v>
      </c>
      <c r="I167" s="189">
        <f t="shared" si="17"/>
        <v>8.996512262722812E-4</v>
      </c>
      <c r="J167" s="189">
        <f t="shared" si="17"/>
        <v>8.9945419325238702E-4</v>
      </c>
      <c r="K167" s="189">
        <f t="shared" si="17"/>
        <v>4.9322973890983867E-3</v>
      </c>
      <c r="L167" s="189">
        <f t="shared" si="17"/>
        <v>4.6965767169867043E-4</v>
      </c>
      <c r="M167" s="189">
        <f t="shared" si="17"/>
        <v>4.6911346892523063E-4</v>
      </c>
      <c r="N167" s="189">
        <f t="shared" si="17"/>
        <v>5.7157808238809194E-3</v>
      </c>
      <c r="O167" s="189">
        <f t="shared" si="17"/>
        <v>4.6983664656141737E-4</v>
      </c>
      <c r="P167" s="189">
        <f t="shared" si="17"/>
        <v>4.6730309424654147E-4</v>
      </c>
      <c r="Q167" s="189">
        <f t="shared" si="17"/>
        <v>4.6675417594763851E-4</v>
      </c>
      <c r="R167" s="189">
        <f t="shared" si="17"/>
        <v>2.4416127244437924E-4</v>
      </c>
      <c r="S167" s="189">
        <f t="shared" ref="S167:AI167" si="28">+S125/$AJ$127</f>
        <v>1.9577925517249474E-4</v>
      </c>
      <c r="T167" s="189">
        <f t="shared" si="28"/>
        <v>9.5592256423362052E-5</v>
      </c>
      <c r="U167" s="189">
        <f t="shared" si="28"/>
        <v>9.5381848618993328E-5</v>
      </c>
      <c r="V167" s="189">
        <f t="shared" si="28"/>
        <v>9.4754033879084984E-5</v>
      </c>
      <c r="W167" s="189">
        <f t="shared" si="28"/>
        <v>9.4674496504168436E-5</v>
      </c>
      <c r="X167" s="189">
        <f t="shared" si="28"/>
        <v>2.3336312232716374E-3</v>
      </c>
      <c r="Y167" s="189">
        <f t="shared" si="28"/>
        <v>9.3919408946896657E-5</v>
      </c>
      <c r="Z167" s="189">
        <f t="shared" si="28"/>
        <v>9.2377164326077431E-5</v>
      </c>
      <c r="AA167" s="189">
        <f t="shared" si="28"/>
        <v>9.1962178891213649E-5</v>
      </c>
      <c r="AB167" s="189">
        <f t="shared" si="28"/>
        <v>9.1923424024502705E-5</v>
      </c>
      <c r="AC167" s="189">
        <f t="shared" si="28"/>
        <v>9.1817514938680623E-5</v>
      </c>
      <c r="AD167" s="189">
        <f t="shared" si="28"/>
        <v>8.5734850695267963E-3</v>
      </c>
      <c r="AE167" s="189">
        <f t="shared" si="28"/>
        <v>8.5679854711175132E-3</v>
      </c>
      <c r="AF167" s="189">
        <f t="shared" si="28"/>
        <v>8.5827007514726415E-3</v>
      </c>
      <c r="AG167" s="189">
        <f t="shared" si="28"/>
        <v>0</v>
      </c>
      <c r="AH167" s="189">
        <f t="shared" si="28"/>
        <v>0</v>
      </c>
      <c r="AI167" s="189">
        <f t="shared" si="28"/>
        <v>0</v>
      </c>
      <c r="AJ167" s="332">
        <f t="shared" si="19"/>
        <v>6.6955111389203292E-2</v>
      </c>
    </row>
    <row r="168" spans="2:36" s="171" customFormat="1" ht="12.6" x14ac:dyDescent="0.3">
      <c r="B168" s="171" t="s">
        <v>148</v>
      </c>
      <c r="C168" s="189">
        <f t="shared" si="17"/>
        <v>1.4415374491262092E-3</v>
      </c>
      <c r="D168" s="189">
        <f t="shared" si="17"/>
        <v>7.0794694303633152E-4</v>
      </c>
      <c r="E168" s="189">
        <f t="shared" si="17"/>
        <v>1.0540977553658308E-3</v>
      </c>
      <c r="F168" s="189">
        <f t="shared" si="17"/>
        <v>8.7047420110032605E-4</v>
      </c>
      <c r="G168" s="189">
        <f t="shared" si="17"/>
        <v>8.7708976340326547E-4</v>
      </c>
      <c r="H168" s="189">
        <f t="shared" si="17"/>
        <v>8.77521216206809E-4</v>
      </c>
      <c r="I168" s="189">
        <f t="shared" si="17"/>
        <v>8.7620030767978046E-4</v>
      </c>
      <c r="J168" s="189">
        <f t="shared" si="17"/>
        <v>8.6775081939013336E-4</v>
      </c>
      <c r="K168" s="189">
        <f t="shared" si="17"/>
        <v>8.5048834903578621E-4</v>
      </c>
      <c r="L168" s="189">
        <f t="shared" si="17"/>
        <v>6.6087132236738002E-4</v>
      </c>
      <c r="M168" s="189">
        <f t="shared" si="17"/>
        <v>6.5605979315714387E-4</v>
      </c>
      <c r="N168" s="189">
        <f t="shared" si="17"/>
        <v>6.5684472270164198E-4</v>
      </c>
      <c r="O168" s="189">
        <f t="shared" si="17"/>
        <v>6.3359029688779436E-4</v>
      </c>
      <c r="P168" s="189">
        <f t="shared" si="17"/>
        <v>6.4646859330220248E-4</v>
      </c>
      <c r="Q168" s="189">
        <f t="shared" si="17"/>
        <v>6.3258587111673448E-4</v>
      </c>
      <c r="R168" s="189">
        <f t="shared" si="17"/>
        <v>6.1561304301235788E-4</v>
      </c>
      <c r="S168" s="189">
        <f t="shared" ref="S168:AI168" si="29">+S126/$AJ$127</f>
        <v>4.6220709879264557E-4</v>
      </c>
      <c r="T168" s="189">
        <f t="shared" si="29"/>
        <v>2.4697984585840918E-4</v>
      </c>
      <c r="U168" s="189">
        <f t="shared" si="29"/>
        <v>2.4637730096459682E-4</v>
      </c>
      <c r="V168" s="189">
        <f t="shared" si="29"/>
        <v>3.0841981483546812E-5</v>
      </c>
      <c r="W168" s="189">
        <f t="shared" si="29"/>
        <v>3.0621301333120705E-5</v>
      </c>
      <c r="X168" s="189">
        <f t="shared" si="29"/>
        <v>3.0446248621809561E-5</v>
      </c>
      <c r="Y168" s="189">
        <f t="shared" si="29"/>
        <v>2.986621377584893E-5</v>
      </c>
      <c r="Z168" s="189">
        <f t="shared" si="29"/>
        <v>2.9866215641862756E-5</v>
      </c>
      <c r="AA168" s="189">
        <f t="shared" si="29"/>
        <v>2.5733553601058549E-5</v>
      </c>
      <c r="AB168" s="189">
        <f t="shared" si="29"/>
        <v>2.5714581079722538E-5</v>
      </c>
      <c r="AC168" s="189">
        <f t="shared" si="29"/>
        <v>2.5608671993900456E-5</v>
      </c>
      <c r="AD168" s="189">
        <f t="shared" si="29"/>
        <v>2.5395172455799749E-5</v>
      </c>
      <c r="AE168" s="189">
        <f t="shared" si="29"/>
        <v>2.5395172455799749E-5</v>
      </c>
      <c r="AF168" s="189">
        <f t="shared" si="29"/>
        <v>5.4950423405215491E-8</v>
      </c>
      <c r="AG168" s="189">
        <f t="shared" si="29"/>
        <v>0</v>
      </c>
      <c r="AH168" s="189">
        <f t="shared" si="29"/>
        <v>0</v>
      </c>
      <c r="AI168" s="189">
        <f t="shared" si="29"/>
        <v>0</v>
      </c>
      <c r="AJ168" s="332">
        <f t="shared" si="19"/>
        <v>1.4160248755371255E-2</v>
      </c>
    </row>
    <row r="169" spans="2:36" s="171" customFormat="1" ht="12.6" x14ac:dyDescent="0.3">
      <c r="B169" s="178" t="s">
        <v>120</v>
      </c>
      <c r="C169" s="190">
        <f>SUM(C157:C168)</f>
        <v>3.1989852042613016E-2</v>
      </c>
      <c r="D169" s="190">
        <f t="shared" ref="D169:AJ169" si="30">SUM(D157:D168)</f>
        <v>7.3674607317782775E-2</v>
      </c>
      <c r="E169" s="190">
        <f t="shared" si="30"/>
        <v>6.4177894930898802E-2</v>
      </c>
      <c r="F169" s="190">
        <f t="shared" si="30"/>
        <v>9.6582194882011765E-2</v>
      </c>
      <c r="G169" s="190">
        <f t="shared" si="30"/>
        <v>9.8944648249970388E-2</v>
      </c>
      <c r="H169" s="190">
        <f t="shared" si="30"/>
        <v>7.3188927136252732E-2</v>
      </c>
      <c r="I169" s="190">
        <f t="shared" si="30"/>
        <v>8.474952464430742E-2</v>
      </c>
      <c r="J169" s="190">
        <f t="shared" si="30"/>
        <v>5.6637877460313173E-2</v>
      </c>
      <c r="K169" s="190">
        <f t="shared" si="30"/>
        <v>5.6110761657613376E-2</v>
      </c>
      <c r="L169" s="190">
        <f t="shared" si="30"/>
        <v>5.1537953176753235E-2</v>
      </c>
      <c r="M169" s="190">
        <f t="shared" si="30"/>
        <v>4.6345644414113485E-2</v>
      </c>
      <c r="N169" s="190">
        <f t="shared" si="30"/>
        <v>3.546634990564209E-2</v>
      </c>
      <c r="O169" s="190">
        <f t="shared" si="30"/>
        <v>1.0579341329810588E-2</v>
      </c>
      <c r="P169" s="190">
        <f t="shared" si="30"/>
        <v>1.8910932405965211E-2</v>
      </c>
      <c r="Q169" s="190">
        <f t="shared" si="30"/>
        <v>9.5082076766417143E-3</v>
      </c>
      <c r="R169" s="190">
        <f t="shared" si="30"/>
        <v>3.1130428672404557E-2</v>
      </c>
      <c r="S169" s="190">
        <f t="shared" si="30"/>
        <v>7.7059070039212363E-3</v>
      </c>
      <c r="T169" s="190">
        <f t="shared" si="30"/>
        <v>2.1841091910526902E-3</v>
      </c>
      <c r="U169" s="190">
        <f t="shared" si="30"/>
        <v>2.4939584341887238E-2</v>
      </c>
      <c r="V169" s="190">
        <f t="shared" si="30"/>
        <v>3.0878408834213271E-2</v>
      </c>
      <c r="W169" s="190">
        <f t="shared" si="30"/>
        <v>3.4095984778298331E-2</v>
      </c>
      <c r="X169" s="190">
        <f t="shared" si="30"/>
        <v>1.8096226262295709E-2</v>
      </c>
      <c r="Y169" s="190">
        <f t="shared" si="30"/>
        <v>1.0555464046110058E-3</v>
      </c>
      <c r="Z169" s="190">
        <f t="shared" si="30"/>
        <v>5.1230644530037733E-4</v>
      </c>
      <c r="AA169" s="190">
        <f t="shared" si="30"/>
        <v>1.0384348629249925E-2</v>
      </c>
      <c r="AB169" s="190">
        <f t="shared" si="30"/>
        <v>3.5374898224140605E-3</v>
      </c>
      <c r="AC169" s="190">
        <f t="shared" si="30"/>
        <v>9.5092836880120374E-4</v>
      </c>
      <c r="AD169" s="190">
        <f t="shared" si="30"/>
        <v>8.7183269144272303E-3</v>
      </c>
      <c r="AE169" s="190">
        <f t="shared" si="30"/>
        <v>8.7109058203446773E-3</v>
      </c>
      <c r="AF169" s="190">
        <f t="shared" si="30"/>
        <v>8.694781280088491E-3</v>
      </c>
      <c r="AG169" s="190">
        <f t="shared" si="30"/>
        <v>0</v>
      </c>
      <c r="AH169" s="190">
        <f t="shared" si="30"/>
        <v>0</v>
      </c>
      <c r="AI169" s="190">
        <f t="shared" si="30"/>
        <v>0</v>
      </c>
      <c r="AJ169" s="333">
        <f t="shared" si="30"/>
        <v>0.99999999999999967</v>
      </c>
    </row>
    <row r="170" spans="2:36" s="171" customFormat="1" ht="12.6" x14ac:dyDescent="0.3">
      <c r="B170" s="172"/>
      <c r="S170" s="172"/>
      <c r="T170" s="191"/>
      <c r="U170" s="191"/>
      <c r="AJ170" s="192"/>
    </row>
    <row r="171" spans="2:36" s="171" customFormat="1" ht="12.6" x14ac:dyDescent="0.3"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S171" s="172"/>
    </row>
    <row r="172" spans="2:36" s="171" customFormat="1" ht="12.6" x14ac:dyDescent="0.3">
      <c r="B172" s="172" t="s">
        <v>151</v>
      </c>
      <c r="S172" s="172"/>
      <c r="T172" s="193"/>
      <c r="U172" s="193"/>
    </row>
  </sheetData>
  <mergeCells count="89">
    <mergeCell ref="B2:Q2"/>
    <mergeCell ref="B6:F6"/>
    <mergeCell ref="H6:L6"/>
    <mergeCell ref="N6:R6"/>
    <mergeCell ref="B7:F7"/>
    <mergeCell ref="H7:L7"/>
    <mergeCell ref="N7:R7"/>
    <mergeCell ref="B8:F8"/>
    <mergeCell ref="H8:L8"/>
    <mergeCell ref="N8:R8"/>
    <mergeCell ref="B9:F9"/>
    <mergeCell ref="H9:L9"/>
    <mergeCell ref="N9:R9"/>
    <mergeCell ref="B10:F10"/>
    <mergeCell ref="H10:L10"/>
    <mergeCell ref="N10:R10"/>
    <mergeCell ref="B24:F24"/>
    <mergeCell ref="H24:L24"/>
    <mergeCell ref="N24:R24"/>
    <mergeCell ref="B25:F25"/>
    <mergeCell ref="H25:L25"/>
    <mergeCell ref="N25:R25"/>
    <mergeCell ref="B26:F26"/>
    <mergeCell ref="H26:L26"/>
    <mergeCell ref="N26:R26"/>
    <mergeCell ref="B27:F27"/>
    <mergeCell ref="H27:L27"/>
    <mergeCell ref="N27:R27"/>
    <mergeCell ref="B28:F28"/>
    <mergeCell ref="H28:L28"/>
    <mergeCell ref="N28:R28"/>
    <mergeCell ref="B45:F45"/>
    <mergeCell ref="H45:L45"/>
    <mergeCell ref="N45:R45"/>
    <mergeCell ref="B46:F46"/>
    <mergeCell ref="H46:L46"/>
    <mergeCell ref="N46:R46"/>
    <mergeCell ref="B47:F47"/>
    <mergeCell ref="H47:L47"/>
    <mergeCell ref="N47:R47"/>
    <mergeCell ref="B48:F48"/>
    <mergeCell ref="H48:L48"/>
    <mergeCell ref="N48:R48"/>
    <mergeCell ref="B49:F49"/>
    <mergeCell ref="H49:L49"/>
    <mergeCell ref="N49:R49"/>
    <mergeCell ref="B67:Q67"/>
    <mergeCell ref="B70:F70"/>
    <mergeCell ref="H70:L70"/>
    <mergeCell ref="N70:R70"/>
    <mergeCell ref="B71:F71"/>
    <mergeCell ref="H71:L71"/>
    <mergeCell ref="N71:R71"/>
    <mergeCell ref="B72:F72"/>
    <mergeCell ref="H72:L72"/>
    <mergeCell ref="N72:R72"/>
    <mergeCell ref="B73:F73"/>
    <mergeCell ref="H73:L73"/>
    <mergeCell ref="N73:R73"/>
    <mergeCell ref="B74:F74"/>
    <mergeCell ref="H74:L74"/>
    <mergeCell ref="N74:R74"/>
    <mergeCell ref="B89:F89"/>
    <mergeCell ref="H89:L89"/>
    <mergeCell ref="N89:R89"/>
    <mergeCell ref="B90:F90"/>
    <mergeCell ref="H90:L90"/>
    <mergeCell ref="N90:R90"/>
    <mergeCell ref="B111:AJ111"/>
    <mergeCell ref="B91:F91"/>
    <mergeCell ref="H91:L91"/>
    <mergeCell ref="N91:R91"/>
    <mergeCell ref="B92:F92"/>
    <mergeCell ref="H92:L92"/>
    <mergeCell ref="N92:R92"/>
    <mergeCell ref="B93:F93"/>
    <mergeCell ref="H93:L93"/>
    <mergeCell ref="N93:R93"/>
    <mergeCell ref="B109:AJ109"/>
    <mergeCell ref="B110:AJ110"/>
    <mergeCell ref="B152:AJ152"/>
    <mergeCell ref="B153:AJ153"/>
    <mergeCell ref="B154:AJ154"/>
    <mergeCell ref="B112:AJ112"/>
    <mergeCell ref="B130:AJ130"/>
    <mergeCell ref="B131:AJ131"/>
    <mergeCell ref="B132:AJ132"/>
    <mergeCell ref="B133:AJ133"/>
    <mergeCell ref="B151:AJ151"/>
  </mergeCells>
  <hyperlinks>
    <hyperlink ref="S2" location="INDICE!A21" display="Å INDICE" xr:uid="{00000000-0004-0000-0400-000000000000}"/>
    <hyperlink ref="R67" location="INDICE!A21" display="Å INDICE" xr:uid="{00000000-0004-0000-04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rowBreaks count="2" manualBreakCount="2">
    <brk id="65" max="17" man="1"/>
    <brk id="108" max="17" man="1"/>
  </rowBreaks>
  <colBreaks count="1" manualBreakCount="1">
    <brk id="1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AT77"/>
  <sheetViews>
    <sheetView showGridLines="0" zoomScaleNormal="100" workbookViewId="0">
      <pane xSplit="1" ySplit="6" topLeftCell="AL34" activePane="bottomRight" state="frozen"/>
      <selection pane="topRight" activeCell="V8" sqref="V8"/>
      <selection pane="bottomLeft" activeCell="V8" sqref="V8"/>
      <selection pane="bottomRight" activeCell="AR26" sqref="AR26:AR31"/>
    </sheetView>
  </sheetViews>
  <sheetFormatPr baseColWidth="10" defaultColWidth="11.44140625" defaultRowHeight="14.4" outlineLevelCol="1" x14ac:dyDescent="0.35"/>
  <cols>
    <col min="1" max="1" width="26.5546875" style="21" customWidth="1"/>
    <col min="2" max="2" width="15.44140625" style="21" hidden="1" customWidth="1" outlineLevel="1"/>
    <col min="3" max="3" width="12.88671875" style="21" hidden="1" customWidth="1" outlineLevel="1"/>
    <col min="4" max="4" width="15.44140625" style="21" hidden="1" customWidth="1" outlineLevel="1"/>
    <col min="5" max="5" width="12.88671875" style="21" hidden="1" customWidth="1" outlineLevel="1"/>
    <col min="6" max="6" width="15.44140625" style="21" hidden="1" customWidth="1" outlineLevel="1"/>
    <col min="7" max="7" width="12.88671875" style="21" hidden="1" customWidth="1" outlineLevel="1"/>
    <col min="8" max="8" width="15.44140625" style="21" hidden="1" customWidth="1" outlineLevel="1"/>
    <col min="9" max="9" width="12.88671875" style="21" hidden="1" customWidth="1" outlineLevel="1"/>
    <col min="10" max="10" width="15.44140625" style="21" hidden="1" customWidth="1" outlineLevel="1"/>
    <col min="11" max="11" width="12.88671875" style="21" hidden="1" customWidth="1" outlineLevel="1"/>
    <col min="12" max="12" width="15.44140625" style="21" hidden="1" customWidth="1" outlineLevel="1"/>
    <col min="13" max="13" width="12.88671875" style="21" hidden="1" customWidth="1" outlineLevel="1"/>
    <col min="14" max="14" width="18.21875" style="21" hidden="1" customWidth="1" outlineLevel="1"/>
    <col min="15" max="15" width="12.88671875" style="21" hidden="1" customWidth="1" outlineLevel="1"/>
    <col min="16" max="16" width="18.21875" style="21" hidden="1" customWidth="1" outlineLevel="1"/>
    <col min="17" max="17" width="12.88671875" style="21" hidden="1" customWidth="1" outlineLevel="1"/>
    <col min="18" max="18" width="18.21875" style="21" hidden="1" customWidth="1" outlineLevel="1"/>
    <col min="19" max="19" width="12.88671875" style="21" hidden="1" customWidth="1" outlineLevel="1"/>
    <col min="20" max="20" width="18.21875" style="21" hidden="1" customWidth="1" outlineLevel="1"/>
    <col min="21" max="21" width="12.88671875" style="21" hidden="1" customWidth="1" outlineLevel="1"/>
    <col min="22" max="22" width="18.21875" style="21" hidden="1" customWidth="1" outlineLevel="1"/>
    <col min="23" max="23" width="12.88671875" style="21" hidden="1" customWidth="1" outlineLevel="1"/>
    <col min="24" max="24" width="18.21875" style="21" customWidth="1" collapsed="1"/>
    <col min="25" max="25" width="12.88671875" style="21" bestFit="1" customWidth="1"/>
    <col min="26" max="26" width="23.44140625" style="21" customWidth="1"/>
    <col min="27" max="27" width="12.88671875" style="21" bestFit="1" customWidth="1"/>
    <col min="28" max="28" width="23.21875" style="21" customWidth="1"/>
    <col min="29" max="29" width="12.88671875" style="21" bestFit="1" customWidth="1"/>
    <col min="30" max="30" width="21.6640625" style="21" bestFit="1" customWidth="1"/>
    <col min="31" max="31" width="12.88671875" style="21" bestFit="1" customWidth="1"/>
    <col min="32" max="32" width="26.88671875" style="21" customWidth="1"/>
    <col min="33" max="33" width="12.88671875" style="21" bestFit="1" customWidth="1"/>
    <col min="34" max="34" width="26.88671875" style="21" customWidth="1"/>
    <col min="35" max="35" width="12.88671875" style="21" bestFit="1" customWidth="1"/>
    <col min="36" max="36" width="24.21875" style="21" customWidth="1"/>
    <col min="37" max="37" width="12.88671875" style="21" customWidth="1"/>
    <col min="38" max="38" width="26.88671875" style="21" customWidth="1"/>
    <col min="39" max="39" width="12.88671875" style="21" bestFit="1" customWidth="1"/>
    <col min="40" max="40" width="26.88671875" style="21" customWidth="1"/>
    <col min="41" max="41" width="12.88671875" style="21" bestFit="1" customWidth="1"/>
    <col min="42" max="42" width="26.88671875" style="21" customWidth="1"/>
    <col min="43" max="43" width="12.88671875" style="21" bestFit="1" customWidth="1"/>
    <col min="44" max="44" width="22.77734375" style="21" customWidth="1"/>
    <col min="45" max="45" width="19.109375" style="21" bestFit="1" customWidth="1"/>
    <col min="46" max="16384" width="11.44140625" style="21"/>
  </cols>
  <sheetData>
    <row r="1" spans="1:46" s="275" customFormat="1" ht="15" x14ac:dyDescent="0.4">
      <c r="A1" s="351" t="s">
        <v>152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15"/>
      <c r="AK1" s="315"/>
      <c r="AL1" s="315"/>
      <c r="AN1" s="328"/>
      <c r="AP1" s="339"/>
      <c r="AQ1" s="318"/>
      <c r="AR1" s="313" t="s">
        <v>186</v>
      </c>
    </row>
    <row r="2" spans="1:46" s="275" customFormat="1" ht="22.8" customHeight="1" x14ac:dyDescent="0.4">
      <c r="A2" s="351" t="s">
        <v>44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15"/>
      <c r="AK2" s="315"/>
      <c r="AL2" s="315"/>
      <c r="AP2" s="318"/>
      <c r="AQ2" s="318"/>
      <c r="AR2" s="305"/>
    </row>
    <row r="3" spans="1:46" s="275" customFormat="1" ht="15.6" thickBot="1" x14ac:dyDescent="0.45">
      <c r="A3" s="276"/>
      <c r="AP3" s="318"/>
      <c r="AQ3" s="318"/>
    </row>
    <row r="4" spans="1:46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49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199</v>
      </c>
      <c r="AK4" s="373"/>
      <c r="AL4" s="372" t="s">
        <v>201</v>
      </c>
      <c r="AM4" s="373"/>
      <c r="AN4" s="374" t="s">
        <v>203</v>
      </c>
      <c r="AO4" s="375"/>
      <c r="AP4" s="372" t="s">
        <v>212</v>
      </c>
      <c r="AQ4" s="373"/>
      <c r="AR4" s="376" t="s">
        <v>216</v>
      </c>
      <c r="AS4" s="377"/>
    </row>
    <row r="5" spans="1:46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6" s="37" customFormat="1" ht="15" thickBot="1" x14ac:dyDescent="0.4">
      <c r="A6" s="354"/>
      <c r="B6" s="202">
        <v>2019116.5902830574</v>
      </c>
      <c r="C6" s="203">
        <v>1</v>
      </c>
      <c r="D6" s="202">
        <v>1818679.2711059153</v>
      </c>
      <c r="E6" s="203">
        <v>1</v>
      </c>
      <c r="F6" s="202">
        <v>1854120.6752625313</v>
      </c>
      <c r="G6" s="203">
        <v>1</v>
      </c>
      <c r="H6" s="204">
        <v>1768942.7518663541</v>
      </c>
      <c r="I6" s="205">
        <v>1</v>
      </c>
      <c r="J6" s="204">
        <v>1662577.765288451</v>
      </c>
      <c r="K6" s="205">
        <v>1</v>
      </c>
      <c r="L6" s="202">
        <v>1607460.3688926885</v>
      </c>
      <c r="M6" s="203">
        <v>1</v>
      </c>
      <c r="N6" s="202">
        <v>1936007.1333715389</v>
      </c>
      <c r="O6" s="203">
        <v>1</v>
      </c>
      <c r="P6" s="202">
        <v>1866661.8584965901</v>
      </c>
      <c r="Q6" s="203">
        <v>1</v>
      </c>
      <c r="R6" s="204">
        <v>1774833.2387606245</v>
      </c>
      <c r="S6" s="205">
        <v>1</v>
      </c>
      <c r="T6" s="204">
        <v>1723817.8023626667</v>
      </c>
      <c r="U6" s="205">
        <v>1</v>
      </c>
      <c r="V6" s="204">
        <v>2473133.0193976522</v>
      </c>
      <c r="W6" s="205">
        <v>1</v>
      </c>
      <c r="X6" s="204">
        <v>2449479.5242963936</v>
      </c>
      <c r="Y6" s="205">
        <v>1</v>
      </c>
      <c r="Z6" s="204">
        <v>2446682.3700781045</v>
      </c>
      <c r="AA6" s="205">
        <v>1</v>
      </c>
      <c r="AB6" s="204">
        <v>2636437.2792384988</v>
      </c>
      <c r="AC6" s="205">
        <v>1</v>
      </c>
      <c r="AD6" s="202">
        <v>3046914.6134376172</v>
      </c>
      <c r="AE6" s="203">
        <v>1</v>
      </c>
      <c r="AF6" s="204">
        <v>3078493.4748554933</v>
      </c>
      <c r="AG6" s="205">
        <v>1</v>
      </c>
      <c r="AH6" s="202">
        <v>3110120.5772972764</v>
      </c>
      <c r="AI6" s="203">
        <v>1</v>
      </c>
      <c r="AJ6" s="202">
        <v>3234677.5511161108</v>
      </c>
      <c r="AK6" s="203">
        <v>1</v>
      </c>
      <c r="AL6" s="202">
        <v>3561838.4202084388</v>
      </c>
      <c r="AM6" s="203">
        <v>1</v>
      </c>
      <c r="AN6" s="204">
        <v>3327848.8074017912</v>
      </c>
      <c r="AO6" s="205">
        <v>1</v>
      </c>
      <c r="AP6" s="202">
        <f>+AP9+AP11+AP13</f>
        <v>3491148.0495951804</v>
      </c>
      <c r="AQ6" s="203">
        <v>1</v>
      </c>
      <c r="AR6" s="206">
        <f>+AR9+AR11+AR13</f>
        <v>3490454.5446185395</v>
      </c>
      <c r="AS6" s="207">
        <v>1</v>
      </c>
      <c r="AT6" s="34"/>
    </row>
    <row r="7" spans="1:46" s="37" customFormat="1" x14ac:dyDescent="0.35">
      <c r="A7" s="38"/>
      <c r="B7" s="208"/>
      <c r="C7" s="209"/>
      <c r="D7" s="208"/>
      <c r="E7" s="209"/>
      <c r="F7" s="208"/>
      <c r="G7" s="209"/>
      <c r="H7" s="210"/>
      <c r="I7" s="211"/>
      <c r="J7" s="210"/>
      <c r="K7" s="211"/>
      <c r="L7" s="208"/>
      <c r="M7" s="209"/>
      <c r="N7" s="208"/>
      <c r="O7" s="209"/>
      <c r="P7" s="208"/>
      <c r="Q7" s="209"/>
      <c r="R7" s="210"/>
      <c r="S7" s="211"/>
      <c r="T7" s="210"/>
      <c r="U7" s="211"/>
      <c r="V7" s="210"/>
      <c r="W7" s="211"/>
      <c r="X7" s="210"/>
      <c r="Y7" s="211"/>
      <c r="Z7" s="210"/>
      <c r="AA7" s="211"/>
      <c r="AB7" s="210"/>
      <c r="AC7" s="211"/>
      <c r="AD7" s="208"/>
      <c r="AE7" s="209"/>
      <c r="AF7" s="210"/>
      <c r="AG7" s="211"/>
      <c r="AH7" s="208"/>
      <c r="AI7" s="209"/>
      <c r="AJ7" s="208"/>
      <c r="AK7" s="209"/>
      <c r="AL7" s="208"/>
      <c r="AM7" s="209"/>
      <c r="AN7" s="329"/>
      <c r="AO7" s="211"/>
      <c r="AP7" s="340"/>
      <c r="AQ7" s="209"/>
      <c r="AR7" s="323"/>
      <c r="AS7" s="212"/>
    </row>
    <row r="8" spans="1:46" s="37" customFormat="1" x14ac:dyDescent="0.35">
      <c r="A8" s="44" t="s">
        <v>54</v>
      </c>
      <c r="B8" s="213"/>
      <c r="C8" s="203"/>
      <c r="D8" s="213"/>
      <c r="E8" s="203"/>
      <c r="F8" s="213"/>
      <c r="G8" s="203"/>
      <c r="H8" s="214"/>
      <c r="I8" s="205"/>
      <c r="J8" s="214"/>
      <c r="K8" s="205"/>
      <c r="L8" s="213"/>
      <c r="M8" s="203"/>
      <c r="N8" s="213"/>
      <c r="O8" s="203"/>
      <c r="P8" s="213"/>
      <c r="Q8" s="203"/>
      <c r="R8" s="214"/>
      <c r="S8" s="205"/>
      <c r="T8" s="214"/>
      <c r="U8" s="205"/>
      <c r="V8" s="214"/>
      <c r="W8" s="205"/>
      <c r="X8" s="214"/>
      <c r="Y8" s="205"/>
      <c r="Z8" s="214"/>
      <c r="AA8" s="205"/>
      <c r="AB8" s="214"/>
      <c r="AC8" s="205"/>
      <c r="AD8" s="213"/>
      <c r="AE8" s="203"/>
      <c r="AF8" s="214"/>
      <c r="AG8" s="205"/>
      <c r="AH8" s="213"/>
      <c r="AI8" s="203"/>
      <c r="AJ8" s="213"/>
      <c r="AK8" s="203"/>
      <c r="AL8" s="213"/>
      <c r="AM8" s="203"/>
      <c r="AN8" s="204"/>
      <c r="AO8" s="205"/>
      <c r="AP8" s="202"/>
      <c r="AQ8" s="203"/>
      <c r="AR8" s="206"/>
      <c r="AS8" s="207"/>
    </row>
    <row r="9" spans="1:46" ht="15" customHeight="1" x14ac:dyDescent="0.35">
      <c r="A9" s="48" t="s">
        <v>55</v>
      </c>
      <c r="B9" s="215">
        <v>2013810.8814414297</v>
      </c>
      <c r="C9" s="203">
        <f>+B9/B6</f>
        <v>0.99737226227194542</v>
      </c>
      <c r="D9" s="215">
        <v>1813782.2301421298</v>
      </c>
      <c r="E9" s="203">
        <f>+D9/D6</f>
        <v>0.99730736417267918</v>
      </c>
      <c r="F9" s="215">
        <v>1715831.8867975599</v>
      </c>
      <c r="G9" s="203">
        <f>+F9/F6</f>
        <v>0.92541543260371084</v>
      </c>
      <c r="H9" s="216">
        <v>1625653.6598189999</v>
      </c>
      <c r="I9" s="205">
        <f>+H9/H6</f>
        <v>0.91899732656911903</v>
      </c>
      <c r="J9" s="216">
        <v>1522384.25265341</v>
      </c>
      <c r="K9" s="205">
        <f>+J9/J6</f>
        <v>0.9156770194080408</v>
      </c>
      <c r="L9" s="215">
        <v>1465173.8744535001</v>
      </c>
      <c r="M9" s="203">
        <f>+L9/L6</f>
        <v>0.91148366877797204</v>
      </c>
      <c r="N9" s="215">
        <v>1480063.1577470799</v>
      </c>
      <c r="O9" s="203">
        <f>+N9/N6</f>
        <v>0.76449261587665907</v>
      </c>
      <c r="P9" s="215">
        <v>1404230.1292965899</v>
      </c>
      <c r="Q9" s="203">
        <f>+P9/P6</f>
        <v>0.75226807839077892</v>
      </c>
      <c r="R9" s="216">
        <v>1300722.9637334598</v>
      </c>
      <c r="S9" s="205">
        <f>+R9/R6</f>
        <v>0.73287052289023025</v>
      </c>
      <c r="T9" s="216">
        <v>1250462.2928366601</v>
      </c>
      <c r="U9" s="205">
        <f>+T9/T6</f>
        <v>0.7254028187449828</v>
      </c>
      <c r="V9" s="216">
        <v>1327487.0787714799</v>
      </c>
      <c r="W9" s="205">
        <f>+V9/V6</f>
        <v>0.53676331534112065</v>
      </c>
      <c r="X9" s="216">
        <v>1346623.3606340699</v>
      </c>
      <c r="Y9" s="205">
        <f>+X9/X6</f>
        <v>0.54975897829596421</v>
      </c>
      <c r="Z9" s="216">
        <v>1440092.2862999097</v>
      </c>
      <c r="AA9" s="205">
        <f>+Z9/Z6</f>
        <v>0.58858979976789472</v>
      </c>
      <c r="AB9" s="216">
        <v>1626119.0612397499</v>
      </c>
      <c r="AC9" s="205">
        <f>+AB9/AB6</f>
        <v>0.61678655283976014</v>
      </c>
      <c r="AD9" s="215">
        <v>2052497.11689105</v>
      </c>
      <c r="AE9" s="203">
        <f>+AD9/AD6</f>
        <v>0.67363132128450542</v>
      </c>
      <c r="AF9" s="216">
        <v>2182049.08265479</v>
      </c>
      <c r="AG9" s="205">
        <f>+AF9/AF6</f>
        <v>0.70880419285514873</v>
      </c>
      <c r="AH9" s="215">
        <v>2736990.8909197203</v>
      </c>
      <c r="AI9" s="203">
        <f>+AH9/AH6</f>
        <v>0.88002726032512568</v>
      </c>
      <c r="AJ9" s="215">
        <v>2846273.6227747803</v>
      </c>
      <c r="AK9" s="203">
        <f>+AJ9/AJ6</f>
        <v>0.87992499338695651</v>
      </c>
      <c r="AL9" s="215">
        <v>3194956.0227901805</v>
      </c>
      <c r="AM9" s="203">
        <f>+AL9/AL6</f>
        <v>0.89699633893084119</v>
      </c>
      <c r="AN9" s="284">
        <v>2979825.8301162501</v>
      </c>
      <c r="AO9" s="205">
        <f>+AN9/AN6</f>
        <v>0.89542103700400411</v>
      </c>
      <c r="AP9" s="283">
        <v>3142436.3904048703</v>
      </c>
      <c r="AQ9" s="203">
        <f>+AP9/AP6</f>
        <v>0.90011547656057</v>
      </c>
      <c r="AR9" s="285">
        <v>3133387.1941537806</v>
      </c>
      <c r="AS9" s="207">
        <f>+AR9/AR6</f>
        <v>0.89770176179051731</v>
      </c>
      <c r="AT9" s="51"/>
    </row>
    <row r="10" spans="1:46" x14ac:dyDescent="0.35">
      <c r="A10" s="53" t="s">
        <v>56</v>
      </c>
      <c r="B10" s="54">
        <v>0</v>
      </c>
      <c r="C10" s="217"/>
      <c r="D10" s="54">
        <v>0</v>
      </c>
      <c r="E10" s="217"/>
      <c r="F10" s="54">
        <v>0</v>
      </c>
      <c r="G10" s="217"/>
      <c r="H10" s="56">
        <f>+H9/H62</f>
        <v>4.5053290504145964E-2</v>
      </c>
      <c r="I10" s="218"/>
      <c r="J10" s="56">
        <v>0</v>
      </c>
      <c r="K10" s="218"/>
      <c r="L10" s="54">
        <v>0</v>
      </c>
      <c r="M10" s="217"/>
      <c r="N10" s="54">
        <v>0</v>
      </c>
      <c r="O10" s="217"/>
      <c r="P10" s="54">
        <f>+P9/P62</f>
        <v>3.5111801544818522E-2</v>
      </c>
      <c r="Q10" s="217"/>
      <c r="R10" s="56">
        <v>0</v>
      </c>
      <c r="S10" s="218"/>
      <c r="T10" s="56">
        <v>0</v>
      </c>
      <c r="U10" s="218"/>
      <c r="V10" s="56">
        <v>0</v>
      </c>
      <c r="W10" s="218"/>
      <c r="X10" s="56">
        <v>0</v>
      </c>
      <c r="Y10" s="218"/>
      <c r="Z10" s="56"/>
      <c r="AA10" s="218"/>
      <c r="AB10" s="56"/>
      <c r="AC10" s="218"/>
      <c r="AD10" s="54"/>
      <c r="AE10" s="217"/>
      <c r="AF10" s="56">
        <f>+AF9/AF62</f>
        <v>4.6368100958513979E-2</v>
      </c>
      <c r="AG10" s="218"/>
      <c r="AH10" s="54">
        <v>0</v>
      </c>
      <c r="AI10" s="217"/>
      <c r="AJ10" s="54">
        <v>0</v>
      </c>
      <c r="AK10" s="217"/>
      <c r="AL10" s="54">
        <v>0</v>
      </c>
      <c r="AM10" s="217"/>
      <c r="AN10" s="116">
        <f>+AN9/AN62</f>
        <v>6.0669227730885955E-2</v>
      </c>
      <c r="AO10" s="218"/>
      <c r="AP10" s="115">
        <v>0</v>
      </c>
      <c r="AQ10" s="217"/>
      <c r="AR10" s="117">
        <v>0</v>
      </c>
      <c r="AS10" s="219"/>
    </row>
    <row r="11" spans="1:46" ht="15" customHeight="1" x14ac:dyDescent="0.35">
      <c r="A11" s="48" t="s">
        <v>57</v>
      </c>
      <c r="B11" s="215">
        <v>5305.708841627601</v>
      </c>
      <c r="C11" s="59">
        <f>+B11/B6</f>
        <v>2.6277377280545253E-3</v>
      </c>
      <c r="D11" s="215">
        <v>4897.0409637852008</v>
      </c>
      <c r="E11" s="59">
        <f>+D11/D6</f>
        <v>2.6926358273206543E-3</v>
      </c>
      <c r="F11" s="215">
        <v>4867.9889902513996</v>
      </c>
      <c r="G11" s="59">
        <f>+F11/F6</f>
        <v>2.6254973881687203E-3</v>
      </c>
      <c r="H11" s="216">
        <v>4469.1105440062101</v>
      </c>
      <c r="I11" s="60">
        <f>+H11/H6</f>
        <v>2.5264302868428031E-3</v>
      </c>
      <c r="J11" s="216">
        <v>4230.6319278216006</v>
      </c>
      <c r="K11" s="60">
        <f>+J11/J6</f>
        <v>2.5446219816897416E-3</v>
      </c>
      <c r="L11" s="215">
        <v>3789.9632094099998</v>
      </c>
      <c r="M11" s="59">
        <f>+L11/L6</f>
        <v>2.357733529704838E-3</v>
      </c>
      <c r="N11" s="215">
        <v>3615.3538436640001</v>
      </c>
      <c r="O11" s="59">
        <f>+N11/N6</f>
        <v>1.8674279558918226E-3</v>
      </c>
      <c r="P11" s="215">
        <v>3177.9749334864005</v>
      </c>
      <c r="Q11" s="59">
        <f>+P11/P6</f>
        <v>1.7024909567959685E-3</v>
      </c>
      <c r="R11" s="216">
        <v>3055.9236483809</v>
      </c>
      <c r="S11" s="60">
        <f>+R11/R6</f>
        <v>1.7218088897832833E-3</v>
      </c>
      <c r="T11" s="216">
        <v>4032.0655014043996</v>
      </c>
      <c r="U11" s="60">
        <f>+T11/T6</f>
        <v>2.3390322897687017E-3</v>
      </c>
      <c r="V11" s="216">
        <v>734325.39289837866</v>
      </c>
      <c r="W11" s="60">
        <f>+V11/V6</f>
        <v>0.29692110660397408</v>
      </c>
      <c r="X11" s="216">
        <v>696753.2400779184</v>
      </c>
      <c r="Y11" s="60">
        <f>+X11/X6</f>
        <v>0.28444950576921391</v>
      </c>
      <c r="Z11" s="216">
        <v>633413.09628996346</v>
      </c>
      <c r="AA11" s="60">
        <f>+Z11/Z6</f>
        <v>0.25888652488624553</v>
      </c>
      <c r="AB11" s="216">
        <v>638256.74157532374</v>
      </c>
      <c r="AC11" s="60">
        <f>+AB11/AB6</f>
        <v>0.24209062229603887</v>
      </c>
      <c r="AD11" s="215">
        <v>630847.34332780493</v>
      </c>
      <c r="AE11" s="59">
        <f>+AD11/AD6</f>
        <v>0.20704464133836187</v>
      </c>
      <c r="AF11" s="216">
        <v>537674.91750052082</v>
      </c>
      <c r="AG11" s="60">
        <f>+AF11/AF6</f>
        <v>0.17465520778008459</v>
      </c>
      <c r="AH11" s="215">
        <v>32335.877686574004</v>
      </c>
      <c r="AI11" s="59">
        <f>+AH11/AH6</f>
        <v>1.0396985223857199E-2</v>
      </c>
      <c r="AJ11" s="215">
        <v>33444.849869999998</v>
      </c>
      <c r="AK11" s="59">
        <f>+AJ11/AJ6</f>
        <v>1.0339469496259374E-2</v>
      </c>
      <c r="AL11" s="215">
        <v>7437.0375800000002</v>
      </c>
      <c r="AM11" s="59">
        <f>+AL11/AL6</f>
        <v>2.0879772473128594E-3</v>
      </c>
      <c r="AN11" s="284">
        <v>7241.7302099999997</v>
      </c>
      <c r="AO11" s="60">
        <f>+AN11/AN6</f>
        <v>2.1760995252828089E-3</v>
      </c>
      <c r="AP11" s="283">
        <v>7128.0495000000001</v>
      </c>
      <c r="AQ11" s="59">
        <f>+AP11/AP6</f>
        <v>2.0417494184546371E-3</v>
      </c>
      <c r="AR11" s="285">
        <v>1747.3560000000002</v>
      </c>
      <c r="AS11" s="61">
        <f>+AR11/AR6</f>
        <v>5.0060987119686536E-4</v>
      </c>
    </row>
    <row r="12" spans="1:46" x14ac:dyDescent="0.35">
      <c r="A12" s="53" t="s">
        <v>56</v>
      </c>
      <c r="B12" s="54">
        <v>0</v>
      </c>
      <c r="C12" s="217"/>
      <c r="D12" s="54">
        <v>0</v>
      </c>
      <c r="E12" s="217"/>
      <c r="F12" s="54">
        <v>0</v>
      </c>
      <c r="G12" s="217"/>
      <c r="H12" s="56">
        <f>+H11/H62</f>
        <v>1.2385672336669281E-4</v>
      </c>
      <c r="I12" s="218"/>
      <c r="J12" s="56">
        <v>0</v>
      </c>
      <c r="K12" s="218"/>
      <c r="L12" s="54">
        <v>0</v>
      </c>
      <c r="M12" s="217"/>
      <c r="N12" s="54">
        <v>0</v>
      </c>
      <c r="O12" s="217"/>
      <c r="P12" s="54">
        <f>+P11/P62</f>
        <v>7.9463061538835844E-5</v>
      </c>
      <c r="Q12" s="217"/>
      <c r="R12" s="56">
        <v>0</v>
      </c>
      <c r="S12" s="218"/>
      <c r="T12" s="56">
        <v>0</v>
      </c>
      <c r="U12" s="218"/>
      <c r="V12" s="56">
        <v>0</v>
      </c>
      <c r="W12" s="218"/>
      <c r="X12" s="56">
        <v>0</v>
      </c>
      <c r="Y12" s="218"/>
      <c r="Z12" s="56"/>
      <c r="AA12" s="218"/>
      <c r="AB12" s="56"/>
      <c r="AC12" s="218"/>
      <c r="AD12" s="54"/>
      <c r="AE12" s="217"/>
      <c r="AF12" s="56">
        <f>+AF11/AF62</f>
        <v>1.1425483072632154E-2</v>
      </c>
      <c r="AG12" s="218"/>
      <c r="AH12" s="54">
        <v>0</v>
      </c>
      <c r="AI12" s="217"/>
      <c r="AJ12" s="54">
        <v>0</v>
      </c>
      <c r="AK12" s="217"/>
      <c r="AL12" s="54">
        <v>0</v>
      </c>
      <c r="AM12" s="217"/>
      <c r="AN12" s="116">
        <f>+AN11/AN62</f>
        <v>1.4744156347520031E-4</v>
      </c>
      <c r="AO12" s="218"/>
      <c r="AP12" s="115">
        <v>0</v>
      </c>
      <c r="AQ12" s="217"/>
      <c r="AR12" s="117">
        <v>0</v>
      </c>
      <c r="AS12" s="219"/>
    </row>
    <row r="13" spans="1:46" x14ac:dyDescent="0.35">
      <c r="A13" s="48" t="s">
        <v>58</v>
      </c>
      <c r="B13" s="215">
        <v>0</v>
      </c>
      <c r="C13" s="203">
        <f>+B13/B6</f>
        <v>0</v>
      </c>
      <c r="D13" s="215">
        <v>0</v>
      </c>
      <c r="E13" s="203">
        <f>+D13/D6</f>
        <v>0</v>
      </c>
      <c r="F13" s="215">
        <v>133420.79947471991</v>
      </c>
      <c r="G13" s="203">
        <f>+F13/F6</f>
        <v>7.1959070008120379E-2</v>
      </c>
      <c r="H13" s="216">
        <v>138819.9815033481</v>
      </c>
      <c r="I13" s="205">
        <f>+H13/H6</f>
        <v>7.8476243144038227E-2</v>
      </c>
      <c r="J13" s="216">
        <v>135962.88070721948</v>
      </c>
      <c r="K13" s="205">
        <f>+J13/J6</f>
        <v>8.1778358610269539E-2</v>
      </c>
      <c r="L13" s="215">
        <v>138496.53122977843</v>
      </c>
      <c r="M13" s="203">
        <f>+L13/L6</f>
        <v>8.6158597692323091E-2</v>
      </c>
      <c r="N13" s="215">
        <v>452328.62178079505</v>
      </c>
      <c r="O13" s="203">
        <f>+N13/N6</f>
        <v>0.23363995616744904</v>
      </c>
      <c r="P13" s="215">
        <v>459253.75426651374</v>
      </c>
      <c r="Q13" s="203">
        <f>+P13/P6</f>
        <v>0.24602943065242508</v>
      </c>
      <c r="R13" s="216">
        <v>471054.35137878382</v>
      </c>
      <c r="S13" s="205">
        <f>+R13/R6</f>
        <v>0.26540766821998646</v>
      </c>
      <c r="T13" s="216">
        <v>469323.44402460218</v>
      </c>
      <c r="U13" s="205">
        <f>+T13/T6</f>
        <v>0.27225814896524847</v>
      </c>
      <c r="V13" s="216">
        <v>411320.54772779369</v>
      </c>
      <c r="W13" s="205">
        <f>+V13/V6</f>
        <v>0.16631557805490524</v>
      </c>
      <c r="X13" s="216">
        <v>406102.92358440533</v>
      </c>
      <c r="Y13" s="205">
        <f>+X13/X6</f>
        <v>0.16579151593482183</v>
      </c>
      <c r="Z13" s="216">
        <v>373176.98748823139</v>
      </c>
      <c r="AA13" s="205">
        <f>+Z13/Z6</f>
        <v>0.1525236753458597</v>
      </c>
      <c r="AB13" s="216">
        <v>372061.47642342513</v>
      </c>
      <c r="AC13" s="205">
        <f>+AB13/AB6</f>
        <v>0.14112282486420097</v>
      </c>
      <c r="AD13" s="215">
        <v>363570.15321876202</v>
      </c>
      <c r="AE13" s="203">
        <f>+AD13/AD6</f>
        <v>0.11932403737713268</v>
      </c>
      <c r="AF13" s="216">
        <v>358769.47470018221</v>
      </c>
      <c r="AG13" s="205">
        <f>+AF13/AF6</f>
        <v>0.1165405993647666</v>
      </c>
      <c r="AH13" s="215">
        <v>340793.80869098194</v>
      </c>
      <c r="AI13" s="203">
        <f>+AH13/AH6</f>
        <v>0.10957575445101711</v>
      </c>
      <c r="AJ13" s="215">
        <v>354959.07847133046</v>
      </c>
      <c r="AK13" s="203">
        <f>+AJ13/AJ6</f>
        <v>0.10973553711678416</v>
      </c>
      <c r="AL13" s="215">
        <v>359445.35983825848</v>
      </c>
      <c r="AM13" s="203">
        <f>+AL13/AL6</f>
        <v>0.10091568382184606</v>
      </c>
      <c r="AN13" s="284">
        <v>340781.24707554094</v>
      </c>
      <c r="AO13" s="205">
        <f>+AN13/AN6</f>
        <v>0.10240286347071308</v>
      </c>
      <c r="AP13" s="283">
        <v>341583.60969030997</v>
      </c>
      <c r="AQ13" s="203">
        <f>+AP13/AP6</f>
        <v>9.7842774020975312E-2</v>
      </c>
      <c r="AR13" s="285">
        <v>355319.99446475878</v>
      </c>
      <c r="AS13" s="207">
        <f>+AR13/AR6</f>
        <v>0.10179762833828583</v>
      </c>
    </row>
    <row r="14" spans="1:46" x14ac:dyDescent="0.35">
      <c r="A14" s="53" t="s">
        <v>56</v>
      </c>
      <c r="B14" s="54">
        <v>0</v>
      </c>
      <c r="C14" s="217"/>
      <c r="D14" s="54">
        <v>0</v>
      </c>
      <c r="E14" s="217"/>
      <c r="F14" s="54">
        <v>0</v>
      </c>
      <c r="G14" s="217"/>
      <c r="H14" s="56">
        <f>+H13/H62</f>
        <v>3.8472505608278607E-3</v>
      </c>
      <c r="I14" s="218"/>
      <c r="J14" s="56">
        <v>0</v>
      </c>
      <c r="K14" s="218"/>
      <c r="L14" s="54">
        <v>0</v>
      </c>
      <c r="M14" s="217"/>
      <c r="N14" s="54">
        <v>0</v>
      </c>
      <c r="O14" s="217"/>
      <c r="P14" s="54">
        <f>+P13/P62</f>
        <v>1.1483321958485657E-2</v>
      </c>
      <c r="Q14" s="217"/>
      <c r="R14" s="56">
        <v>0</v>
      </c>
      <c r="S14" s="218"/>
      <c r="T14" s="56">
        <v>0</v>
      </c>
      <c r="U14" s="218"/>
      <c r="V14" s="56">
        <v>0</v>
      </c>
      <c r="W14" s="218"/>
      <c r="X14" s="56">
        <v>0</v>
      </c>
      <c r="Y14" s="218"/>
      <c r="Z14" s="56"/>
      <c r="AA14" s="218"/>
      <c r="AB14" s="56"/>
      <c r="AC14" s="218"/>
      <c r="AD14" s="54"/>
      <c r="AE14" s="217"/>
      <c r="AF14" s="56">
        <f>+AF13/AF62</f>
        <v>7.6237786564780407E-3</v>
      </c>
      <c r="AG14" s="218"/>
      <c r="AH14" s="54">
        <v>0</v>
      </c>
      <c r="AI14" s="217"/>
      <c r="AJ14" s="54">
        <v>0</v>
      </c>
      <c r="AK14" s="217"/>
      <c r="AL14" s="54">
        <v>0</v>
      </c>
      <c r="AM14" s="217"/>
      <c r="AN14" s="116">
        <f>+AN13/AN62</f>
        <v>6.9383031975512235E-3</v>
      </c>
      <c r="AO14" s="218"/>
      <c r="AP14" s="115">
        <v>0</v>
      </c>
      <c r="AQ14" s="217"/>
      <c r="AR14" s="117">
        <v>0</v>
      </c>
      <c r="AS14" s="219"/>
    </row>
    <row r="15" spans="1:46" x14ac:dyDescent="0.35">
      <c r="A15" s="53"/>
      <c r="B15" s="54"/>
      <c r="C15" s="217"/>
      <c r="D15" s="54"/>
      <c r="E15" s="217"/>
      <c r="F15" s="54"/>
      <c r="G15" s="217"/>
      <c r="H15" s="56"/>
      <c r="I15" s="218"/>
      <c r="J15" s="56"/>
      <c r="K15" s="218"/>
      <c r="L15" s="54"/>
      <c r="M15" s="217"/>
      <c r="N15" s="54"/>
      <c r="O15" s="217"/>
      <c r="P15" s="54"/>
      <c r="Q15" s="217"/>
      <c r="R15" s="56"/>
      <c r="S15" s="218"/>
      <c r="T15" s="56"/>
      <c r="U15" s="218"/>
      <c r="V15" s="56"/>
      <c r="W15" s="218"/>
      <c r="X15" s="56"/>
      <c r="Y15" s="218"/>
      <c r="Z15" s="56"/>
      <c r="AA15" s="218"/>
      <c r="AB15" s="56"/>
      <c r="AC15" s="218"/>
      <c r="AD15" s="54"/>
      <c r="AE15" s="217"/>
      <c r="AF15" s="56"/>
      <c r="AG15" s="218"/>
      <c r="AH15" s="54"/>
      <c r="AI15" s="217"/>
      <c r="AJ15" s="54"/>
      <c r="AK15" s="217"/>
      <c r="AL15" s="54"/>
      <c r="AM15" s="217"/>
      <c r="AN15" s="116"/>
      <c r="AO15" s="218"/>
      <c r="AP15" s="115"/>
      <c r="AQ15" s="217"/>
      <c r="AR15" s="117"/>
      <c r="AS15" s="219"/>
    </row>
    <row r="16" spans="1:46" x14ac:dyDescent="0.35">
      <c r="A16" s="44" t="s">
        <v>59</v>
      </c>
      <c r="B16" s="215"/>
      <c r="C16" s="217"/>
      <c r="D16" s="215"/>
      <c r="E16" s="217"/>
      <c r="F16" s="215"/>
      <c r="G16" s="217"/>
      <c r="H16" s="216"/>
      <c r="I16" s="218"/>
      <c r="J16" s="216"/>
      <c r="K16" s="218"/>
      <c r="L16" s="215"/>
      <c r="M16" s="217"/>
      <c r="N16" s="215"/>
      <c r="O16" s="217"/>
      <c r="P16" s="215"/>
      <c r="Q16" s="217"/>
      <c r="R16" s="216"/>
      <c r="S16" s="218"/>
      <c r="T16" s="216"/>
      <c r="U16" s="218"/>
      <c r="V16" s="216"/>
      <c r="W16" s="218"/>
      <c r="X16" s="216"/>
      <c r="Y16" s="218"/>
      <c r="Z16" s="216"/>
      <c r="AA16" s="218"/>
      <c r="AB16" s="216"/>
      <c r="AC16" s="218"/>
      <c r="AD16" s="215"/>
      <c r="AE16" s="217"/>
      <c r="AF16" s="216"/>
      <c r="AG16" s="218"/>
      <c r="AH16" s="215"/>
      <c r="AI16" s="217"/>
      <c r="AJ16" s="215"/>
      <c r="AK16" s="217"/>
      <c r="AL16" s="215"/>
      <c r="AM16" s="217"/>
      <c r="AN16" s="284"/>
      <c r="AO16" s="218"/>
      <c r="AP16" s="283"/>
      <c r="AQ16" s="217"/>
      <c r="AR16" s="285"/>
      <c r="AS16" s="219"/>
    </row>
    <row r="17" spans="1:46" x14ac:dyDescent="0.35">
      <c r="A17" s="48" t="s">
        <v>60</v>
      </c>
      <c r="B17" s="215">
        <v>261487.4</v>
      </c>
      <c r="C17" s="59">
        <f>+B17/B6</f>
        <v>0.12950584491178016</v>
      </c>
      <c r="D17" s="215">
        <v>257558.9</v>
      </c>
      <c r="E17" s="59">
        <f>+D17/D6</f>
        <v>0.14161864826412288</v>
      </c>
      <c r="F17" s="215">
        <v>390014.69947471994</v>
      </c>
      <c r="G17" s="59">
        <f>+F17/F6</f>
        <v>0.2103502240594434</v>
      </c>
      <c r="H17" s="216">
        <v>395413.88150334801</v>
      </c>
      <c r="I17" s="60">
        <f>+H17/H6</f>
        <v>0.22353119177325531</v>
      </c>
      <c r="J17" s="216">
        <v>392556.7807072195</v>
      </c>
      <c r="K17" s="60">
        <f>+J17/J6</f>
        <v>0.23611333490864553</v>
      </c>
      <c r="L17" s="215">
        <v>395090.43122977833</v>
      </c>
      <c r="M17" s="59">
        <f>+L17/L6</f>
        <v>0.24578548801295763</v>
      </c>
      <c r="N17" s="215">
        <v>633922.52178079495</v>
      </c>
      <c r="O17" s="59">
        <f>+N17/N6</f>
        <v>0.32743811262555866</v>
      </c>
      <c r="P17" s="215">
        <v>640847.65426651377</v>
      </c>
      <c r="Q17" s="59">
        <f>+P17/P6</f>
        <v>0.34331212766229263</v>
      </c>
      <c r="R17" s="216">
        <v>652648.25137878384</v>
      </c>
      <c r="S17" s="60">
        <f>+R17/R6</f>
        <v>0.3677237033460854</v>
      </c>
      <c r="T17" s="216">
        <v>560084.60476460215</v>
      </c>
      <c r="U17" s="60">
        <f>+T17/T6</f>
        <v>0.32490939819565012</v>
      </c>
      <c r="V17" s="216">
        <v>1232845.3159077938</v>
      </c>
      <c r="W17" s="60">
        <f>+V17/V6</f>
        <v>0.49849535234787384</v>
      </c>
      <c r="X17" s="216">
        <v>1190658.6851444051</v>
      </c>
      <c r="Y17" s="60">
        <f>+X17/X6</f>
        <v>0.48608640053295349</v>
      </c>
      <c r="Z17" s="216">
        <v>1094531.8009782312</v>
      </c>
      <c r="AA17" s="60">
        <f>+Z17/Z6</f>
        <v>0.44735345068239935</v>
      </c>
      <c r="AB17" s="216">
        <v>1098709.2094675188</v>
      </c>
      <c r="AC17" s="60">
        <f>+AB17/AB6</f>
        <v>0.41674012809622651</v>
      </c>
      <c r="AD17" s="215">
        <v>1082819.4317187618</v>
      </c>
      <c r="AE17" s="59">
        <f>+AD17/AD6</f>
        <v>0.35538226996689404</v>
      </c>
      <c r="AF17" s="216">
        <v>985324.15258018253</v>
      </c>
      <c r="AG17" s="60">
        <f>+AF17/AF6</f>
        <v>0.32006699401122957</v>
      </c>
      <c r="AH17" s="215">
        <v>462026.45259098208</v>
      </c>
      <c r="AI17" s="59">
        <f>+AH17/AH6</f>
        <v>0.14855580068618671</v>
      </c>
      <c r="AJ17" s="215">
        <v>477737.62834133022</v>
      </c>
      <c r="AK17" s="59">
        <f>+AJ17/AJ6</f>
        <v>0.14769250436615824</v>
      </c>
      <c r="AL17" s="215">
        <v>456216.09741825884</v>
      </c>
      <c r="AM17" s="59">
        <f>+AL17/AL6</f>
        <v>0.12808444505227193</v>
      </c>
      <c r="AN17" s="284">
        <v>437356.67728554073</v>
      </c>
      <c r="AO17" s="60">
        <f>+AN17/AN6</f>
        <v>0.13142324143836503</v>
      </c>
      <c r="AP17" s="283">
        <v>438045.35919031006</v>
      </c>
      <c r="AQ17" s="59">
        <f>+AP17/AP6</f>
        <v>0.1254731546664439</v>
      </c>
      <c r="AR17" s="285">
        <v>446401.05046475853</v>
      </c>
      <c r="AS17" s="61">
        <f>+AR17/AR6</f>
        <v>0.12789195354312924</v>
      </c>
      <c r="AT17" s="51"/>
    </row>
    <row r="18" spans="1:46" x14ac:dyDescent="0.35">
      <c r="A18" s="53" t="s">
        <v>56</v>
      </c>
      <c r="B18" s="54">
        <v>0</v>
      </c>
      <c r="C18" s="217"/>
      <c r="D18" s="54">
        <v>0</v>
      </c>
      <c r="E18" s="217"/>
      <c r="F18" s="54">
        <v>0</v>
      </c>
      <c r="G18" s="217"/>
      <c r="H18" s="56">
        <f>+H17/H62</f>
        <v>1.0958482063593898E-2</v>
      </c>
      <c r="I18" s="218"/>
      <c r="J18" s="56">
        <v>0</v>
      </c>
      <c r="K18" s="218"/>
      <c r="L18" s="54">
        <v>0</v>
      </c>
      <c r="M18" s="217"/>
      <c r="N18" s="54">
        <v>0</v>
      </c>
      <c r="O18" s="217"/>
      <c r="P18" s="54">
        <f>+P17/P62</f>
        <v>1.6023951621334114E-2</v>
      </c>
      <c r="Q18" s="217"/>
      <c r="R18" s="56">
        <v>0</v>
      </c>
      <c r="S18" s="218"/>
      <c r="T18" s="56">
        <v>0</v>
      </c>
      <c r="U18" s="218"/>
      <c r="V18" s="56">
        <v>0</v>
      </c>
      <c r="W18" s="218"/>
      <c r="X18" s="56">
        <v>0</v>
      </c>
      <c r="Y18" s="218"/>
      <c r="Z18" s="56"/>
      <c r="AA18" s="218"/>
      <c r="AB18" s="56"/>
      <c r="AC18" s="218"/>
      <c r="AD18" s="54"/>
      <c r="AE18" s="217"/>
      <c r="AF18" s="56">
        <f>+AF17/AF62</f>
        <v>2.0937938631570244E-2</v>
      </c>
      <c r="AG18" s="218"/>
      <c r="AH18" s="54">
        <v>0</v>
      </c>
      <c r="AI18" s="217"/>
      <c r="AJ18" s="54">
        <v>0</v>
      </c>
      <c r="AK18" s="217"/>
      <c r="AL18" s="54">
        <v>0</v>
      </c>
      <c r="AM18" s="217"/>
      <c r="AN18" s="116">
        <f>+AN17/AN62</f>
        <v>8.9045781084543824E-3</v>
      </c>
      <c r="AO18" s="218"/>
      <c r="AP18" s="115">
        <v>0</v>
      </c>
      <c r="AQ18" s="217"/>
      <c r="AR18" s="117">
        <v>0</v>
      </c>
      <c r="AS18" s="219"/>
    </row>
    <row r="19" spans="1:46" x14ac:dyDescent="0.35">
      <c r="A19" s="48" t="s">
        <v>61</v>
      </c>
      <c r="B19" s="215">
        <v>1642343.7443220576</v>
      </c>
      <c r="C19" s="59">
        <f>+B19/B6</f>
        <v>0.8133971818298118</v>
      </c>
      <c r="D19" s="215">
        <v>1446383.2891509151</v>
      </c>
      <c r="E19" s="59">
        <f>+D19/D6</f>
        <v>0.79529321751789039</v>
      </c>
      <c r="F19" s="215">
        <v>1349159.5276028113</v>
      </c>
      <c r="G19" s="59">
        <f>+F19/F6</f>
        <v>0.72765464815917613</v>
      </c>
      <c r="H19" s="216">
        <v>1258178.733998006</v>
      </c>
      <c r="I19" s="60">
        <f>+H19/H6</f>
        <v>0.71126028961114907</v>
      </c>
      <c r="J19" s="216">
        <v>1154057.4176992318</v>
      </c>
      <c r="K19" s="60">
        <f>+J19/J6</f>
        <v>0.69413740625781017</v>
      </c>
      <c r="L19" s="215">
        <v>1142642.0345799101</v>
      </c>
      <c r="M19" s="59">
        <f>+L19/L6</f>
        <v>0.71083683099884309</v>
      </c>
      <c r="N19" s="215">
        <v>1232000.342206744</v>
      </c>
      <c r="O19" s="59">
        <f>+N19/N6</f>
        <v>0.63636146839047358</v>
      </c>
      <c r="P19" s="215">
        <v>1154483.7057955763</v>
      </c>
      <c r="Q19" s="59">
        <f>+P19/P6</f>
        <v>0.61847500689032009</v>
      </c>
      <c r="R19" s="216">
        <v>1049520.4845753408</v>
      </c>
      <c r="S19" s="60">
        <f>+R19/R6</f>
        <v>0.59133470213135431</v>
      </c>
      <c r="T19" s="216">
        <v>1088292.0763095645</v>
      </c>
      <c r="U19" s="60">
        <f>+T19/T6</f>
        <v>0.63132662559694541</v>
      </c>
      <c r="V19" s="216">
        <v>1161854.1733188585</v>
      </c>
      <c r="W19" s="60">
        <f>+V19/V6</f>
        <v>0.46979040925256649</v>
      </c>
      <c r="X19" s="216">
        <v>1181433.1666034886</v>
      </c>
      <c r="Y19" s="60">
        <f>+X19/X6</f>
        <v>0.48232008264810955</v>
      </c>
      <c r="Z19" s="216">
        <v>1274949.5037258733</v>
      </c>
      <c r="AA19" s="60">
        <f>+Z19/Z6</f>
        <v>0.5210931828822446</v>
      </c>
      <c r="AB19" s="216">
        <v>1461234.0959114803</v>
      </c>
      <c r="AC19" s="60">
        <f>+AB19/AB6</f>
        <v>0.55424572676864103</v>
      </c>
      <c r="AD19" s="215">
        <v>1887975.0239243549</v>
      </c>
      <c r="AE19" s="59">
        <f>+AD19/AD6</f>
        <v>0.61963502869359599</v>
      </c>
      <c r="AF19" s="216">
        <v>2016963.6455943105</v>
      </c>
      <c r="AG19" s="60">
        <f>+AF19/AF6</f>
        <v>0.65517879510496224</v>
      </c>
      <c r="AH19" s="215">
        <v>2571951.2521327939</v>
      </c>
      <c r="AI19" s="59">
        <f>+AH19/AH6</f>
        <v>0.82696190974301176</v>
      </c>
      <c r="AJ19" s="215">
        <v>2711297.2952247802</v>
      </c>
      <c r="AK19" s="59">
        <f>+AJ19/AJ6</f>
        <v>0.83819708529811865</v>
      </c>
      <c r="AL19" s="215">
        <v>3059921.9308841801</v>
      </c>
      <c r="AM19" s="59">
        <f>+AL19/AL6</f>
        <v>0.85908499204327005</v>
      </c>
      <c r="AN19" s="284">
        <v>2844984.6315082498</v>
      </c>
      <c r="AO19" s="60">
        <f>+AN19/AN6</f>
        <v>0.85490200912386516</v>
      </c>
      <c r="AP19" s="283">
        <v>3006934.0557628702</v>
      </c>
      <c r="AQ19" s="59">
        <f>+AP19/AP6</f>
        <v>0.86130236044029762</v>
      </c>
      <c r="AR19" s="285">
        <v>2998389.6442857804</v>
      </c>
      <c r="AS19" s="61">
        <f>+AR19/AR6</f>
        <v>0.85902555267725589</v>
      </c>
    </row>
    <row r="20" spans="1:46" x14ac:dyDescent="0.35">
      <c r="A20" s="53" t="s">
        <v>56</v>
      </c>
      <c r="B20" s="54">
        <v>0</v>
      </c>
      <c r="C20" s="220"/>
      <c r="D20" s="54">
        <v>0</v>
      </c>
      <c r="E20" s="220"/>
      <c r="F20" s="54">
        <v>0</v>
      </c>
      <c r="G20" s="220"/>
      <c r="H20" s="56">
        <f>+H19/H62</f>
        <v>3.4869107368947251E-2</v>
      </c>
      <c r="I20" s="221"/>
      <c r="J20" s="56">
        <v>0</v>
      </c>
      <c r="K20" s="221"/>
      <c r="L20" s="54">
        <v>0</v>
      </c>
      <c r="M20" s="220"/>
      <c r="N20" s="54">
        <v>0</v>
      </c>
      <c r="O20" s="220"/>
      <c r="P20" s="54">
        <f>+P19/P62</f>
        <v>2.8867065247294127E-2</v>
      </c>
      <c r="Q20" s="220"/>
      <c r="R20" s="56">
        <v>0</v>
      </c>
      <c r="S20" s="221"/>
      <c r="T20" s="56">
        <v>0</v>
      </c>
      <c r="U20" s="221"/>
      <c r="V20" s="56">
        <v>0</v>
      </c>
      <c r="W20" s="221"/>
      <c r="X20" s="56">
        <v>0</v>
      </c>
      <c r="Y20" s="221"/>
      <c r="Z20" s="56"/>
      <c r="AA20" s="221"/>
      <c r="AB20" s="56"/>
      <c r="AC20" s="221"/>
      <c r="AD20" s="54"/>
      <c r="AE20" s="220"/>
      <c r="AF20" s="56">
        <f>+AF19/AF62</f>
        <v>4.2860068864621924E-2</v>
      </c>
      <c r="AG20" s="221"/>
      <c r="AH20" s="54">
        <v>0</v>
      </c>
      <c r="AI20" s="220"/>
      <c r="AJ20" s="54">
        <v>0</v>
      </c>
      <c r="AK20" s="220"/>
      <c r="AL20" s="54">
        <v>0</v>
      </c>
      <c r="AM20" s="220"/>
      <c r="AN20" s="116">
        <f>+AN19/AN62</f>
        <v>5.7923862111468105E-2</v>
      </c>
      <c r="AO20" s="221"/>
      <c r="AP20" s="115">
        <v>0</v>
      </c>
      <c r="AQ20" s="220"/>
      <c r="AR20" s="117">
        <v>0</v>
      </c>
      <c r="AS20" s="222"/>
    </row>
    <row r="21" spans="1:46" x14ac:dyDescent="0.35">
      <c r="A21" s="48" t="s">
        <v>62</v>
      </c>
      <c r="B21" s="215">
        <v>115285.445961</v>
      </c>
      <c r="C21" s="59">
        <f>+B21/B6</f>
        <v>5.7096973258408165E-2</v>
      </c>
      <c r="D21" s="215">
        <v>114737.081955</v>
      </c>
      <c r="E21" s="59">
        <f>+D21/D6</f>
        <v>6.3088134217986591E-2</v>
      </c>
      <c r="F21" s="215">
        <v>114946.448185</v>
      </c>
      <c r="G21" s="59">
        <f>+F21/F6</f>
        <v>6.1995127781380437E-2</v>
      </c>
      <c r="H21" s="216">
        <v>115350.136365</v>
      </c>
      <c r="I21" s="60">
        <f>+H21/H6</f>
        <v>6.5208518615595568E-2</v>
      </c>
      <c r="J21" s="216">
        <v>115963.566882</v>
      </c>
      <c r="K21" s="60">
        <f>+J21/J6</f>
        <v>6.9749258833544395E-2</v>
      </c>
      <c r="L21" s="215">
        <v>69727.903082999997</v>
      </c>
      <c r="M21" s="59">
        <f>+L21/L6</f>
        <v>4.337768098819917E-2</v>
      </c>
      <c r="N21" s="215">
        <v>70084.269383999999</v>
      </c>
      <c r="O21" s="59">
        <f>+N21/N6</f>
        <v>3.6200418983967725E-2</v>
      </c>
      <c r="P21" s="215">
        <v>71330.498434499998</v>
      </c>
      <c r="Q21" s="59">
        <f>+P21/P6</f>
        <v>3.8212865447387244E-2</v>
      </c>
      <c r="R21" s="216">
        <v>72664.502806499993</v>
      </c>
      <c r="S21" s="60">
        <f>+R21/R6</f>
        <v>4.0941594522560326E-2</v>
      </c>
      <c r="T21" s="216">
        <v>75441.121288499999</v>
      </c>
      <c r="U21" s="60">
        <f>+T21/T6</f>
        <v>4.3763976207404465E-2</v>
      </c>
      <c r="V21" s="216">
        <v>78433.530170999991</v>
      </c>
      <c r="W21" s="60">
        <f>+V21/V6</f>
        <v>3.1714238399559676E-2</v>
      </c>
      <c r="X21" s="216">
        <v>77387.672548500006</v>
      </c>
      <c r="Y21" s="60">
        <f>+X21/X6</f>
        <v>3.1593516818937038E-2</v>
      </c>
      <c r="Z21" s="216">
        <v>77201.065373999998</v>
      </c>
      <c r="AA21" s="60">
        <f>+Z21/Z6</f>
        <v>3.1553366435356112E-2</v>
      </c>
      <c r="AB21" s="216">
        <v>76493.973859499994</v>
      </c>
      <c r="AC21" s="60">
        <f>+AB21/AB6</f>
        <v>2.9014145135132629E-2</v>
      </c>
      <c r="AD21" s="215">
        <v>76120.157794500003</v>
      </c>
      <c r="AE21" s="59">
        <f>+AD21/AD6</f>
        <v>2.4982701339509819E-2</v>
      </c>
      <c r="AF21" s="216">
        <v>76205.676680999997</v>
      </c>
      <c r="AG21" s="60">
        <f>+AF21/AF6</f>
        <v>2.4754210883808078E-2</v>
      </c>
      <c r="AH21" s="215">
        <v>76142.872573500004</v>
      </c>
      <c r="AI21" s="59">
        <f>+AH21/AH6</f>
        <v>2.4482289570801421E-2</v>
      </c>
      <c r="AJ21" s="215">
        <v>45642.627549999997</v>
      </c>
      <c r="AK21" s="59">
        <f>+AJ21/AJ6</f>
        <v>1.4110410335723021E-2</v>
      </c>
      <c r="AL21" s="215">
        <v>45700.391905999997</v>
      </c>
      <c r="AM21" s="59">
        <f>+AL21/AL6</f>
        <v>1.2830562904458089E-2</v>
      </c>
      <c r="AN21" s="284">
        <v>45507.498608000002</v>
      </c>
      <c r="AO21" s="60">
        <f>+AN21/AN6</f>
        <v>1.3674749437769636E-2</v>
      </c>
      <c r="AP21" s="283">
        <v>46168.63464199999</v>
      </c>
      <c r="AQ21" s="59">
        <f>+AP21/AP6</f>
        <v>1.3224484893258399E-2</v>
      </c>
      <c r="AR21" s="285">
        <v>45663.849867999998</v>
      </c>
      <c r="AS21" s="61">
        <f>+AR21/AR6</f>
        <v>1.3082493779614728E-2</v>
      </c>
    </row>
    <row r="22" spans="1:46" x14ac:dyDescent="0.35">
      <c r="A22" s="53" t="s">
        <v>56</v>
      </c>
      <c r="B22" s="54">
        <v>0</v>
      </c>
      <c r="C22" s="220"/>
      <c r="D22" s="54">
        <v>0</v>
      </c>
      <c r="E22" s="220"/>
      <c r="F22" s="54">
        <v>0</v>
      </c>
      <c r="G22" s="220"/>
      <c r="H22" s="56">
        <f>+H21/H62</f>
        <v>3.1968083557993646E-3</v>
      </c>
      <c r="I22" s="221"/>
      <c r="J22" s="56">
        <v>0</v>
      </c>
      <c r="K22" s="221"/>
      <c r="L22" s="54">
        <v>0</v>
      </c>
      <c r="M22" s="220"/>
      <c r="N22" s="54">
        <v>0</v>
      </c>
      <c r="O22" s="220"/>
      <c r="P22" s="54">
        <f>+P21/P62</f>
        <v>1.7835696962147745E-3</v>
      </c>
      <c r="Q22" s="220"/>
      <c r="R22" s="56">
        <v>0</v>
      </c>
      <c r="S22" s="221"/>
      <c r="T22" s="56">
        <v>0</v>
      </c>
      <c r="U22" s="221"/>
      <c r="V22" s="56">
        <v>0</v>
      </c>
      <c r="W22" s="221"/>
      <c r="X22" s="56">
        <v>0</v>
      </c>
      <c r="Y22" s="221"/>
      <c r="Z22" s="56"/>
      <c r="AA22" s="221"/>
      <c r="AB22" s="56"/>
      <c r="AC22" s="221"/>
      <c r="AD22" s="54"/>
      <c r="AE22" s="220"/>
      <c r="AF22" s="56">
        <f>+AF21/AF62</f>
        <v>1.6193551914320068E-3</v>
      </c>
      <c r="AG22" s="221"/>
      <c r="AH22" s="54">
        <v>0</v>
      </c>
      <c r="AI22" s="220"/>
      <c r="AJ22" s="54">
        <v>0</v>
      </c>
      <c r="AK22" s="220"/>
      <c r="AL22" s="54">
        <v>0</v>
      </c>
      <c r="AM22" s="220"/>
      <c r="AN22" s="116">
        <f>+AN21/AN62</f>
        <v>9.2653227198987603E-4</v>
      </c>
      <c r="AO22" s="221"/>
      <c r="AP22" s="115">
        <v>0</v>
      </c>
      <c r="AQ22" s="220"/>
      <c r="AR22" s="117">
        <v>0</v>
      </c>
      <c r="AS22" s="222"/>
    </row>
    <row r="23" spans="1:46" x14ac:dyDescent="0.35">
      <c r="A23" s="53"/>
      <c r="B23" s="54"/>
      <c r="C23" s="220"/>
      <c r="D23" s="54"/>
      <c r="E23" s="220"/>
      <c r="F23" s="54"/>
      <c r="G23" s="220"/>
      <c r="H23" s="56"/>
      <c r="I23" s="221"/>
      <c r="J23" s="56"/>
      <c r="K23" s="221"/>
      <c r="L23" s="54"/>
      <c r="M23" s="220"/>
      <c r="N23" s="54"/>
      <c r="O23" s="220"/>
      <c r="P23" s="54"/>
      <c r="Q23" s="220"/>
      <c r="R23" s="56"/>
      <c r="S23" s="221"/>
      <c r="T23" s="56"/>
      <c r="U23" s="221"/>
      <c r="V23" s="56"/>
      <c r="W23" s="221"/>
      <c r="X23" s="56"/>
      <c r="Y23" s="221"/>
      <c r="Z23" s="56"/>
      <c r="AA23" s="221"/>
      <c r="AB23" s="56"/>
      <c r="AC23" s="221"/>
      <c r="AD23" s="54"/>
      <c r="AE23" s="220"/>
      <c r="AF23" s="56"/>
      <c r="AG23" s="221"/>
      <c r="AH23" s="54"/>
      <c r="AI23" s="220"/>
      <c r="AJ23" s="54"/>
      <c r="AK23" s="220"/>
      <c r="AL23" s="54"/>
      <c r="AM23" s="220"/>
      <c r="AN23" s="116"/>
      <c r="AO23" s="221"/>
      <c r="AP23" s="115"/>
      <c r="AQ23" s="220"/>
      <c r="AR23" s="117"/>
      <c r="AS23" s="222"/>
    </row>
    <row r="24" spans="1:46" x14ac:dyDescent="0.35">
      <c r="A24" s="53"/>
      <c r="B24" s="54"/>
      <c r="C24" s="220"/>
      <c r="D24" s="54"/>
      <c r="E24" s="220"/>
      <c r="F24" s="54"/>
      <c r="G24" s="220"/>
      <c r="H24" s="56"/>
      <c r="I24" s="221"/>
      <c r="J24" s="56"/>
      <c r="K24" s="221"/>
      <c r="L24" s="54"/>
      <c r="M24" s="220"/>
      <c r="N24" s="54"/>
      <c r="O24" s="220"/>
      <c r="P24" s="54"/>
      <c r="Q24" s="220"/>
      <c r="R24" s="56"/>
      <c r="S24" s="221"/>
      <c r="T24" s="56"/>
      <c r="U24" s="221"/>
      <c r="V24" s="56"/>
      <c r="W24" s="221"/>
      <c r="X24" s="56"/>
      <c r="Y24" s="221"/>
      <c r="Z24" s="56"/>
      <c r="AA24" s="221"/>
      <c r="AB24" s="56"/>
      <c r="AC24" s="221"/>
      <c r="AD24" s="54"/>
      <c r="AE24" s="220"/>
      <c r="AF24" s="56"/>
      <c r="AG24" s="221"/>
      <c r="AH24" s="54"/>
      <c r="AI24" s="220"/>
      <c r="AJ24" s="54"/>
      <c r="AK24" s="220"/>
      <c r="AL24" s="54"/>
      <c r="AM24" s="220"/>
      <c r="AN24" s="116"/>
      <c r="AO24" s="221"/>
      <c r="AP24" s="115"/>
      <c r="AQ24" s="220"/>
      <c r="AR24" s="117"/>
      <c r="AS24" s="222"/>
    </row>
    <row r="25" spans="1:46" x14ac:dyDescent="0.35">
      <c r="A25" s="44" t="s">
        <v>63</v>
      </c>
      <c r="B25" s="54"/>
      <c r="C25" s="220"/>
      <c r="D25" s="54"/>
      <c r="E25" s="220"/>
      <c r="F25" s="54"/>
      <c r="G25" s="220"/>
      <c r="H25" s="56"/>
      <c r="I25" s="221"/>
      <c r="J25" s="56"/>
      <c r="K25" s="221"/>
      <c r="L25" s="54"/>
      <c r="M25" s="220"/>
      <c r="N25" s="54"/>
      <c r="O25" s="220"/>
      <c r="P25" s="54"/>
      <c r="Q25" s="220"/>
      <c r="R25" s="56"/>
      <c r="S25" s="221"/>
      <c r="T25" s="56"/>
      <c r="U25" s="221"/>
      <c r="V25" s="56"/>
      <c r="W25" s="221"/>
      <c r="X25" s="56"/>
      <c r="Y25" s="221"/>
      <c r="Z25" s="56"/>
      <c r="AA25" s="221"/>
      <c r="AB25" s="56"/>
      <c r="AC25" s="221"/>
      <c r="AD25" s="54"/>
      <c r="AE25" s="220"/>
      <c r="AF25" s="56"/>
      <c r="AG25" s="221"/>
      <c r="AH25" s="54"/>
      <c r="AI25" s="220"/>
      <c r="AJ25" s="54"/>
      <c r="AK25" s="220"/>
      <c r="AL25" s="54"/>
      <c r="AM25" s="220"/>
      <c r="AN25" s="116"/>
      <c r="AO25" s="221"/>
      <c r="AP25" s="115"/>
      <c r="AQ25" s="220"/>
      <c r="AR25" s="117"/>
      <c r="AS25" s="222"/>
    </row>
    <row r="26" spans="1:46" x14ac:dyDescent="0.35">
      <c r="A26" s="48" t="s">
        <v>64</v>
      </c>
      <c r="B26" s="215">
        <v>610836.81052982877</v>
      </c>
      <c r="C26" s="59">
        <f>+B26/B6</f>
        <v>0.30252676515534765</v>
      </c>
      <c r="D26" s="215">
        <v>648882.89178283059</v>
      </c>
      <c r="E26" s="59">
        <f>+D26/D6</f>
        <v>0.35678797360914183</v>
      </c>
      <c r="F26" s="215">
        <v>605556.48340933491</v>
      </c>
      <c r="G26" s="59">
        <f>+F26/F6</f>
        <v>0.3266003618257437</v>
      </c>
      <c r="H26" s="216">
        <v>682725.19542256219</v>
      </c>
      <c r="I26" s="60">
        <f>+H26/H6</f>
        <v>0.38595098383044957</v>
      </c>
      <c r="J26" s="216">
        <v>748352.11152302916</v>
      </c>
      <c r="K26" s="60">
        <f>+J26/J6</f>
        <v>0.4501155537787388</v>
      </c>
      <c r="L26" s="215">
        <v>700914.72400034405</v>
      </c>
      <c r="M26" s="59">
        <f>+L26/L6</f>
        <v>0.43603857212552904</v>
      </c>
      <c r="N26" s="215">
        <v>656826.32313083194</v>
      </c>
      <c r="O26" s="59">
        <f>+N26/N6</f>
        <v>0.33926854493917841</v>
      </c>
      <c r="P26" s="215">
        <v>535990.56481913221</v>
      </c>
      <c r="Q26" s="59">
        <f>+P26/P6</f>
        <v>0.28713854219468499</v>
      </c>
      <c r="R26" s="216">
        <v>302819.15555664391</v>
      </c>
      <c r="S26" s="60">
        <f>+R26/R6</f>
        <v>0.17061837075358366</v>
      </c>
      <c r="T26" s="216">
        <v>337731.8224852116</v>
      </c>
      <c r="U26" s="60">
        <f>+T26/T6</f>
        <v>0.19592083456982284</v>
      </c>
      <c r="V26" s="216">
        <v>394881.10678963998</v>
      </c>
      <c r="W26" s="60">
        <f>+V26/V6</f>
        <v>0.15966836546697996</v>
      </c>
      <c r="X26" s="216">
        <v>665171.19391637051</v>
      </c>
      <c r="Y26" s="60">
        <f>+X26/X6</f>
        <v>0.27155613562739994</v>
      </c>
      <c r="Z26" s="216">
        <v>725435.92368883896</v>
      </c>
      <c r="AA26" s="60">
        <f>+Z26/Z6</f>
        <v>0.29649779332234333</v>
      </c>
      <c r="AB26" s="216">
        <v>915375.53823707381</v>
      </c>
      <c r="AC26" s="60">
        <f>+AB26/AB6</f>
        <v>0.34720171249492737</v>
      </c>
      <c r="AD26" s="215">
        <v>1023277.588340855</v>
      </c>
      <c r="AE26" s="59">
        <f>+AD26/AD6</f>
        <v>0.33584058569543029</v>
      </c>
      <c r="AF26" s="216">
        <v>1097928.147951311</v>
      </c>
      <c r="AG26" s="60">
        <f>+AF26/AF6</f>
        <v>0.35664462404061081</v>
      </c>
      <c r="AH26" s="215">
        <v>1002493.6238122941</v>
      </c>
      <c r="AI26" s="59">
        <f>+AH26/AH6</f>
        <v>0.32233271955117265</v>
      </c>
      <c r="AJ26" s="215">
        <v>1352148.6952247801</v>
      </c>
      <c r="AK26" s="59">
        <f>+AJ26/AJ6</f>
        <v>0.41801653297968677</v>
      </c>
      <c r="AL26" s="215">
        <v>1389970.08088418</v>
      </c>
      <c r="AM26" s="59">
        <f>+AL26/AL6</f>
        <v>0.39023951030401849</v>
      </c>
      <c r="AN26" s="284">
        <v>1311634.5332182501</v>
      </c>
      <c r="AO26" s="60">
        <f>+AN26/AN6</f>
        <v>0.39413885940398391</v>
      </c>
      <c r="AP26" s="283">
        <v>1209934.1302628701</v>
      </c>
      <c r="AQ26" s="59">
        <f>+AP26/AP6</f>
        <v>0.34657199095385521</v>
      </c>
      <c r="AR26" s="285">
        <v>1200074.0942857799</v>
      </c>
      <c r="AS26" s="61">
        <f>+AR26/AR6</f>
        <v>0.34381599271533619</v>
      </c>
      <c r="AT26" s="51"/>
    </row>
    <row r="27" spans="1:46" x14ac:dyDescent="0.35">
      <c r="A27" s="53" t="s">
        <v>56</v>
      </c>
      <c r="B27" s="54">
        <v>0</v>
      </c>
      <c r="C27" s="217"/>
      <c r="D27" s="54">
        <v>0</v>
      </c>
      <c r="E27" s="217"/>
      <c r="F27" s="54">
        <v>0</v>
      </c>
      <c r="G27" s="217"/>
      <c r="H27" s="56">
        <f>+H26/H62</f>
        <v>1.892101455810534E-2</v>
      </c>
      <c r="I27" s="218"/>
      <c r="J27" s="56">
        <v>0</v>
      </c>
      <c r="K27" s="218"/>
      <c r="L27" s="54">
        <v>0</v>
      </c>
      <c r="M27" s="217"/>
      <c r="N27" s="54">
        <v>0</v>
      </c>
      <c r="O27" s="217"/>
      <c r="P27" s="54">
        <f>+P26/P62</f>
        <v>1.3402072743768654E-2</v>
      </c>
      <c r="Q27" s="217"/>
      <c r="R27" s="56">
        <v>0</v>
      </c>
      <c r="S27" s="218"/>
      <c r="T27" s="56">
        <v>0</v>
      </c>
      <c r="U27" s="218"/>
      <c r="V27" s="56">
        <v>0</v>
      </c>
      <c r="W27" s="218"/>
      <c r="X27" s="56">
        <v>0</v>
      </c>
      <c r="Y27" s="218"/>
      <c r="Z27" s="56"/>
      <c r="AA27" s="218"/>
      <c r="AB27" s="56"/>
      <c r="AC27" s="218"/>
      <c r="AD27" s="54"/>
      <c r="AE27" s="217"/>
      <c r="AF27" s="56">
        <f>+AF26/AF62</f>
        <v>2.3330750721456007E-2</v>
      </c>
      <c r="AG27" s="218"/>
      <c r="AH27" s="54">
        <v>0</v>
      </c>
      <c r="AI27" s="217"/>
      <c r="AJ27" s="54">
        <v>0</v>
      </c>
      <c r="AK27" s="217"/>
      <c r="AL27" s="54">
        <v>0</v>
      </c>
      <c r="AM27" s="217"/>
      <c r="AN27" s="116">
        <f>+AN26/AN62</f>
        <v>2.6704867576910651E-2</v>
      </c>
      <c r="AO27" s="218"/>
      <c r="AP27" s="115">
        <v>0</v>
      </c>
      <c r="AQ27" s="217"/>
      <c r="AR27" s="117">
        <v>0</v>
      </c>
      <c r="AS27" s="219"/>
    </row>
    <row r="28" spans="1:46" x14ac:dyDescent="0.35">
      <c r="A28" s="48" t="s">
        <v>65</v>
      </c>
      <c r="B28" s="215">
        <v>1154727.9397512288</v>
      </c>
      <c r="C28" s="59">
        <f>+B28/B6</f>
        <v>0.5718976037878768</v>
      </c>
      <c r="D28" s="215">
        <v>920973.22301308461</v>
      </c>
      <c r="E28" s="59">
        <f>+D28/D6</f>
        <v>0.50639672296537075</v>
      </c>
      <c r="F28" s="215">
        <v>886467.60657271917</v>
      </c>
      <c r="G28" s="59">
        <f>+F28/F6</f>
        <v>0.47810674806654707</v>
      </c>
      <c r="H28" s="216">
        <v>698354.08501044405</v>
      </c>
      <c r="I28" s="60">
        <f>+H28/H6</f>
        <v>0.39478614232915865</v>
      </c>
      <c r="J28" s="216">
        <v>557143.36433420237</v>
      </c>
      <c r="K28" s="60">
        <f>+J28/J6</f>
        <v>0.33510815311399289</v>
      </c>
      <c r="L28" s="215">
        <v>546836.16453056596</v>
      </c>
      <c r="M28" s="59">
        <f>+L28/L6</f>
        <v>0.34018640528429217</v>
      </c>
      <c r="N28" s="215">
        <v>605425.75452391198</v>
      </c>
      <c r="O28" s="59">
        <f>+N28/N6</f>
        <v>0.3127187622855338</v>
      </c>
      <c r="P28" s="215">
        <v>649244.53947294422</v>
      </c>
      <c r="Q28" s="59">
        <f>+P28/P6</f>
        <v>0.34781047060973641</v>
      </c>
      <c r="R28" s="216">
        <v>777987.58319919673</v>
      </c>
      <c r="S28" s="60">
        <f>+R28/R6</f>
        <v>0.43834404619471157</v>
      </c>
      <c r="T28" s="216">
        <v>737320.78585285274</v>
      </c>
      <c r="U28" s="60">
        <f>+T28/T6</f>
        <v>0.42772547356355178</v>
      </c>
      <c r="V28" s="216">
        <v>1487489.6147092185</v>
      </c>
      <c r="W28" s="60">
        <f>+V28/V6</f>
        <v>0.60145960732492521</v>
      </c>
      <c r="X28" s="216">
        <v>1198763.6567956181</v>
      </c>
      <c r="Y28" s="60">
        <f>+X28/X6</f>
        <v>0.48939525515730115</v>
      </c>
      <c r="Z28" s="216">
        <v>1201842.7589010345</v>
      </c>
      <c r="AA28" s="60">
        <f>+Z28/Z6</f>
        <v>0.49121323372378267</v>
      </c>
      <c r="AB28" s="216">
        <v>1202773.564578</v>
      </c>
      <c r="AC28" s="60">
        <f>+AB28/AB6</f>
        <v>0.45621171193778814</v>
      </c>
      <c r="AD28" s="215">
        <v>1513840.171878</v>
      </c>
      <c r="AE28" s="59">
        <f>+AD28/AD6</f>
        <v>0.49684364806339021</v>
      </c>
      <c r="AF28" s="216">
        <v>1475569.1522039999</v>
      </c>
      <c r="AG28" s="60">
        <f>+AF28/AF6</f>
        <v>0.4793153418242227</v>
      </c>
      <c r="AH28" s="215">
        <v>1620606.4447940001</v>
      </c>
      <c r="AI28" s="59">
        <f>+AH28/AH6</f>
        <v>0.52107511735198453</v>
      </c>
      <c r="AJ28" s="215">
        <v>1381343.07742</v>
      </c>
      <c r="AK28" s="59">
        <f>+AJ28/AJ6</f>
        <v>0.42704197113662035</v>
      </c>
      <c r="AL28" s="215">
        <v>1666196.2794860001</v>
      </c>
      <c r="AM28" s="59">
        <f>+AL28/AL6</f>
        <v>0.46779109069986791</v>
      </c>
      <c r="AN28" s="284">
        <v>1529206.3271079999</v>
      </c>
      <c r="AO28" s="60">
        <f>+AN28/AN6</f>
        <v>0.45951796959848173</v>
      </c>
      <c r="AP28" s="283">
        <v>1793403.6096419999</v>
      </c>
      <c r="AQ28" s="59">
        <f>+AP28/AP6</f>
        <v>0.51370024535337477</v>
      </c>
      <c r="AR28" s="285">
        <v>1783672.755868</v>
      </c>
      <c r="AS28" s="61">
        <f>+AR28/AR6</f>
        <v>0.51101446332197742</v>
      </c>
    </row>
    <row r="29" spans="1:46" x14ac:dyDescent="0.35">
      <c r="A29" s="53" t="s">
        <v>56</v>
      </c>
      <c r="B29" s="54">
        <v>0</v>
      </c>
      <c r="C29" s="217"/>
      <c r="D29" s="54">
        <v>0</v>
      </c>
      <c r="E29" s="217"/>
      <c r="F29" s="54">
        <v>0</v>
      </c>
      <c r="G29" s="217"/>
      <c r="H29" s="56">
        <f>+H28/H62</f>
        <v>1.935415288286909E-2</v>
      </c>
      <c r="I29" s="218"/>
      <c r="J29" s="56">
        <v>0</v>
      </c>
      <c r="K29" s="218"/>
      <c r="L29" s="54">
        <v>0</v>
      </c>
      <c r="M29" s="217"/>
      <c r="N29" s="54">
        <v>0</v>
      </c>
      <c r="O29" s="217"/>
      <c r="P29" s="54">
        <f>+P28/P62</f>
        <v>1.6233909918632931E-2</v>
      </c>
      <c r="Q29" s="217"/>
      <c r="R29" s="56">
        <v>0</v>
      </c>
      <c r="S29" s="218"/>
      <c r="T29" s="56">
        <v>0</v>
      </c>
      <c r="U29" s="218"/>
      <c r="V29" s="56">
        <v>0</v>
      </c>
      <c r="W29" s="218"/>
      <c r="X29" s="56">
        <v>0</v>
      </c>
      <c r="Y29" s="218"/>
      <c r="Z29" s="56"/>
      <c r="AA29" s="218"/>
      <c r="AB29" s="56"/>
      <c r="AC29" s="218"/>
      <c r="AD29" s="54"/>
      <c r="AE29" s="217"/>
      <c r="AF29" s="56">
        <f>+AF28/AF62</f>
        <v>3.1355545557857738E-2</v>
      </c>
      <c r="AG29" s="218"/>
      <c r="AH29" s="54">
        <v>0</v>
      </c>
      <c r="AI29" s="217"/>
      <c r="AJ29" s="54">
        <v>0</v>
      </c>
      <c r="AK29" s="217"/>
      <c r="AL29" s="54">
        <v>0</v>
      </c>
      <c r="AM29" s="217"/>
      <c r="AN29" s="116">
        <f>+AN28/AN62</f>
        <v>3.1134627389684557E-2</v>
      </c>
      <c r="AO29" s="218"/>
      <c r="AP29" s="115">
        <v>0</v>
      </c>
      <c r="AQ29" s="217"/>
      <c r="AR29" s="117">
        <v>0</v>
      </c>
      <c r="AS29" s="219"/>
    </row>
    <row r="30" spans="1:46" x14ac:dyDescent="0.35">
      <c r="A30" s="48" t="s">
        <v>66</v>
      </c>
      <c r="B30" s="215">
        <v>253551.84000200001</v>
      </c>
      <c r="C30" s="59">
        <f>+B30/B6</f>
        <v>0.12557563105677563</v>
      </c>
      <c r="D30" s="215">
        <v>248823.15630999999</v>
      </c>
      <c r="E30" s="59">
        <f>+D30/D6</f>
        <v>0.13681530342548737</v>
      </c>
      <c r="F30" s="215">
        <v>362096.58528047719</v>
      </c>
      <c r="G30" s="59">
        <f>+F30/F6</f>
        <v>0.19529289010770925</v>
      </c>
      <c r="H30" s="216">
        <v>387863.47143334796</v>
      </c>
      <c r="I30" s="60">
        <f>+H30/H6</f>
        <v>0.21926287384039184</v>
      </c>
      <c r="J30" s="216">
        <v>357082.28943121957</v>
      </c>
      <c r="K30" s="60">
        <f>+J30/J6</f>
        <v>0.21477629310726837</v>
      </c>
      <c r="L30" s="215">
        <v>359709.48036177841</v>
      </c>
      <c r="M30" s="59">
        <f>+L30/L6</f>
        <v>0.22377502259017873</v>
      </c>
      <c r="N30" s="215">
        <v>673755.05571679492</v>
      </c>
      <c r="O30" s="59">
        <f>+N30/N6</f>
        <v>0.34801269277528774</v>
      </c>
      <c r="P30" s="215">
        <v>681426.75420451374</v>
      </c>
      <c r="Q30" s="59">
        <f>+P30/P6</f>
        <v>0.36505098719557866</v>
      </c>
      <c r="R30" s="216">
        <v>694026.50000478385</v>
      </c>
      <c r="S30" s="60">
        <f>+R30/R6</f>
        <v>0.39103758305170477</v>
      </c>
      <c r="T30" s="216">
        <v>648765.19402460218</v>
      </c>
      <c r="U30" s="60">
        <f>+T30/T6</f>
        <v>0.37635369186662526</v>
      </c>
      <c r="V30" s="216">
        <v>590762.2977277938</v>
      </c>
      <c r="W30" s="60">
        <f>+V30/V6</f>
        <v>0.23887202713895181</v>
      </c>
      <c r="X30" s="216">
        <v>585544.6735844051</v>
      </c>
      <c r="Y30" s="60">
        <f>+X30/X6</f>
        <v>0.239048609215299</v>
      </c>
      <c r="Z30" s="216">
        <v>519403.68748823117</v>
      </c>
      <c r="AA30" s="60">
        <f>+Z30/Z6</f>
        <v>0.21228897295387403</v>
      </c>
      <c r="AB30" s="216">
        <v>518288.17642342526</v>
      </c>
      <c r="AC30" s="60">
        <f>+AB30/AB6</f>
        <v>0.19658657556728457</v>
      </c>
      <c r="AD30" s="215">
        <v>509796.85321876197</v>
      </c>
      <c r="AE30" s="59">
        <f>+AD30/AD6</f>
        <v>0.16731576624117944</v>
      </c>
      <c r="AF30" s="216">
        <v>504996.17470018234</v>
      </c>
      <c r="AG30" s="60">
        <f>+AF30/AF6</f>
        <v>0.16404003413516646</v>
      </c>
      <c r="AH30" s="215">
        <v>487020.50869098213</v>
      </c>
      <c r="AI30" s="59">
        <f>+AH30/AH6</f>
        <v>0.15659216309684285</v>
      </c>
      <c r="AJ30" s="215">
        <v>501185.77847133024</v>
      </c>
      <c r="AK30" s="59">
        <f>+AJ30/AJ6</f>
        <v>0.15494149588369274</v>
      </c>
      <c r="AL30" s="215">
        <v>505672.05983825884</v>
      </c>
      <c r="AM30" s="59">
        <f>+AL30/AL6</f>
        <v>0.1419693989961136</v>
      </c>
      <c r="AN30" s="284">
        <v>487007.94707554072</v>
      </c>
      <c r="AO30" s="60">
        <f>+AN30/AN6</f>
        <v>0.14634317099753424</v>
      </c>
      <c r="AP30" s="283">
        <v>487810.3096903101</v>
      </c>
      <c r="AQ30" s="59">
        <f>+AP30/AP6</f>
        <v>0.13972776369276996</v>
      </c>
      <c r="AR30" s="285">
        <v>506707.69446475856</v>
      </c>
      <c r="AS30" s="61">
        <f>+AR30/AR6</f>
        <v>0.14516954396268611</v>
      </c>
    </row>
    <row r="31" spans="1:46" x14ac:dyDescent="0.35">
      <c r="A31" s="53" t="s">
        <v>56</v>
      </c>
      <c r="B31" s="54">
        <v>0</v>
      </c>
      <c r="C31" s="217"/>
      <c r="D31" s="54">
        <v>0</v>
      </c>
      <c r="E31" s="217"/>
      <c r="F31" s="54">
        <v>0</v>
      </c>
      <c r="G31" s="217"/>
      <c r="H31" s="56">
        <f>+H30/H62</f>
        <v>1.0749230347366091E-2</v>
      </c>
      <c r="I31" s="218"/>
      <c r="J31" s="56">
        <v>0</v>
      </c>
      <c r="K31" s="218"/>
      <c r="L31" s="54">
        <v>0</v>
      </c>
      <c r="M31" s="217"/>
      <c r="N31" s="54">
        <v>0</v>
      </c>
      <c r="O31" s="217"/>
      <c r="P31" s="54">
        <v>0</v>
      </c>
      <c r="Q31" s="217"/>
      <c r="R31" s="56">
        <v>0</v>
      </c>
      <c r="S31" s="218"/>
      <c r="T31" s="56">
        <v>0</v>
      </c>
      <c r="U31" s="218"/>
      <c r="V31" s="56">
        <v>0</v>
      </c>
      <c r="W31" s="218"/>
      <c r="X31" s="56">
        <v>0</v>
      </c>
      <c r="Y31" s="218"/>
      <c r="Z31" s="56"/>
      <c r="AA31" s="218"/>
      <c r="AB31" s="56"/>
      <c r="AC31" s="218"/>
      <c r="AD31" s="54"/>
      <c r="AE31" s="217"/>
      <c r="AF31" s="56">
        <f>+AF30/AF62</f>
        <v>1.0731066408310435E-2</v>
      </c>
      <c r="AG31" s="218"/>
      <c r="AH31" s="54">
        <v>0</v>
      </c>
      <c r="AI31" s="217"/>
      <c r="AJ31" s="54">
        <v>0</v>
      </c>
      <c r="AK31" s="217"/>
      <c r="AL31" s="54">
        <v>0</v>
      </c>
      <c r="AM31" s="217"/>
      <c r="AN31" s="116">
        <f>+AN30/AN62</f>
        <v>9.915477525317162E-3</v>
      </c>
      <c r="AO31" s="218"/>
      <c r="AP31" s="115">
        <v>0</v>
      </c>
      <c r="AQ31" s="217"/>
      <c r="AR31" s="117">
        <v>0</v>
      </c>
      <c r="AS31" s="219"/>
    </row>
    <row r="32" spans="1:46" x14ac:dyDescent="0.35">
      <c r="A32" s="53"/>
      <c r="B32" s="54"/>
      <c r="C32" s="217"/>
      <c r="D32" s="54"/>
      <c r="E32" s="217"/>
      <c r="F32" s="54"/>
      <c r="G32" s="217"/>
      <c r="H32" s="56"/>
      <c r="I32" s="218"/>
      <c r="J32" s="56"/>
      <c r="K32" s="218"/>
      <c r="L32" s="54"/>
      <c r="M32" s="217"/>
      <c r="N32" s="54"/>
      <c r="O32" s="217"/>
      <c r="P32" s="54"/>
      <c r="Q32" s="217"/>
      <c r="R32" s="56"/>
      <c r="S32" s="218"/>
      <c r="T32" s="56"/>
      <c r="U32" s="218"/>
      <c r="V32" s="56"/>
      <c r="W32" s="218"/>
      <c r="X32" s="56"/>
      <c r="Y32" s="218"/>
      <c r="Z32" s="56"/>
      <c r="AA32" s="218"/>
      <c r="AB32" s="56"/>
      <c r="AC32" s="218"/>
      <c r="AD32" s="54"/>
      <c r="AE32" s="217"/>
      <c r="AF32" s="56"/>
      <c r="AG32" s="218"/>
      <c r="AH32" s="54"/>
      <c r="AI32" s="217"/>
      <c r="AJ32" s="54"/>
      <c r="AK32" s="217"/>
      <c r="AL32" s="54"/>
      <c r="AM32" s="217"/>
      <c r="AN32" s="116"/>
      <c r="AO32" s="218"/>
      <c r="AP32" s="115"/>
      <c r="AQ32" s="217"/>
      <c r="AR32" s="117"/>
      <c r="AS32" s="219"/>
    </row>
    <row r="33" spans="1:46" x14ac:dyDescent="0.35">
      <c r="A33" s="67" t="s">
        <v>67</v>
      </c>
      <c r="B33" s="223">
        <v>2.7979362715808795</v>
      </c>
      <c r="C33" s="224" t="s">
        <v>68</v>
      </c>
      <c r="D33" s="223">
        <v>2.77</v>
      </c>
      <c r="E33" s="224" t="s">
        <v>68</v>
      </c>
      <c r="F33" s="223">
        <v>3.6562715236953078</v>
      </c>
      <c r="G33" s="224" t="s">
        <v>68</v>
      </c>
      <c r="H33" s="225">
        <v>3.9593105236487771</v>
      </c>
      <c r="I33" s="226" t="s">
        <v>68</v>
      </c>
      <c r="J33" s="225">
        <v>3.9128848544559092</v>
      </c>
      <c r="K33" s="226" t="s">
        <v>68</v>
      </c>
      <c r="L33" s="223">
        <v>3.054628011220172</v>
      </c>
      <c r="M33" s="224" t="s">
        <v>68</v>
      </c>
      <c r="N33" s="223">
        <v>5.6230751499944152</v>
      </c>
      <c r="O33" s="224" t="s">
        <v>68</v>
      </c>
      <c r="P33" s="223">
        <v>5.8317625421229335</v>
      </c>
      <c r="Q33" s="224" t="s">
        <v>68</v>
      </c>
      <c r="R33" s="225">
        <v>6.8907754131438343</v>
      </c>
      <c r="S33" s="226" t="s">
        <v>68</v>
      </c>
      <c r="T33" s="225">
        <v>6.9319950675151594</v>
      </c>
      <c r="U33" s="226" t="s">
        <v>68</v>
      </c>
      <c r="V33" s="225">
        <v>5.047478194901605</v>
      </c>
      <c r="W33" s="226" t="s">
        <v>68</v>
      </c>
      <c r="X33" s="225">
        <v>4.9389007542122298</v>
      </c>
      <c r="Y33" s="226" t="s">
        <v>68</v>
      </c>
      <c r="Z33" s="225">
        <v>4.6603987763193313</v>
      </c>
      <c r="AA33" s="226" t="s">
        <v>68</v>
      </c>
      <c r="AB33" s="225">
        <v>4.0322906989008374</v>
      </c>
      <c r="AC33" s="226" t="s">
        <v>68</v>
      </c>
      <c r="AD33" s="223">
        <v>3.6333822570721845</v>
      </c>
      <c r="AE33" s="224" t="s">
        <v>68</v>
      </c>
      <c r="AF33" s="225">
        <v>3.661185985797621</v>
      </c>
      <c r="AG33" s="226" t="s">
        <v>68</v>
      </c>
      <c r="AH33" s="223">
        <v>3.6155220130692487</v>
      </c>
      <c r="AI33" s="224" t="s">
        <v>68</v>
      </c>
      <c r="AJ33" s="223">
        <v>3.5105575196054133</v>
      </c>
      <c r="AK33" s="224" t="s">
        <v>68</v>
      </c>
      <c r="AL33" s="223">
        <v>3.2683848800740476</v>
      </c>
      <c r="AM33" s="224" t="s">
        <v>68</v>
      </c>
      <c r="AN33" s="330">
        <v>3.4165729446781961</v>
      </c>
      <c r="AO33" s="226" t="s">
        <v>68</v>
      </c>
      <c r="AP33" s="341">
        <v>3.4102251641230272</v>
      </c>
      <c r="AQ33" s="224" t="s">
        <v>68</v>
      </c>
      <c r="AR33" s="324">
        <v>3.6537084938255089</v>
      </c>
      <c r="AS33" s="227" t="s">
        <v>68</v>
      </c>
      <c r="AT33" s="320"/>
    </row>
    <row r="34" spans="1:46" x14ac:dyDescent="0.35">
      <c r="A34" s="67" t="s">
        <v>69</v>
      </c>
      <c r="B34" s="73">
        <v>8.2298452516258225E-2</v>
      </c>
      <c r="C34" s="224"/>
      <c r="D34" s="73">
        <v>8.0045497091706636E-2</v>
      </c>
      <c r="E34" s="224"/>
      <c r="F34" s="73">
        <v>7.4226505865916878E-2</v>
      </c>
      <c r="G34" s="224"/>
      <c r="H34" s="74">
        <v>7.4969646280650545E-2</v>
      </c>
      <c r="I34" s="226"/>
      <c r="J34" s="74">
        <v>7.1957663119764162E-2</v>
      </c>
      <c r="K34" s="226"/>
      <c r="L34" s="73">
        <v>7.4705761230566256E-2</v>
      </c>
      <c r="M34" s="224"/>
      <c r="N34" s="73">
        <v>7.8368669094614096E-2</v>
      </c>
      <c r="O34" s="224"/>
      <c r="P34" s="73">
        <v>7.3458926924188511E-2</v>
      </c>
      <c r="Q34" s="224"/>
      <c r="R34" s="74">
        <v>5.8793601529310006E-2</v>
      </c>
      <c r="S34" s="226"/>
      <c r="T34" s="74">
        <v>5.3999486791715769E-2</v>
      </c>
      <c r="U34" s="226"/>
      <c r="V34" s="74">
        <v>6.7637204323719294E-2</v>
      </c>
      <c r="W34" s="226"/>
      <c r="X34" s="74">
        <v>6.1552662117414253E-2</v>
      </c>
      <c r="Y34" s="226"/>
      <c r="Z34" s="74">
        <v>4.3842507721192615E-2</v>
      </c>
      <c r="AA34" s="226"/>
      <c r="AB34" s="74">
        <v>2.8003385002914945E-2</v>
      </c>
      <c r="AC34" s="226"/>
      <c r="AD34" s="73">
        <v>7.4683794657430469E-2</v>
      </c>
      <c r="AE34" s="224"/>
      <c r="AF34" s="74">
        <v>7.494745219579832E-2</v>
      </c>
      <c r="AG34" s="226"/>
      <c r="AH34" s="73">
        <v>7.639686754225182E-2</v>
      </c>
      <c r="AI34" s="224"/>
      <c r="AJ34" s="73">
        <v>7.6095055766250669E-2</v>
      </c>
      <c r="AK34" s="224"/>
      <c r="AL34" s="73">
        <v>7.4797934678622738E-2</v>
      </c>
      <c r="AM34" s="224"/>
      <c r="AN34" s="122">
        <v>7.6491766122450899E-2</v>
      </c>
      <c r="AO34" s="226"/>
      <c r="AP34" s="121">
        <v>7.4422428721913708E-2</v>
      </c>
      <c r="AQ34" s="224"/>
      <c r="AR34" s="319">
        <v>7.041716506752492E-2</v>
      </c>
      <c r="AS34" s="227"/>
      <c r="AT34" s="320"/>
    </row>
    <row r="35" spans="1:46" x14ac:dyDescent="0.35">
      <c r="A35" s="48"/>
      <c r="B35" s="62"/>
      <c r="C35" s="220"/>
      <c r="D35" s="62"/>
      <c r="E35" s="220"/>
      <c r="F35" s="62"/>
      <c r="G35" s="220"/>
      <c r="I35" s="221"/>
      <c r="K35" s="221"/>
      <c r="L35" s="62"/>
      <c r="M35" s="220"/>
      <c r="N35" s="62"/>
      <c r="O35" s="220"/>
      <c r="P35" s="62"/>
      <c r="Q35" s="220"/>
      <c r="S35" s="221"/>
      <c r="U35" s="221"/>
      <c r="W35" s="221"/>
      <c r="Y35" s="221"/>
      <c r="AA35" s="221"/>
      <c r="AC35" s="221"/>
      <c r="AD35" s="62"/>
      <c r="AE35" s="220"/>
      <c r="AG35" s="221"/>
      <c r="AH35" s="62"/>
      <c r="AI35" s="220"/>
      <c r="AJ35" s="62"/>
      <c r="AK35" s="220"/>
      <c r="AL35" s="62"/>
      <c r="AM35" s="220"/>
      <c r="AN35" s="48"/>
      <c r="AO35" s="221"/>
      <c r="AP35" s="85"/>
      <c r="AQ35" s="220"/>
      <c r="AR35" s="259"/>
      <c r="AS35" s="222"/>
    </row>
    <row r="36" spans="1:46" x14ac:dyDescent="0.35">
      <c r="A36" s="44" t="s">
        <v>70</v>
      </c>
      <c r="B36" s="228"/>
      <c r="C36" s="220"/>
      <c r="D36" s="228"/>
      <c r="E36" s="220"/>
      <c r="F36" s="228"/>
      <c r="G36" s="220"/>
      <c r="H36" s="35"/>
      <c r="I36" s="221"/>
      <c r="J36" s="35"/>
      <c r="K36" s="221"/>
      <c r="L36" s="228"/>
      <c r="M36" s="220"/>
      <c r="N36" s="228"/>
      <c r="O36" s="220"/>
      <c r="P36" s="228"/>
      <c r="Q36" s="220"/>
      <c r="R36" s="35"/>
      <c r="S36" s="221"/>
      <c r="T36" s="35"/>
      <c r="U36" s="221"/>
      <c r="V36" s="35"/>
      <c r="W36" s="221"/>
      <c r="X36" s="35"/>
      <c r="Y36" s="221"/>
      <c r="Z36" s="35"/>
      <c r="AA36" s="221"/>
      <c r="AB36" s="35"/>
      <c r="AC36" s="221"/>
      <c r="AD36" s="228"/>
      <c r="AE36" s="220"/>
      <c r="AF36" s="35"/>
      <c r="AG36" s="221"/>
      <c r="AH36" s="228"/>
      <c r="AI36" s="220"/>
      <c r="AJ36" s="228"/>
      <c r="AK36" s="220"/>
      <c r="AL36" s="228"/>
      <c r="AM36" s="220"/>
      <c r="AN36" s="261"/>
      <c r="AO36" s="221"/>
      <c r="AP36" s="260"/>
      <c r="AQ36" s="220"/>
      <c r="AR36" s="262"/>
      <c r="AS36" s="222"/>
      <c r="AT36" s="51"/>
    </row>
    <row r="37" spans="1:46" x14ac:dyDescent="0.35">
      <c r="A37" s="44" t="s">
        <v>71</v>
      </c>
      <c r="B37" s="215">
        <v>39488.640191088707</v>
      </c>
      <c r="C37" s="220"/>
      <c r="D37" s="215">
        <v>32769.796710417999</v>
      </c>
      <c r="E37" s="220"/>
      <c r="F37" s="215">
        <v>39403.902699562357</v>
      </c>
      <c r="G37" s="220"/>
      <c r="H37" s="216">
        <v>138955.921301903</v>
      </c>
      <c r="I37" s="221"/>
      <c r="J37" s="216">
        <v>28706.032814144201</v>
      </c>
      <c r="K37" s="221"/>
      <c r="L37" s="215">
        <v>59299.518674489998</v>
      </c>
      <c r="M37" s="220"/>
      <c r="N37" s="215">
        <v>86257.383970604598</v>
      </c>
      <c r="O37" s="220"/>
      <c r="P37" s="215">
        <v>114371.77256486801</v>
      </c>
      <c r="Q37" s="220"/>
      <c r="R37" s="216">
        <v>19560.418552847103</v>
      </c>
      <c r="S37" s="221"/>
      <c r="T37" s="216">
        <v>23220.981897440975</v>
      </c>
      <c r="U37" s="221"/>
      <c r="V37" s="216">
        <v>22337.731658324072</v>
      </c>
      <c r="W37" s="221"/>
      <c r="X37" s="216">
        <v>96171.750906853369</v>
      </c>
      <c r="Y37" s="221"/>
      <c r="Z37" s="216">
        <v>38321.964659042453</v>
      </c>
      <c r="AA37" s="221"/>
      <c r="AB37" s="216">
        <v>80359.85606170597</v>
      </c>
      <c r="AC37" s="221"/>
      <c r="AD37" s="215">
        <v>121070.56632277579</v>
      </c>
      <c r="AE37" s="220"/>
      <c r="AF37" s="216">
        <v>192778.64301261827</v>
      </c>
      <c r="AG37" s="221"/>
      <c r="AH37" s="215">
        <v>71676.469947258505</v>
      </c>
      <c r="AI37" s="220"/>
      <c r="AJ37" s="215">
        <v>123806.03045453</v>
      </c>
      <c r="AK37" s="220"/>
      <c r="AL37" s="215">
        <v>190141.63991457422</v>
      </c>
      <c r="AM37" s="220"/>
      <c r="AN37" s="284">
        <v>241174.12858030247</v>
      </c>
      <c r="AO37" s="221"/>
      <c r="AP37" s="283">
        <v>67542.939980906172</v>
      </c>
      <c r="AQ37" s="220"/>
      <c r="AR37" s="285">
        <v>123661.90406452</v>
      </c>
      <c r="AS37" s="222"/>
    </row>
    <row r="38" spans="1:46" x14ac:dyDescent="0.35">
      <c r="A38" s="53" t="s">
        <v>56</v>
      </c>
      <c r="B38" s="54">
        <v>0</v>
      </c>
      <c r="C38" s="220"/>
      <c r="D38" s="54">
        <v>0</v>
      </c>
      <c r="E38" s="220"/>
      <c r="F38" s="54">
        <v>0</v>
      </c>
      <c r="G38" s="220"/>
      <c r="H38" s="56">
        <f>+H37/H62</f>
        <v>3.8510179901313762E-3</v>
      </c>
      <c r="I38" s="221"/>
      <c r="J38" s="56">
        <v>0</v>
      </c>
      <c r="K38" s="221"/>
      <c r="L38" s="54">
        <v>0</v>
      </c>
      <c r="M38" s="220"/>
      <c r="N38" s="54">
        <v>0</v>
      </c>
      <c r="O38" s="220"/>
      <c r="P38" s="54">
        <f>+P37/P62</f>
        <v>2.8597869372297036E-3</v>
      </c>
      <c r="Q38" s="220"/>
      <c r="R38" s="56"/>
      <c r="S38" s="221"/>
      <c r="T38" s="56"/>
      <c r="U38" s="221"/>
      <c r="V38" s="56"/>
      <c r="W38" s="221"/>
      <c r="X38" s="56"/>
      <c r="Y38" s="221"/>
      <c r="Z38" s="56"/>
      <c r="AA38" s="221"/>
      <c r="AB38" s="56"/>
      <c r="AC38" s="221"/>
      <c r="AD38" s="54"/>
      <c r="AE38" s="220"/>
      <c r="AF38" s="56">
        <f>+AF37/AF62</f>
        <v>4.0965071101787699E-3</v>
      </c>
      <c r="AG38" s="221"/>
      <c r="AH38" s="54">
        <v>0</v>
      </c>
      <c r="AI38" s="220"/>
      <c r="AJ38" s="54">
        <v>0</v>
      </c>
      <c r="AK38" s="220"/>
      <c r="AL38" s="54">
        <v>0</v>
      </c>
      <c r="AM38" s="220"/>
      <c r="AN38" s="331">
        <f>+AN37/AN62</f>
        <v>4.9103031397863669E-3</v>
      </c>
      <c r="AO38" s="221"/>
      <c r="AP38" s="342">
        <v>0</v>
      </c>
      <c r="AQ38" s="220"/>
      <c r="AR38" s="325">
        <v>0</v>
      </c>
      <c r="AS38" s="222"/>
    </row>
    <row r="39" spans="1:46" x14ac:dyDescent="0.35">
      <c r="A39" s="53" t="s">
        <v>72</v>
      </c>
      <c r="B39" s="54">
        <f>+B37/B65</f>
        <v>2.9758055200949488E-2</v>
      </c>
      <c r="C39" s="220"/>
      <c r="D39" s="54">
        <f>+D37/D65</f>
        <v>1.4661447475815369E-2</v>
      </c>
      <c r="E39" s="220"/>
      <c r="F39" s="54">
        <f>+F37/F65</f>
        <v>1.3736039326889547E-2</v>
      </c>
      <c r="G39" s="220"/>
      <c r="H39" s="56">
        <f>+H37/H65</f>
        <v>2.9600080251281313E-2</v>
      </c>
      <c r="I39" s="221"/>
      <c r="J39" s="56">
        <f>+J37/J65</f>
        <v>1.6576566975071819E-2</v>
      </c>
      <c r="K39" s="221"/>
      <c r="L39" s="54">
        <f>+L37/L65</f>
        <v>1.8877104433007153E-2</v>
      </c>
      <c r="M39" s="220"/>
      <c r="N39" s="54">
        <f>+N37/N65</f>
        <v>1.8964681543229393E-2</v>
      </c>
      <c r="O39" s="220"/>
      <c r="P39" s="54">
        <f>+P37/P65</f>
        <v>1.8097727651474018E-2</v>
      </c>
      <c r="Q39" s="220"/>
      <c r="R39" s="56">
        <f>+R37/R65</f>
        <v>1.0096988681411838E-2</v>
      </c>
      <c r="S39" s="221"/>
      <c r="T39" s="56">
        <f>+T37/T65</f>
        <v>1.1986552882612207E-2</v>
      </c>
      <c r="U39" s="221"/>
      <c r="V39" s="56">
        <f>+V37/V65</f>
        <v>1.1530623596481486E-2</v>
      </c>
      <c r="W39" s="221"/>
      <c r="X39" s="56">
        <f>+X37/X65</f>
        <v>1.3113916105432015E-2</v>
      </c>
      <c r="Y39" s="221"/>
      <c r="Z39" s="56">
        <f>+Z37/Z65</f>
        <v>1.9026894442330713E-2</v>
      </c>
      <c r="AA39" s="221"/>
      <c r="AB39" s="56">
        <f>+AB37/AB65</f>
        <v>3.9898750293487023E-2</v>
      </c>
      <c r="AC39" s="221"/>
      <c r="AD39" s="54">
        <f>+AD37/AD65</f>
        <v>2.5804282016940541E-2</v>
      </c>
      <c r="AE39" s="220"/>
      <c r="AF39" s="56">
        <f>+AF37/AF65</f>
        <v>3.017432540360945E-2</v>
      </c>
      <c r="AG39" s="221"/>
      <c r="AH39" s="54">
        <f>+AH37/AH65</f>
        <v>5.9861379622149005E-2</v>
      </c>
      <c r="AI39" s="220"/>
      <c r="AJ39" s="54">
        <f>+AJ37/AJ65</f>
        <v>4.0739439467924778E-2</v>
      </c>
      <c r="AK39" s="220"/>
      <c r="AL39" s="54">
        <f>+AL37/AL65</f>
        <v>3.9642518646588978E-2</v>
      </c>
      <c r="AM39" s="220"/>
      <c r="AN39" s="116">
        <f>+AN37/AN65</f>
        <v>3.6667879246510361E-2</v>
      </c>
      <c r="AO39" s="221"/>
      <c r="AP39" s="115">
        <f>+AP37/AP65</f>
        <v>3.3396157463783167E-2</v>
      </c>
      <c r="AQ39" s="220"/>
      <c r="AR39" s="117">
        <f>+AR37/AR65</f>
        <v>3.9794725208376035E-2</v>
      </c>
      <c r="AS39" s="222"/>
    </row>
    <row r="40" spans="1:46" x14ac:dyDescent="0.35">
      <c r="A40" s="53" t="s">
        <v>73</v>
      </c>
      <c r="B40" s="54">
        <f>+B37/B67</f>
        <v>2.0534459106110813E-2</v>
      </c>
      <c r="C40" s="220"/>
      <c r="D40" s="54">
        <f>+D37/D67</f>
        <v>8.9149861230543564E-3</v>
      </c>
      <c r="E40" s="220"/>
      <c r="F40" s="54">
        <f>+F37/F67</f>
        <v>7.9592359233129455E-3</v>
      </c>
      <c r="G40" s="220"/>
      <c r="H40" s="56">
        <f>+H37/H67</f>
        <v>1.8087928258990322E-2</v>
      </c>
      <c r="I40" s="221"/>
      <c r="J40" s="56">
        <f>+J37/J67</f>
        <v>1.3453083116132435E-2</v>
      </c>
      <c r="K40" s="221"/>
      <c r="L40" s="54">
        <f>+L37/L67</f>
        <v>1.523333427290487E-2</v>
      </c>
      <c r="M40" s="220"/>
      <c r="N40" s="54">
        <f>+N37/N67</f>
        <v>1.4277186122655832E-2</v>
      </c>
      <c r="O40" s="220"/>
      <c r="P40" s="54">
        <f>+P37/P67</f>
        <v>1.3721822110511197E-2</v>
      </c>
      <c r="Q40" s="220"/>
      <c r="R40" s="56">
        <f>+R37/R67</f>
        <v>8.6232181136560917E-3</v>
      </c>
      <c r="S40" s="221"/>
      <c r="T40" s="56">
        <f>+T37/T67</f>
        <v>1.0236978885390338E-2</v>
      </c>
      <c r="U40" s="221"/>
      <c r="V40" s="56">
        <f>+V37/V67</f>
        <v>9.847597674540156E-3</v>
      </c>
      <c r="W40" s="221"/>
      <c r="X40" s="56">
        <f>+X37/X67</f>
        <v>1.137060651836528E-2</v>
      </c>
      <c r="Y40" s="221"/>
      <c r="Z40" s="56">
        <f>+Z37/Z67</f>
        <v>1.6911178865426316E-2</v>
      </c>
      <c r="AA40" s="221"/>
      <c r="AB40" s="56">
        <f>+AB37/AB67</f>
        <v>3.5462166711715239E-2</v>
      </c>
      <c r="AC40" s="221"/>
      <c r="AD40" s="54">
        <f>+AD37/AD67</f>
        <v>2.142316650196481E-2</v>
      </c>
      <c r="AE40" s="220"/>
      <c r="AF40" s="56">
        <f>+AF37/AF67</f>
        <v>2.5386517468522184E-2</v>
      </c>
      <c r="AG40" s="221"/>
      <c r="AH40" s="54">
        <f>+AH37/AH67</f>
        <v>6.6995257148706411E-2</v>
      </c>
      <c r="AI40" s="220"/>
      <c r="AJ40" s="54">
        <f>+AJ37/AJ67</f>
        <v>3.3408212369118527E-2</v>
      </c>
      <c r="AK40" s="220"/>
      <c r="AL40" s="54">
        <f>+AL37/AL67</f>
        <v>3.1395639988269629E-2</v>
      </c>
      <c r="AM40" s="220"/>
      <c r="AN40" s="116">
        <f>+AN37/AN67</f>
        <v>2.9538917396574521E-2</v>
      </c>
      <c r="AO40" s="221"/>
      <c r="AP40" s="115">
        <f>+AP37/AP67</f>
        <v>2.8294752454940487E-2</v>
      </c>
      <c r="AQ40" s="220"/>
      <c r="AR40" s="117">
        <f>+AR37/AR67</f>
        <v>3.3608138984645534E-2</v>
      </c>
      <c r="AS40" s="222"/>
    </row>
    <row r="41" spans="1:46" x14ac:dyDescent="0.35">
      <c r="A41" s="53"/>
      <c r="B41" s="62"/>
      <c r="C41" s="220"/>
      <c r="D41" s="62"/>
      <c r="E41" s="220"/>
      <c r="F41" s="62"/>
      <c r="G41" s="220"/>
      <c r="I41" s="221"/>
      <c r="K41" s="221"/>
      <c r="L41" s="62"/>
      <c r="M41" s="220"/>
      <c r="N41" s="62"/>
      <c r="O41" s="220"/>
      <c r="P41" s="62"/>
      <c r="Q41" s="220"/>
      <c r="S41" s="221"/>
      <c r="U41" s="221"/>
      <c r="W41" s="221"/>
      <c r="Y41" s="221"/>
      <c r="AA41" s="221"/>
      <c r="AC41" s="221"/>
      <c r="AD41" s="62"/>
      <c r="AE41" s="220"/>
      <c r="AG41" s="221"/>
      <c r="AH41" s="62"/>
      <c r="AI41" s="220"/>
      <c r="AJ41" s="62"/>
      <c r="AK41" s="220"/>
      <c r="AL41" s="62"/>
      <c r="AM41" s="220"/>
      <c r="AN41" s="48"/>
      <c r="AO41" s="221"/>
      <c r="AP41" s="85"/>
      <c r="AQ41" s="220"/>
      <c r="AR41" s="259"/>
      <c r="AS41" s="222"/>
    </row>
    <row r="42" spans="1:46" s="37" customFormat="1" x14ac:dyDescent="0.35">
      <c r="A42" s="44" t="s">
        <v>45</v>
      </c>
      <c r="B42" s="228">
        <f t="shared" ref="B42:C42" si="0">+B49+B55</f>
        <v>2019116.5902830574</v>
      </c>
      <c r="C42" s="203">
        <f t="shared" si="0"/>
        <v>1</v>
      </c>
      <c r="D42" s="228">
        <f t="shared" ref="D42:E42" si="1">+D49+D55</f>
        <v>1818679.2711059153</v>
      </c>
      <c r="E42" s="203">
        <f t="shared" si="1"/>
        <v>0.99999999999999989</v>
      </c>
      <c r="F42" s="228">
        <f t="shared" ref="F42:K42" si="2">+F49+F55</f>
        <v>1854120.6752625313</v>
      </c>
      <c r="G42" s="203">
        <f t="shared" si="2"/>
        <v>1</v>
      </c>
      <c r="H42" s="35">
        <f t="shared" si="2"/>
        <v>1768942.7518663541</v>
      </c>
      <c r="I42" s="205">
        <f t="shared" si="2"/>
        <v>1</v>
      </c>
      <c r="J42" s="35">
        <f t="shared" si="2"/>
        <v>1662577.765288451</v>
      </c>
      <c r="K42" s="205">
        <f t="shared" si="2"/>
        <v>1</v>
      </c>
      <c r="L42" s="228">
        <f t="shared" ref="L42:M42" si="3">+L49+L55</f>
        <v>1607460.3688926885</v>
      </c>
      <c r="M42" s="203">
        <f t="shared" si="3"/>
        <v>1</v>
      </c>
      <c r="N42" s="228">
        <f t="shared" ref="N42:O42" si="4">+N49+N55</f>
        <v>1936007.1333715389</v>
      </c>
      <c r="O42" s="203">
        <f t="shared" si="4"/>
        <v>0.99999999999999989</v>
      </c>
      <c r="P42" s="228">
        <f t="shared" ref="P42:Q42" si="5">+P49+P55</f>
        <v>1866661.8584965901</v>
      </c>
      <c r="Q42" s="203">
        <f t="shared" si="5"/>
        <v>1</v>
      </c>
      <c r="R42" s="35">
        <f t="shared" ref="R42:S42" si="6">+R49+R55</f>
        <v>1774833.2387606245</v>
      </c>
      <c r="S42" s="205">
        <f t="shared" si="6"/>
        <v>1</v>
      </c>
      <c r="T42" s="35">
        <f t="shared" ref="T42:U42" si="7">+T49+T55</f>
        <v>1723817.8023626667</v>
      </c>
      <c r="U42" s="205">
        <f t="shared" si="7"/>
        <v>1</v>
      </c>
      <c r="V42" s="35">
        <f t="shared" ref="V42:W42" si="8">+V49+V55</f>
        <v>2473133.0193976522</v>
      </c>
      <c r="W42" s="205">
        <f t="shared" si="8"/>
        <v>1</v>
      </c>
      <c r="X42" s="35">
        <f t="shared" ref="X42:Y42" si="9">+X49+X55</f>
        <v>2449479.5242963936</v>
      </c>
      <c r="Y42" s="205">
        <f t="shared" si="9"/>
        <v>1</v>
      </c>
      <c r="Z42" s="35">
        <f t="shared" ref="Z42:AA42" si="10">+Z49+Z55</f>
        <v>2446682.3700781045</v>
      </c>
      <c r="AA42" s="205">
        <f t="shared" si="10"/>
        <v>0.99999999999999978</v>
      </c>
      <c r="AB42" s="35">
        <f t="shared" ref="AB42:AC42" si="11">+AB49+AB55</f>
        <v>2636437.2792384988</v>
      </c>
      <c r="AC42" s="205">
        <f t="shared" si="11"/>
        <v>1</v>
      </c>
      <c r="AD42" s="228">
        <f t="shared" ref="AD42:AE42" si="12">+AD49+AD55</f>
        <v>3046914.6134376172</v>
      </c>
      <c r="AE42" s="203">
        <f t="shared" si="12"/>
        <v>0.99999999999999989</v>
      </c>
      <c r="AF42" s="35">
        <f t="shared" ref="AF42:AG42" si="13">+AF49+AF55</f>
        <v>3078493.4748554933</v>
      </c>
      <c r="AG42" s="205">
        <f t="shared" si="13"/>
        <v>1</v>
      </c>
      <c r="AH42" s="228">
        <f t="shared" ref="AH42:AK42" si="14">+AH49+AH55</f>
        <v>3110120.5772972764</v>
      </c>
      <c r="AI42" s="203">
        <f t="shared" si="14"/>
        <v>0.99999999999999989</v>
      </c>
      <c r="AJ42" s="228">
        <f t="shared" si="14"/>
        <v>3234677.5511161108</v>
      </c>
      <c r="AK42" s="203">
        <f t="shared" si="14"/>
        <v>0.99999999999999989</v>
      </c>
      <c r="AL42" s="228">
        <f t="shared" ref="AL42:AM42" si="15">+AL49+AL55</f>
        <v>3561838.4202084388</v>
      </c>
      <c r="AM42" s="203">
        <f t="shared" si="15"/>
        <v>0.99999999999999989</v>
      </c>
      <c r="AN42" s="261">
        <f t="shared" ref="AN42:AO42" si="16">+AN49+AN55</f>
        <v>3327848.8074017912</v>
      </c>
      <c r="AO42" s="205">
        <f t="shared" si="16"/>
        <v>1</v>
      </c>
      <c r="AP42" s="260">
        <f t="shared" ref="AP42:AQ42" si="17">+AP49+AP55</f>
        <v>3491148.0495951804</v>
      </c>
      <c r="AQ42" s="203">
        <f t="shared" si="17"/>
        <v>1</v>
      </c>
      <c r="AR42" s="262">
        <f t="shared" ref="AR42:AS42" si="18">+AR49+AR55</f>
        <v>3490454.5446185395</v>
      </c>
      <c r="AS42" s="207">
        <f t="shared" si="18"/>
        <v>0.99999999999999989</v>
      </c>
      <c r="AT42" s="35"/>
    </row>
    <row r="43" spans="1:46" s="37" customFormat="1" x14ac:dyDescent="0.35">
      <c r="A43" s="53" t="s">
        <v>56</v>
      </c>
      <c r="B43" s="54">
        <v>0</v>
      </c>
      <c r="C43" s="203"/>
      <c r="D43" s="54">
        <v>0</v>
      </c>
      <c r="E43" s="203"/>
      <c r="F43" s="54">
        <v>0</v>
      </c>
      <c r="G43" s="203"/>
      <c r="H43" s="56">
        <f>+H42/H62</f>
        <v>4.9024397788340515E-2</v>
      </c>
      <c r="I43" s="205"/>
      <c r="J43" s="56">
        <v>0</v>
      </c>
      <c r="K43" s="205"/>
      <c r="L43" s="54">
        <v>0</v>
      </c>
      <c r="M43" s="203"/>
      <c r="N43" s="54">
        <v>0</v>
      </c>
      <c r="O43" s="203"/>
      <c r="P43" s="54">
        <f>+P42/P62</f>
        <v>4.6674586564843017E-2</v>
      </c>
      <c r="Q43" s="203"/>
      <c r="R43" s="56"/>
      <c r="S43" s="205"/>
      <c r="T43" s="56"/>
      <c r="U43" s="205"/>
      <c r="V43" s="56"/>
      <c r="W43" s="205"/>
      <c r="X43" s="56"/>
      <c r="Y43" s="205"/>
      <c r="Z43" s="56"/>
      <c r="AA43" s="205"/>
      <c r="AB43" s="56"/>
      <c r="AC43" s="205"/>
      <c r="AD43" s="54"/>
      <c r="AE43" s="203"/>
      <c r="AF43" s="56">
        <f>+AF42/AF62</f>
        <v>6.5417362687624173E-2</v>
      </c>
      <c r="AG43" s="205"/>
      <c r="AH43" s="54">
        <v>0</v>
      </c>
      <c r="AI43" s="203"/>
      <c r="AJ43" s="54">
        <v>0</v>
      </c>
      <c r="AK43" s="203"/>
      <c r="AL43" s="54">
        <v>0</v>
      </c>
      <c r="AM43" s="203"/>
      <c r="AN43" s="116">
        <f>+AN42/AN62</f>
        <v>6.7754972491912382E-2</v>
      </c>
      <c r="AO43" s="205"/>
      <c r="AP43" s="115">
        <v>0</v>
      </c>
      <c r="AQ43" s="203"/>
      <c r="AR43" s="117">
        <v>0</v>
      </c>
      <c r="AS43" s="207"/>
    </row>
    <row r="44" spans="1:46" s="37" customFormat="1" x14ac:dyDescent="0.35">
      <c r="A44" s="53" t="s">
        <v>74</v>
      </c>
      <c r="B44" s="54">
        <v>0</v>
      </c>
      <c r="C44" s="203"/>
      <c r="D44" s="54">
        <v>0</v>
      </c>
      <c r="E44" s="203"/>
      <c r="F44" s="54">
        <v>0</v>
      </c>
      <c r="G44" s="203"/>
      <c r="H44" s="56">
        <v>0</v>
      </c>
      <c r="I44" s="205"/>
      <c r="J44" s="56">
        <v>0</v>
      </c>
      <c r="K44" s="205"/>
      <c r="L44" s="54">
        <v>0</v>
      </c>
      <c r="M44" s="203"/>
      <c r="N44" s="54">
        <v>0</v>
      </c>
      <c r="O44" s="203"/>
      <c r="P44" s="54">
        <v>0</v>
      </c>
      <c r="Q44" s="203"/>
      <c r="R44" s="56">
        <v>0</v>
      </c>
      <c r="S44" s="205"/>
      <c r="T44" s="56">
        <v>0</v>
      </c>
      <c r="U44" s="205"/>
      <c r="V44" s="56">
        <v>0</v>
      </c>
      <c r="W44" s="205"/>
      <c r="X44" s="56">
        <v>0</v>
      </c>
      <c r="Y44" s="205"/>
      <c r="Z44" s="56">
        <v>0</v>
      </c>
      <c r="AA44" s="205"/>
      <c r="AB44" s="56">
        <v>0</v>
      </c>
      <c r="AC44" s="205"/>
      <c r="AD44" s="54">
        <v>0</v>
      </c>
      <c r="AE44" s="203"/>
      <c r="AF44" s="56">
        <f>+AF42/AF64</f>
        <v>0.31262483883238829</v>
      </c>
      <c r="AG44" s="205"/>
      <c r="AH44" s="54">
        <v>0</v>
      </c>
      <c r="AI44" s="203"/>
      <c r="AJ44" s="54">
        <v>0</v>
      </c>
      <c r="AK44" s="203"/>
      <c r="AL44" s="54">
        <v>0</v>
      </c>
      <c r="AM44" s="203"/>
      <c r="AN44" s="116">
        <f>+AN42/AN64</f>
        <v>0.31556445042073589</v>
      </c>
      <c r="AO44" s="205"/>
      <c r="AP44" s="115">
        <v>0</v>
      </c>
      <c r="AQ44" s="203"/>
      <c r="AR44" s="117">
        <v>0</v>
      </c>
      <c r="AS44" s="207"/>
    </row>
    <row r="45" spans="1:46" s="37" customFormat="1" x14ac:dyDescent="0.35">
      <c r="A45" s="53" t="s">
        <v>72</v>
      </c>
      <c r="B45" s="54">
        <f>+B42/B65</f>
        <v>1.5215763991882241</v>
      </c>
      <c r="C45" s="203"/>
      <c r="D45" s="54">
        <f>+D42/D65</f>
        <v>0.81369044929706658</v>
      </c>
      <c r="E45" s="203"/>
      <c r="F45" s="54">
        <f>+F42/F65</f>
        <v>0.64633888440923382</v>
      </c>
      <c r="G45" s="203"/>
      <c r="H45" s="56">
        <f>+H42/H65</f>
        <v>0.37681623729732633</v>
      </c>
      <c r="I45" s="205"/>
      <c r="J45" s="56">
        <f>+J42/J65</f>
        <v>0.96007107133207925</v>
      </c>
      <c r="K45" s="205"/>
      <c r="L45" s="54">
        <f>+L42/L65</f>
        <v>0.51171068389398622</v>
      </c>
      <c r="M45" s="203"/>
      <c r="N45" s="54">
        <f>+N42/N65</f>
        <v>0.42565351578856048</v>
      </c>
      <c r="O45" s="203"/>
      <c r="P45" s="54">
        <f>+P42/P65</f>
        <v>0.29537303807462945</v>
      </c>
      <c r="Q45" s="203"/>
      <c r="R45" s="56">
        <f>+R42/R65</f>
        <v>0.91615990091127886</v>
      </c>
      <c r="S45" s="205"/>
      <c r="T45" s="56">
        <f>+T42/T65</f>
        <v>0.889825991823608</v>
      </c>
      <c r="U45" s="205"/>
      <c r="V45" s="56">
        <f>+V42/V65</f>
        <v>1.2766187000047253</v>
      </c>
      <c r="W45" s="205"/>
      <c r="X45" s="56">
        <f>+X42/X65</f>
        <v>0.33400940172866639</v>
      </c>
      <c r="Y45" s="205"/>
      <c r="Z45" s="56">
        <f>+Z42/Z65</f>
        <v>1.2147802860207229</v>
      </c>
      <c r="AA45" s="205"/>
      <c r="AB45" s="56">
        <f>+AB42/AB65</f>
        <v>1.3089937914772327</v>
      </c>
      <c r="AC45" s="205"/>
      <c r="AD45" s="54">
        <f>+AD42/AD65</f>
        <v>0.64940180222722721</v>
      </c>
      <c r="AE45" s="203"/>
      <c r="AF45" s="56">
        <f>+AF42/AF65</f>
        <v>0.48185557493055836</v>
      </c>
      <c r="AG45" s="205"/>
      <c r="AH45" s="54">
        <f>+AH42/AH65</f>
        <v>2.5974508605856692</v>
      </c>
      <c r="AI45" s="203"/>
      <c r="AJ45" s="54">
        <f>+AJ42/AJ65</f>
        <v>1.0643984772643862</v>
      </c>
      <c r="AK45" s="203"/>
      <c r="AL45" s="54">
        <f>+AL42/AL65</f>
        <v>0.74260559682081062</v>
      </c>
      <c r="AM45" s="203"/>
      <c r="AN45" s="116">
        <f>+AN42/AN65</f>
        <v>0.50596288639567866</v>
      </c>
      <c r="AO45" s="205"/>
      <c r="AP45" s="115">
        <f>+AP42/AP65</f>
        <v>1.7261749344434727</v>
      </c>
      <c r="AQ45" s="203"/>
      <c r="AR45" s="117">
        <f>+AR42/AR65</f>
        <v>1.1232374311732318</v>
      </c>
      <c r="AS45" s="207"/>
    </row>
    <row r="46" spans="1:46" s="37" customFormat="1" x14ac:dyDescent="0.35">
      <c r="A46" s="53" t="s">
        <v>75</v>
      </c>
      <c r="B46" s="54">
        <f>+B42/B66</f>
        <v>1.6369248211421248</v>
      </c>
      <c r="C46" s="203"/>
      <c r="D46" s="54">
        <f>+D42/D66</f>
        <v>0.89083386465149605</v>
      </c>
      <c r="E46" s="203"/>
      <c r="F46" s="54">
        <f>+F42/F66</f>
        <v>0.70502802181558877</v>
      </c>
      <c r="G46" s="203"/>
      <c r="H46" s="56">
        <f>+H42/H66</f>
        <v>0.40749368376093797</v>
      </c>
      <c r="I46" s="205"/>
      <c r="J46" s="56">
        <f>+J42/J66</f>
        <v>1.1366664911550874</v>
      </c>
      <c r="K46" s="205"/>
      <c r="L46" s="54">
        <f>+L42/L66</f>
        <v>0.59306145224271889</v>
      </c>
      <c r="M46" s="203"/>
      <c r="N46" s="54">
        <f>+N42/N66</f>
        <v>0.48726581211054959</v>
      </c>
      <c r="O46" s="203"/>
      <c r="P46" s="54">
        <f>+P42/P66</f>
        <v>0.33535366403429118</v>
      </c>
      <c r="Q46" s="203"/>
      <c r="R46" s="56">
        <f>+R42/R66</f>
        <v>1.0217695566564144</v>
      </c>
      <c r="S46" s="205"/>
      <c r="T46" s="56">
        <f>+T42/T66</f>
        <v>0.99240002565339203</v>
      </c>
      <c r="U46" s="205"/>
      <c r="V46" s="56">
        <f>+V42/V66</f>
        <v>1.4237799775188325</v>
      </c>
      <c r="W46" s="205"/>
      <c r="X46" s="56">
        <f>+X42/X66</f>
        <v>0.38807614295057358</v>
      </c>
      <c r="Y46" s="205"/>
      <c r="Z46" s="56">
        <f>+Z42/Z66</f>
        <v>1.3482698772549169</v>
      </c>
      <c r="AA46" s="205"/>
      <c r="AB46" s="56">
        <f>+AB42/AB66</f>
        <v>1.4528363020638859</v>
      </c>
      <c r="AC46" s="205"/>
      <c r="AD46" s="54">
        <f>+AD42/AD66</f>
        <v>0.72626204817114237</v>
      </c>
      <c r="AE46" s="203"/>
      <c r="AF46" s="56">
        <f>+AF42/AF66</f>
        <v>0.53938757266964377</v>
      </c>
      <c r="AG46" s="205"/>
      <c r="AH46" s="54">
        <f>+AH42/AH66</f>
        <v>2.9385791985683518</v>
      </c>
      <c r="AI46" s="203"/>
      <c r="AJ46" s="54">
        <f>+AJ42/AJ66</f>
        <v>1.1994615440957805</v>
      </c>
      <c r="AK46" s="203"/>
      <c r="AL46" s="54">
        <f>+AL42/AL66</f>
        <v>0.83746314973827429</v>
      </c>
      <c r="AM46" s="203"/>
      <c r="AN46" s="116">
        <f>+AN42/AN66</f>
        <v>0.57146544867658822</v>
      </c>
      <c r="AO46" s="205"/>
      <c r="AP46" s="115">
        <f>+AP42/AP66</f>
        <v>1.9361006516367811</v>
      </c>
      <c r="AQ46" s="203"/>
      <c r="AR46" s="117">
        <f>+AR42/AR66</f>
        <v>1.2664317031912034</v>
      </c>
      <c r="AS46" s="207"/>
    </row>
    <row r="47" spans="1:46" s="37" customFormat="1" x14ac:dyDescent="0.35">
      <c r="A47" s="53" t="s">
        <v>73</v>
      </c>
      <c r="B47" s="54">
        <f>+B42/B67</f>
        <v>1.0499593516768866</v>
      </c>
      <c r="C47" s="203"/>
      <c r="D47" s="54">
        <f>+D42/D67</f>
        <v>0.49476963825782105</v>
      </c>
      <c r="E47" s="203"/>
      <c r="F47" s="54">
        <f>+F42/F67</f>
        <v>0.37451579345389813</v>
      </c>
      <c r="G47" s="203"/>
      <c r="H47" s="56">
        <f>+H42/H67</f>
        <v>0.2302637360843531</v>
      </c>
      <c r="I47" s="205"/>
      <c r="J47" s="56">
        <f>+J42/J67</f>
        <v>0.77916711822465967</v>
      </c>
      <c r="K47" s="205"/>
      <c r="L47" s="54">
        <f>+L42/L67</f>
        <v>0.41293726622309546</v>
      </c>
      <c r="M47" s="203"/>
      <c r="N47" s="54">
        <f>+N42/N67</f>
        <v>0.32044484663892009</v>
      </c>
      <c r="O47" s="203"/>
      <c r="P47" s="54">
        <f>+P42/P67</f>
        <v>0.22395387767763231</v>
      </c>
      <c r="Q47" s="203"/>
      <c r="R47" s="56">
        <f>+R42/R67</f>
        <v>0.78243592241393267</v>
      </c>
      <c r="S47" s="205"/>
      <c r="T47" s="56">
        <f>+T42/T67</f>
        <v>0.75994574747036492</v>
      </c>
      <c r="U47" s="205"/>
      <c r="V47" s="56">
        <f>+V42/V67</f>
        <v>1.0902816518333998</v>
      </c>
      <c r="W47" s="205"/>
      <c r="X47" s="56">
        <f>+X42/X67</f>
        <v>0.28960757793151576</v>
      </c>
      <c r="Y47" s="205"/>
      <c r="Z47" s="56">
        <f>+Z42/Z67</f>
        <v>1.0797015120547289</v>
      </c>
      <c r="AA47" s="205"/>
      <c r="AB47" s="56">
        <f>+AB42/AB67</f>
        <v>1.163438847495514</v>
      </c>
      <c r="AC47" s="205"/>
      <c r="AD47" s="54">
        <f>+AD42/AD67</f>
        <v>0.5391447406541483</v>
      </c>
      <c r="AE47" s="203"/>
      <c r="AF47" s="56">
        <f>+AF42/AF67</f>
        <v>0.40539878876020052</v>
      </c>
      <c r="AG47" s="205"/>
      <c r="AH47" s="54">
        <f>+AH42/AH67</f>
        <v>2.9069976240854727</v>
      </c>
      <c r="AI47" s="203"/>
      <c r="AJ47" s="54">
        <f>+AJ42/AJ67</f>
        <v>0.87285566120299785</v>
      </c>
      <c r="AK47" s="203"/>
      <c r="AL47" s="54">
        <f>+AL42/AL67</f>
        <v>0.5881205021030208</v>
      </c>
      <c r="AM47" s="203"/>
      <c r="AN47" s="116">
        <f>+AN42/AN67</f>
        <v>0.40759368182976463</v>
      </c>
      <c r="AO47" s="205"/>
      <c r="AP47" s="115">
        <f>+AP42/AP67</f>
        <v>1.4624943757966198</v>
      </c>
      <c r="AQ47" s="203"/>
      <c r="AR47" s="117">
        <f>+AR42/AR67</f>
        <v>0.9486161671416834</v>
      </c>
      <c r="AS47" s="207"/>
    </row>
    <row r="48" spans="1:46" s="37" customFormat="1" x14ac:dyDescent="0.35">
      <c r="A48" s="53"/>
      <c r="B48" s="228"/>
      <c r="C48" s="203"/>
      <c r="D48" s="228"/>
      <c r="E48" s="203"/>
      <c r="F48" s="228"/>
      <c r="G48" s="203"/>
      <c r="H48" s="35"/>
      <c r="I48" s="205"/>
      <c r="J48" s="35"/>
      <c r="K48" s="205"/>
      <c r="L48" s="228"/>
      <c r="M48" s="203"/>
      <c r="N48" s="228"/>
      <c r="O48" s="203"/>
      <c r="P48" s="228"/>
      <c r="Q48" s="203"/>
      <c r="R48" s="35"/>
      <c r="S48" s="205"/>
      <c r="T48" s="35"/>
      <c r="U48" s="205"/>
      <c r="V48" s="35"/>
      <c r="W48" s="205"/>
      <c r="X48" s="35"/>
      <c r="Y48" s="205"/>
      <c r="Z48" s="35"/>
      <c r="AA48" s="205"/>
      <c r="AB48" s="35"/>
      <c r="AC48" s="205"/>
      <c r="AD48" s="228"/>
      <c r="AE48" s="203"/>
      <c r="AF48" s="35"/>
      <c r="AG48" s="205"/>
      <c r="AH48" s="228"/>
      <c r="AI48" s="203"/>
      <c r="AJ48" s="228"/>
      <c r="AK48" s="203"/>
      <c r="AL48" s="228"/>
      <c r="AM48" s="203"/>
      <c r="AN48" s="261"/>
      <c r="AO48" s="205"/>
      <c r="AP48" s="260"/>
      <c r="AQ48" s="203"/>
      <c r="AR48" s="262"/>
      <c r="AS48" s="207"/>
    </row>
    <row r="49" spans="1:45" s="37" customFormat="1" ht="19.5" customHeight="1" x14ac:dyDescent="0.35">
      <c r="A49" s="44" t="s">
        <v>76</v>
      </c>
      <c r="B49" s="213">
        <v>2013810.8814414297</v>
      </c>
      <c r="C49" s="203">
        <f>+B49/B42</f>
        <v>0.99737226227194542</v>
      </c>
      <c r="D49" s="213">
        <v>1813782.2301421301</v>
      </c>
      <c r="E49" s="203">
        <f>+D49/D42</f>
        <v>0.99730736417267929</v>
      </c>
      <c r="F49" s="213">
        <v>1715831.8867975599</v>
      </c>
      <c r="G49" s="203">
        <f>+F49/F42</f>
        <v>0.92541543260371084</v>
      </c>
      <c r="H49" s="214">
        <v>1625653.6598189999</v>
      </c>
      <c r="I49" s="205">
        <f>+H49/H42</f>
        <v>0.91899732656911903</v>
      </c>
      <c r="J49" s="214">
        <v>1522384.25265341</v>
      </c>
      <c r="K49" s="205">
        <f>+J49/J42</f>
        <v>0.9156770194080408</v>
      </c>
      <c r="L49" s="213">
        <v>1465173.8744535001</v>
      </c>
      <c r="M49" s="203">
        <f>+L49/L42</f>
        <v>0.91148366877797204</v>
      </c>
      <c r="N49" s="213">
        <v>1480063.1577470799</v>
      </c>
      <c r="O49" s="203">
        <f>+N49/N42</f>
        <v>0.76449261587665907</v>
      </c>
      <c r="P49" s="213">
        <v>1404230.1292965899</v>
      </c>
      <c r="Q49" s="203">
        <f>+P49/P42</f>
        <v>0.75226807839077892</v>
      </c>
      <c r="R49" s="214">
        <v>1300722.9637334598</v>
      </c>
      <c r="S49" s="205">
        <f>+R49/R42</f>
        <v>0.73287052289023025</v>
      </c>
      <c r="T49" s="214">
        <v>1251889.7535766601</v>
      </c>
      <c r="U49" s="205">
        <f>+T49/T42</f>
        <v>0.72623089972781263</v>
      </c>
      <c r="V49" s="214">
        <v>1367316.1469514798</v>
      </c>
      <c r="W49" s="205">
        <f>+V49/V42</f>
        <v>0.55286801649047512</v>
      </c>
      <c r="X49" s="214">
        <v>1384441.4221940699</v>
      </c>
      <c r="Y49" s="205">
        <f>+X49/X42</f>
        <v>0.56519820168398716</v>
      </c>
      <c r="Z49" s="214">
        <v>1474472.3997899096</v>
      </c>
      <c r="AA49" s="205">
        <f>+Z49/Z42</f>
        <v>0.60264152708258589</v>
      </c>
      <c r="AB49" s="214">
        <v>1660787.09417975</v>
      </c>
      <c r="AC49" s="205">
        <f>+AB49/AB42</f>
        <v>0.62993612905498253</v>
      </c>
      <c r="AD49" s="213">
        <v>2086762.6953910501</v>
      </c>
      <c r="AE49" s="203">
        <f>+AD49/AD42</f>
        <v>0.68487731365622484</v>
      </c>
      <c r="AF49" s="214">
        <v>2215189.5605347902</v>
      </c>
      <c r="AG49" s="205">
        <f>+AF49/AF42</f>
        <v>0.71956935385051379</v>
      </c>
      <c r="AH49" s="213">
        <v>2768889.8348197201</v>
      </c>
      <c r="AI49" s="203">
        <f>+AH49/AH42</f>
        <v>0.89028375781684677</v>
      </c>
      <c r="AJ49" s="213">
        <v>2879718.4726447803</v>
      </c>
      <c r="AK49" s="203">
        <f>+AJ49/AJ42</f>
        <v>0.89026446288321581</v>
      </c>
      <c r="AL49" s="213">
        <v>3202393.0603701798</v>
      </c>
      <c r="AM49" s="203">
        <f>+AL49/AL42</f>
        <v>0.89908431617815376</v>
      </c>
      <c r="AN49" s="204">
        <v>2987067.5603262503</v>
      </c>
      <c r="AO49" s="205">
        <f>+AN49/AN42</f>
        <v>0.89759713652928697</v>
      </c>
      <c r="AP49" s="202">
        <v>3149564.4399048705</v>
      </c>
      <c r="AQ49" s="203">
        <f>+AP49/AP42</f>
        <v>0.9021572259790247</v>
      </c>
      <c r="AR49" s="206">
        <v>3135134.5501537807</v>
      </c>
      <c r="AS49" s="207">
        <f>+AR49/AR42</f>
        <v>0.89820237166171413</v>
      </c>
    </row>
    <row r="50" spans="1:45" x14ac:dyDescent="0.35">
      <c r="A50" s="53" t="s">
        <v>56</v>
      </c>
      <c r="B50" s="54">
        <v>0</v>
      </c>
      <c r="C50" s="229"/>
      <c r="D50" s="54">
        <v>0</v>
      </c>
      <c r="E50" s="229"/>
      <c r="F50" s="54">
        <v>0</v>
      </c>
      <c r="G50" s="229"/>
      <c r="H50" s="56">
        <f>+H49/H62</f>
        <v>4.5053290504145964E-2</v>
      </c>
      <c r="I50" s="230"/>
      <c r="J50" s="56">
        <v>0</v>
      </c>
      <c r="K50" s="230"/>
      <c r="L50" s="54">
        <v>0</v>
      </c>
      <c r="M50" s="229"/>
      <c r="N50" s="54">
        <v>0</v>
      </c>
      <c r="O50" s="229"/>
      <c r="P50" s="54">
        <f>+P49/P62</f>
        <v>3.5111801544818522E-2</v>
      </c>
      <c r="Q50" s="229"/>
      <c r="R50" s="56"/>
      <c r="S50" s="230"/>
      <c r="T50" s="56"/>
      <c r="U50" s="230"/>
      <c r="V50" s="56"/>
      <c r="W50" s="230"/>
      <c r="X50" s="56"/>
      <c r="Y50" s="230"/>
      <c r="Z50" s="56"/>
      <c r="AA50" s="230"/>
      <c r="AB50" s="56"/>
      <c r="AC50" s="230"/>
      <c r="AD50" s="54"/>
      <c r="AE50" s="229"/>
      <c r="AF50" s="56">
        <f>+AF49/AF62</f>
        <v>4.707232939973844E-2</v>
      </c>
      <c r="AG50" s="230"/>
      <c r="AH50" s="54">
        <v>0</v>
      </c>
      <c r="AI50" s="229"/>
      <c r="AJ50" s="54">
        <v>0</v>
      </c>
      <c r="AK50" s="229"/>
      <c r="AL50" s="54">
        <v>0</v>
      </c>
      <c r="AM50" s="229"/>
      <c r="AN50" s="116">
        <f>+AN49/AN62</f>
        <v>6.0816669294361157E-2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54">
        <f>+B49/B65</f>
        <v>1.5175780954779596</v>
      </c>
      <c r="C51" s="229"/>
      <c r="D51" s="54">
        <f>+D49/D65</f>
        <v>0.81149947724094063</v>
      </c>
      <c r="E51" s="229"/>
      <c r="F51" s="54">
        <f>+F49/F65</f>
        <v>0.59813197832417098</v>
      </c>
      <c r="G51" s="229"/>
      <c r="H51" s="56">
        <f>+H49/H65</f>
        <v>0.3462931146840777</v>
      </c>
      <c r="I51" s="230"/>
      <c r="J51" s="56">
        <f>+J49/J65</f>
        <v>0.87911501701724282</v>
      </c>
      <c r="K51" s="230"/>
      <c r="L51" s="54">
        <f>+L49/L65</f>
        <v>0.46641593150857569</v>
      </c>
      <c r="M51" s="229"/>
      <c r="N51" s="54">
        <f>+N49/N65</f>
        <v>0.32540896974229339</v>
      </c>
      <c r="O51" s="229"/>
      <c r="P51" s="54">
        <f>+P49/P65</f>
        <v>0.22219970776084788</v>
      </c>
      <c r="Q51" s="229"/>
      <c r="R51" s="56">
        <f>+R49/R65</f>
        <v>0.67142658563191049</v>
      </c>
      <c r="S51" s="230"/>
      <c r="T51" s="56">
        <f>+T49/T65</f>
        <v>0.64621913064325198</v>
      </c>
      <c r="U51" s="230"/>
      <c r="V51" s="56">
        <f>+V49/V65</f>
        <v>0.70580164848626148</v>
      </c>
      <c r="W51" s="230"/>
      <c r="X51" s="56">
        <f>+X49/X65</f>
        <v>0.18878151320258668</v>
      </c>
      <c r="Y51" s="230"/>
      <c r="Z51" s="56">
        <f>+Z49/Z65</f>
        <v>0.73207704663734896</v>
      </c>
      <c r="AA51" s="230"/>
      <c r="AB51" s="56">
        <f>+AB49/AB65</f>
        <v>0.82458248196017303</v>
      </c>
      <c r="AC51" s="230"/>
      <c r="AD51" s="54">
        <f>+AD49/AD65</f>
        <v>0.44476056179289442</v>
      </c>
      <c r="AE51" s="229"/>
      <c r="AF51" s="56">
        <f>+AF49/AF65</f>
        <v>0.34672850470204969</v>
      </c>
      <c r="AG51" s="230"/>
      <c r="AH51" s="54">
        <f>+AH49/AH65</f>
        <v>2.3124683129068124</v>
      </c>
      <c r="AI51" s="229"/>
      <c r="AJ51" s="54">
        <f>+AJ49/AJ65</f>
        <v>0.94759613865549164</v>
      </c>
      <c r="AK51" s="229"/>
      <c r="AL51" s="54">
        <f>+AL49/AL65</f>
        <v>0.66766504520770831</v>
      </c>
      <c r="AM51" s="229"/>
      <c r="AN51" s="116">
        <f>+AN49/AN65</f>
        <v>0.45415083801885414</v>
      </c>
      <c r="AO51" s="230"/>
      <c r="AP51" s="115">
        <f>+AP49/AP65</f>
        <v>1.5572811904120483</v>
      </c>
      <c r="AQ51" s="229"/>
      <c r="AR51" s="117">
        <f>+AR49/AR65</f>
        <v>1.0088945246190082</v>
      </c>
      <c r="AS51" s="231"/>
    </row>
    <row r="52" spans="1:45" x14ac:dyDescent="0.35">
      <c r="A52" s="53" t="s">
        <v>75</v>
      </c>
      <c r="B52" s="54">
        <f>+B49/B66</f>
        <v>1.6326234120316205</v>
      </c>
      <c r="C52" s="229"/>
      <c r="D52" s="54">
        <f>+D49/D66</f>
        <v>0.88843517347134482</v>
      </c>
      <c r="E52" s="229"/>
      <c r="F52" s="54">
        <f>+F49/F66</f>
        <v>0.65244381180621158</v>
      </c>
      <c r="G52" s="229"/>
      <c r="H52" s="56">
        <f>+H49/H66</f>
        <v>0.374485605970104</v>
      </c>
      <c r="I52" s="230"/>
      <c r="J52" s="56">
        <f>+J49/J66</f>
        <v>1.0408193846818865</v>
      </c>
      <c r="K52" s="230"/>
      <c r="L52" s="54">
        <f>+L49/L66</f>
        <v>0.54056582830098554</v>
      </c>
      <c r="M52" s="229"/>
      <c r="N52" s="54">
        <f>+N49/N66</f>
        <v>0.37251111532765874</v>
      </c>
      <c r="O52" s="229"/>
      <c r="P52" s="54">
        <f>+P49/P66</f>
        <v>0.2522758564243831</v>
      </c>
      <c r="Q52" s="229"/>
      <c r="R52" s="56">
        <f>+R49/R66</f>
        <v>0.74882478926010521</v>
      </c>
      <c r="S52" s="230"/>
      <c r="T52" s="56">
        <f>+T49/T66</f>
        <v>0.72071156352016719</v>
      </c>
      <c r="U52" s="230"/>
      <c r="V52" s="56">
        <f>+V49/V66</f>
        <v>0.78716241208969029</v>
      </c>
      <c r="W52" s="230"/>
      <c r="X52" s="56">
        <f>+X49/X66</f>
        <v>0.2193399381121221</v>
      </c>
      <c r="Y52" s="230"/>
      <c r="Z52" s="56">
        <f>+Z49/Z66</f>
        <v>0.81252341774835379</v>
      </c>
      <c r="AA52" s="230"/>
      <c r="AB52" s="56">
        <f>+AB49/AB66</f>
        <v>0.91519407627267968</v>
      </c>
      <c r="AC52" s="230"/>
      <c r="AD52" s="54">
        <f>+AD49/AD66</f>
        <v>0.49740040056191975</v>
      </c>
      <c r="AE52" s="229"/>
      <c r="AF52" s="56">
        <f>+AF49/AF66</f>
        <v>0.38812676714089261</v>
      </c>
      <c r="AG52" s="230"/>
      <c r="AH52" s="54">
        <f>+AH49/AH66</f>
        <v>2.6161693315438503</v>
      </c>
      <c r="AI52" s="229"/>
      <c r="AJ52" s="54">
        <f>+AJ49/AJ66</f>
        <v>1.0678379873035029</v>
      </c>
      <c r="AK52" s="229"/>
      <c r="AL52" s="54">
        <f>+AL49/AL66</f>
        <v>0.75294998330683915</v>
      </c>
      <c r="AM52" s="229"/>
      <c r="AN52" s="116">
        <f>+AN49/AN66</f>
        <v>0.51294575035752976</v>
      </c>
      <c r="AO52" s="230"/>
      <c r="AP52" s="115">
        <f>+AP49/AP66</f>
        <v>1.7466671930968205</v>
      </c>
      <c r="AQ52" s="229"/>
      <c r="AR52" s="117">
        <f>+AR49/AR66</f>
        <v>1.1375119593539229</v>
      </c>
      <c r="AS52" s="231"/>
    </row>
    <row r="53" spans="1:45" x14ac:dyDescent="0.35">
      <c r="A53" s="53" t="s">
        <v>73</v>
      </c>
      <c r="B53" s="54">
        <f>+B49/B67</f>
        <v>1.0472003338755616</v>
      </c>
      <c r="C53" s="229"/>
      <c r="D53" s="54">
        <f>+D49/D67</f>
        <v>0.49343740380357753</v>
      </c>
      <c r="E53" s="229"/>
      <c r="F53" s="54">
        <f>+F49/F67</f>
        <v>0.3465826950160612</v>
      </c>
      <c r="G53" s="229"/>
      <c r="H53" s="56">
        <f>+H49/H67</f>
        <v>0.21161175786733769</v>
      </c>
      <c r="I53" s="230"/>
      <c r="J53" s="56">
        <f>+J49/J67</f>
        <v>0.71346542443670891</v>
      </c>
      <c r="K53" s="230"/>
      <c r="L53" s="54">
        <f>+L49/L67</f>
        <v>0.37638557439217324</v>
      </c>
      <c r="M53" s="229"/>
      <c r="N53" s="54">
        <f>+N49/N67</f>
        <v>0.24497771905118287</v>
      </c>
      <c r="O53" s="229"/>
      <c r="P53" s="54">
        <f>+P49/P67</f>
        <v>0.16847335320871601</v>
      </c>
      <c r="Q53" s="229"/>
      <c r="R53" s="56">
        <f>+R49/R67</f>
        <v>0.57342422358759848</v>
      </c>
      <c r="S53" s="230"/>
      <c r="T53" s="56">
        <f>+T49/T67</f>
        <v>0.55189608392972811</v>
      </c>
      <c r="U53" s="230"/>
      <c r="V53" s="56">
        <f>+V49/V67</f>
        <v>0.60278185426509057</v>
      </c>
      <c r="W53" s="230"/>
      <c r="X53" s="56">
        <f>+X49/X67</f>
        <v>0.16368568224094784</v>
      </c>
      <c r="Y53" s="230"/>
      <c r="Z53" s="56">
        <f>+Z49/Z67</f>
        <v>0.65067296801803887</v>
      </c>
      <c r="AA53" s="230"/>
      <c r="AB53" s="56">
        <f>+AB49/AB67</f>
        <v>0.7328921639835142</v>
      </c>
      <c r="AC53" s="230"/>
      <c r="AD53" s="54">
        <f>+AD49/AD67</f>
        <v>0.36924800165109517</v>
      </c>
      <c r="AE53" s="229"/>
      <c r="AF53" s="56">
        <f>+AF49/AF67</f>
        <v>0.29171254447995842</v>
      </c>
      <c r="AG53" s="230"/>
      <c r="AH53" s="54">
        <f>+AH49/AH67</f>
        <v>2.58805276873546</v>
      </c>
      <c r="AI53" s="229"/>
      <c r="AJ53" s="54">
        <f>+AJ49/AJ67</f>
        <v>0.77707237639546112</v>
      </c>
      <c r="AK53" s="229"/>
      <c r="AL53" s="54">
        <f>+AL49/AL67</f>
        <v>0.52876991946364693</v>
      </c>
      <c r="AM53" s="229"/>
      <c r="AN53" s="116">
        <f>+AN49/AN67</f>
        <v>0.36585492167782596</v>
      </c>
      <c r="AO53" s="230"/>
      <c r="AP53" s="115">
        <f>+AP49/AP67</f>
        <v>1.3193998690786037</v>
      </c>
      <c r="AQ53" s="229"/>
      <c r="AR53" s="117">
        <f>+AR49/AR67</f>
        <v>0.85204929112330507</v>
      </c>
      <c r="AS53" s="231"/>
    </row>
    <row r="54" spans="1:45" x14ac:dyDescent="0.35">
      <c r="A54" s="53"/>
      <c r="B54" s="54"/>
      <c r="C54" s="229"/>
      <c r="D54" s="54"/>
      <c r="E54" s="229"/>
      <c r="F54" s="54"/>
      <c r="G54" s="229"/>
      <c r="H54" s="56"/>
      <c r="I54" s="230"/>
      <c r="J54" s="56"/>
      <c r="K54" s="230"/>
      <c r="L54" s="54"/>
      <c r="M54" s="229"/>
      <c r="N54" s="54"/>
      <c r="O54" s="229"/>
      <c r="P54" s="54"/>
      <c r="Q54" s="229"/>
      <c r="R54" s="56"/>
      <c r="S54" s="230"/>
      <c r="T54" s="56"/>
      <c r="U54" s="230"/>
      <c r="V54" s="56"/>
      <c r="W54" s="230"/>
      <c r="X54" s="56"/>
      <c r="Y54" s="230"/>
      <c r="Z54" s="56"/>
      <c r="AA54" s="230"/>
      <c r="AB54" s="56"/>
      <c r="AC54" s="230"/>
      <c r="AD54" s="54"/>
      <c r="AE54" s="229"/>
      <c r="AF54" s="56"/>
      <c r="AG54" s="230"/>
      <c r="AH54" s="54"/>
      <c r="AI54" s="229"/>
      <c r="AJ54" s="54"/>
      <c r="AK54" s="229"/>
      <c r="AL54" s="54"/>
      <c r="AM54" s="229"/>
      <c r="AN54" s="116"/>
      <c r="AO54" s="230"/>
      <c r="AP54" s="115"/>
      <c r="AQ54" s="229"/>
      <c r="AR54" s="117"/>
      <c r="AS54" s="231"/>
    </row>
    <row r="55" spans="1:45" s="37" customFormat="1" x14ac:dyDescent="0.35">
      <c r="A55" s="44" t="s">
        <v>77</v>
      </c>
      <c r="B55" s="213">
        <v>5305.708841627601</v>
      </c>
      <c r="C55" s="203">
        <f>+B55/B42</f>
        <v>2.6277377280545253E-3</v>
      </c>
      <c r="D55" s="213">
        <v>4897.0409637851999</v>
      </c>
      <c r="E55" s="203">
        <f>+D55/D42</f>
        <v>2.6926358273206539E-3</v>
      </c>
      <c r="F55" s="213">
        <v>138288.78846497138</v>
      </c>
      <c r="G55" s="203">
        <f>+F55/F42</f>
        <v>7.4584567396289131E-2</v>
      </c>
      <c r="H55" s="214">
        <v>143289.09204735418</v>
      </c>
      <c r="I55" s="205">
        <f>+H55/H42</f>
        <v>8.1002673430880967E-2</v>
      </c>
      <c r="J55" s="214">
        <v>140193.51263504112</v>
      </c>
      <c r="K55" s="205">
        <f>+J55/J42</f>
        <v>8.4322980591959293E-2</v>
      </c>
      <c r="L55" s="213">
        <v>142286.49443918836</v>
      </c>
      <c r="M55" s="203">
        <f>+L55/L42</f>
        <v>8.85163312220279E-2</v>
      </c>
      <c r="N55" s="213">
        <v>455943.97562445898</v>
      </c>
      <c r="O55" s="203">
        <f>+N55/N42</f>
        <v>0.23550738412334085</v>
      </c>
      <c r="P55" s="213">
        <v>462431.72920000018</v>
      </c>
      <c r="Q55" s="203">
        <f>+P55/P42</f>
        <v>0.24773192160922108</v>
      </c>
      <c r="R55" s="214">
        <v>474110.27502716472</v>
      </c>
      <c r="S55" s="205">
        <f>+R55/R42</f>
        <v>0.26712947710976975</v>
      </c>
      <c r="T55" s="214">
        <v>471928.04878600658</v>
      </c>
      <c r="U55" s="205">
        <f>+T55/T42</f>
        <v>0.27376910027218737</v>
      </c>
      <c r="V55" s="214">
        <v>1105816.8724461724</v>
      </c>
      <c r="W55" s="205">
        <f>+V55/V42</f>
        <v>0.44713198350952482</v>
      </c>
      <c r="X55" s="214">
        <v>1065038.1021023237</v>
      </c>
      <c r="Y55" s="205">
        <f>+X55/X42</f>
        <v>0.43480179831601284</v>
      </c>
      <c r="Z55" s="214">
        <v>972209.97028819472</v>
      </c>
      <c r="AA55" s="205">
        <f>+Z55/Z42</f>
        <v>0.39735847291741394</v>
      </c>
      <c r="AB55" s="214">
        <v>975650.18505874905</v>
      </c>
      <c r="AC55" s="205">
        <f>+AB55/AB42</f>
        <v>0.37006387094501758</v>
      </c>
      <c r="AD55" s="213">
        <v>960151.91804656689</v>
      </c>
      <c r="AE55" s="203">
        <f>+AD55/AD42</f>
        <v>0.31512268634377505</v>
      </c>
      <c r="AF55" s="214">
        <v>863303.91432070313</v>
      </c>
      <c r="AG55" s="205">
        <f>+AF55/AF42</f>
        <v>0.28043064614948621</v>
      </c>
      <c r="AH55" s="213">
        <v>341230.74247755611</v>
      </c>
      <c r="AI55" s="203">
        <f>+AH55/AH42</f>
        <v>0.10971624218315316</v>
      </c>
      <c r="AJ55" s="213">
        <v>354959.07847133023</v>
      </c>
      <c r="AK55" s="203">
        <f>+AJ55/AJ42</f>
        <v>0.10973553711678409</v>
      </c>
      <c r="AL55" s="213">
        <v>359445.35983825882</v>
      </c>
      <c r="AM55" s="203">
        <f>+AL55/AL42</f>
        <v>0.10091568382184615</v>
      </c>
      <c r="AN55" s="204">
        <v>340781.24707554071</v>
      </c>
      <c r="AO55" s="205">
        <f>+AN55/AN42</f>
        <v>0.10240286347071301</v>
      </c>
      <c r="AP55" s="202">
        <v>341583.60969031008</v>
      </c>
      <c r="AQ55" s="203">
        <f>+AP55/AP42</f>
        <v>9.7842774020975354E-2</v>
      </c>
      <c r="AR55" s="206">
        <v>355319.99446475855</v>
      </c>
      <c r="AS55" s="207">
        <f>+AR55/AR42</f>
        <v>0.10179762833828576</v>
      </c>
    </row>
    <row r="56" spans="1:45" x14ac:dyDescent="0.35">
      <c r="A56" s="53" t="s">
        <v>56</v>
      </c>
      <c r="B56" s="54">
        <v>0</v>
      </c>
      <c r="C56" s="220"/>
      <c r="D56" s="54">
        <v>0</v>
      </c>
      <c r="E56" s="220"/>
      <c r="F56" s="54">
        <v>0</v>
      </c>
      <c r="G56" s="220"/>
      <c r="H56" s="56">
        <f>+H55/H62</f>
        <v>3.9711072841945496E-3</v>
      </c>
      <c r="I56" s="221"/>
      <c r="J56" s="56">
        <v>0</v>
      </c>
      <c r="K56" s="221"/>
      <c r="L56" s="54">
        <v>0</v>
      </c>
      <c r="M56" s="220"/>
      <c r="N56" s="54">
        <v>0</v>
      </c>
      <c r="O56" s="220"/>
      <c r="P56" s="54">
        <f>+P55/P62</f>
        <v>1.1562785020024493E-2</v>
      </c>
      <c r="Q56" s="220"/>
      <c r="R56" s="56"/>
      <c r="S56" s="221"/>
      <c r="T56" s="56"/>
      <c r="U56" s="221"/>
      <c r="V56" s="56"/>
      <c r="W56" s="221"/>
      <c r="X56" s="56"/>
      <c r="Y56" s="221"/>
      <c r="Z56" s="56"/>
      <c r="AA56" s="221"/>
      <c r="AB56" s="56"/>
      <c r="AC56" s="221"/>
      <c r="AD56" s="54"/>
      <c r="AE56" s="220"/>
      <c r="AF56" s="56">
        <f>+AF55/AF62</f>
        <v>1.834503328788574E-2</v>
      </c>
      <c r="AG56" s="221"/>
      <c r="AH56" s="54">
        <v>0</v>
      </c>
      <c r="AI56" s="220"/>
      <c r="AJ56" s="54">
        <v>0</v>
      </c>
      <c r="AK56" s="220"/>
      <c r="AL56" s="54">
        <v>0</v>
      </c>
      <c r="AM56" s="220"/>
      <c r="AN56" s="116">
        <f>+AN55/AN62</f>
        <v>6.9383031975512183E-3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54">
        <v>0</v>
      </c>
      <c r="C57" s="220"/>
      <c r="D57" s="54">
        <v>0</v>
      </c>
      <c r="E57" s="220"/>
      <c r="F57" s="54">
        <v>0</v>
      </c>
      <c r="G57" s="220"/>
      <c r="H57" s="56">
        <f>+H55/H64</f>
        <v>1.9877034749519535E-2</v>
      </c>
      <c r="I57" s="221"/>
      <c r="J57" s="56">
        <v>0</v>
      </c>
      <c r="K57" s="221"/>
      <c r="L57" s="54">
        <v>0</v>
      </c>
      <c r="M57" s="220"/>
      <c r="N57" s="54">
        <v>0</v>
      </c>
      <c r="O57" s="220"/>
      <c r="P57" s="54">
        <f>+P55/P64</f>
        <v>4.9880221724148244E-2</v>
      </c>
      <c r="Q57" s="220"/>
      <c r="R57" s="56"/>
      <c r="S57" s="221"/>
      <c r="T57" s="56"/>
      <c r="U57" s="221"/>
      <c r="V57" s="56"/>
      <c r="W57" s="221"/>
      <c r="X57" s="56"/>
      <c r="Y57" s="221"/>
      <c r="Z57" s="56"/>
      <c r="AA57" s="221"/>
      <c r="AB57" s="56"/>
      <c r="AC57" s="221"/>
      <c r="AD57" s="54"/>
      <c r="AE57" s="220"/>
      <c r="AF57" s="56">
        <f>+AF55/AF64</f>
        <v>8.7669585556145638E-2</v>
      </c>
      <c r="AG57" s="221"/>
      <c r="AH57" s="54">
        <v>0</v>
      </c>
      <c r="AI57" s="220"/>
      <c r="AJ57" s="54">
        <v>0</v>
      </c>
      <c r="AK57" s="220"/>
      <c r="AL57" s="54">
        <v>0</v>
      </c>
      <c r="AM57" s="220"/>
      <c r="AN57" s="116">
        <f>+AN55/AN64</f>
        <v>3.2314703332645203E-2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54">
        <f>+B55/B65</f>
        <v>3.9983037102642493E-3</v>
      </c>
      <c r="C58" s="220"/>
      <c r="D58" s="54">
        <f>+D55/D65</f>
        <v>2.1909720561259214E-3</v>
      </c>
      <c r="E58" s="220"/>
      <c r="F58" s="54">
        <f>+F55/F65</f>
        <v>4.8206906085062833E-2</v>
      </c>
      <c r="G58" s="220"/>
      <c r="H58" s="56">
        <f>+H55/H65</f>
        <v>3.0523122613248674E-2</v>
      </c>
      <c r="I58" s="221"/>
      <c r="J58" s="56">
        <f>+J55/J65</f>
        <v>8.095605431483649E-2</v>
      </c>
      <c r="K58" s="221"/>
      <c r="L58" s="54">
        <f>+L55/L65</f>
        <v>4.5294752385410496E-2</v>
      </c>
      <c r="M58" s="220"/>
      <c r="N58" s="54">
        <f>+N55/N65</f>
        <v>0.10024454604626704</v>
      </c>
      <c r="O58" s="220"/>
      <c r="P58" s="54">
        <f>+P55/P65</f>
        <v>7.3173330313781579E-2</v>
      </c>
      <c r="Q58" s="220"/>
      <c r="R58" s="56">
        <f>+R55/R65</f>
        <v>0.24473331527936837</v>
      </c>
      <c r="S58" s="221"/>
      <c r="T58" s="56">
        <f>+T55/T65</f>
        <v>0.2436068611803559</v>
      </c>
      <c r="U58" s="221"/>
      <c r="V58" s="56">
        <f>+V55/V65</f>
        <v>0.57081705151846385</v>
      </c>
      <c r="W58" s="221"/>
      <c r="X58" s="56">
        <f>+X55/X65</f>
        <v>0.14522788852607973</v>
      </c>
      <c r="Y58" s="221"/>
      <c r="Z58" s="56">
        <f>+Z55/Z65</f>
        <v>0.48270323938337384</v>
      </c>
      <c r="AA58" s="221"/>
      <c r="AB58" s="56">
        <f>+AB55/AB65</f>
        <v>0.48441130951705991</v>
      </c>
      <c r="AC58" s="221"/>
      <c r="AD58" s="54">
        <f>+AD55/AD65</f>
        <v>0.20464124043433277</v>
      </c>
      <c r="AE58" s="220"/>
      <c r="AF58" s="56">
        <f>+AF55/AF65</f>
        <v>0.13512707022850867</v>
      </c>
      <c r="AG58" s="221"/>
      <c r="AH58" s="54">
        <f>+AH55/AH65</f>
        <v>0.28498254767885689</v>
      </c>
      <c r="AI58" s="220"/>
      <c r="AJ58" s="54">
        <f>+AJ55/AJ65</f>
        <v>0.11680233860889451</v>
      </c>
      <c r="AK58" s="220"/>
      <c r="AL58" s="54">
        <f>+AL55/AL65</f>
        <v>7.4940551613102285E-2</v>
      </c>
      <c r="AM58" s="220"/>
      <c r="AN58" s="116">
        <f>+AN55/AN65</f>
        <v>5.1812048376824557E-2</v>
      </c>
      <c r="AO58" s="221"/>
      <c r="AP58" s="115">
        <f>+AP55/AP65</f>
        <v>0.16889374403142465</v>
      </c>
      <c r="AQ58" s="220"/>
      <c r="AR58" s="117">
        <f>+AR55/AR65</f>
        <v>0.11434290655422348</v>
      </c>
      <c r="AS58" s="222"/>
    </row>
    <row r="59" spans="1:45" x14ac:dyDescent="0.35">
      <c r="A59" s="53" t="s">
        <v>75</v>
      </c>
      <c r="B59" s="54">
        <f>+B55/B66</f>
        <v>4.3014091105040668E-3</v>
      </c>
      <c r="C59" s="220"/>
      <c r="D59" s="54">
        <f>+D55/D66</f>
        <v>2.3986911801511363E-3</v>
      </c>
      <c r="E59" s="220"/>
      <c r="F59" s="54">
        <f>+F55/F66</f>
        <v>5.2584210009377186E-2</v>
      </c>
      <c r="G59" s="220"/>
      <c r="H59" s="56">
        <f>+H55/H66</f>
        <v>3.3008077790833937E-2</v>
      </c>
      <c r="I59" s="221"/>
      <c r="J59" s="56">
        <f>+J55/J66</f>
        <v>9.584710647320091E-2</v>
      </c>
      <c r="K59" s="221"/>
      <c r="L59" s="54">
        <f>+L55/L66</f>
        <v>5.2495623941733384E-2</v>
      </c>
      <c r="M59" s="220"/>
      <c r="N59" s="54">
        <f>+N55/N66</f>
        <v>0.11475469678289082</v>
      </c>
      <c r="O59" s="220"/>
      <c r="P59" s="54">
        <f>+P55/P66</f>
        <v>8.3077807609908086E-2</v>
      </c>
      <c r="Q59" s="220"/>
      <c r="R59" s="56">
        <f>+R55/R66</f>
        <v>0.27294476739630924</v>
      </c>
      <c r="S59" s="221"/>
      <c r="T59" s="56">
        <f>+T55/T66</f>
        <v>0.27168846213322478</v>
      </c>
      <c r="U59" s="221"/>
      <c r="V59" s="56">
        <f>+V55/V66</f>
        <v>0.63661756542914227</v>
      </c>
      <c r="W59" s="221"/>
      <c r="X59" s="56">
        <f>+X55/X66</f>
        <v>0.16873620483845148</v>
      </c>
      <c r="Y59" s="221"/>
      <c r="Z59" s="56">
        <f>+Z55/Z66</f>
        <v>0.53574645950656297</v>
      </c>
      <c r="AA59" s="221"/>
      <c r="AB59" s="56">
        <f>+AB55/AB66</f>
        <v>0.53764222579120646</v>
      </c>
      <c r="AC59" s="221"/>
      <c r="AD59" s="54">
        <f>+AD55/AD66</f>
        <v>0.22886164760922253</v>
      </c>
      <c r="AE59" s="220"/>
      <c r="AF59" s="56">
        <f>+AF55/AF66</f>
        <v>0.15126080552875118</v>
      </c>
      <c r="AG59" s="221"/>
      <c r="AH59" s="54">
        <f>+AH55/AH66</f>
        <v>0.32240986702450142</v>
      </c>
      <c r="AI59" s="220"/>
      <c r="AJ59" s="54">
        <f>+AJ55/AJ66</f>
        <v>0.13162355679227769</v>
      </c>
      <c r="AK59" s="220"/>
      <c r="AL59" s="54">
        <f>+AL55/AL66</f>
        <v>8.4513166431435097E-2</v>
      </c>
      <c r="AM59" s="220"/>
      <c r="AN59" s="116">
        <f>+AN55/AN66</f>
        <v>5.8519698319058414E-2</v>
      </c>
      <c r="AO59" s="221"/>
      <c r="AP59" s="115">
        <f>+AP55/AP66</f>
        <v>0.18943345853996069</v>
      </c>
      <c r="AQ59" s="220"/>
      <c r="AR59" s="117">
        <f>+AR55/AR66</f>
        <v>0.12891974383728033</v>
      </c>
      <c r="AS59" s="222"/>
    </row>
    <row r="60" spans="1:45" s="62" customFormat="1" x14ac:dyDescent="0.35">
      <c r="A60" s="84" t="s">
        <v>73</v>
      </c>
      <c r="B60" s="54">
        <f>+B55/B67</f>
        <v>2.759017801325024E-3</v>
      </c>
      <c r="C60" s="220"/>
      <c r="D60" s="54">
        <f>+D55/D67</f>
        <v>1.3322344542434886E-3</v>
      </c>
      <c r="E60" s="220"/>
      <c r="F60" s="54">
        <f>+F55/F67</f>
        <v>2.7933098437836968E-2</v>
      </c>
      <c r="G60" s="220"/>
      <c r="H60" s="56">
        <f>+H55/H67</f>
        <v>1.8651978217015416E-2</v>
      </c>
      <c r="I60" s="221"/>
      <c r="J60" s="56">
        <f>+J55/J67</f>
        <v>6.5701693787950835E-2</v>
      </c>
      <c r="K60" s="221"/>
      <c r="L60" s="54">
        <f>+L55/L67</f>
        <v>3.6551691830922231E-2</v>
      </c>
      <c r="M60" s="220"/>
      <c r="N60" s="54">
        <f>+N55/N67</f>
        <v>7.5467127587737201E-2</v>
      </c>
      <c r="O60" s="220"/>
      <c r="P60" s="54">
        <f>+P55/P67</f>
        <v>5.5480524468916298E-2</v>
      </c>
      <c r="Q60" s="220"/>
      <c r="R60" s="56">
        <f>+R55/R67</f>
        <v>0.20901169882633419</v>
      </c>
      <c r="S60" s="221"/>
      <c r="T60" s="56">
        <f>+T55/T67</f>
        <v>0.2080496635406367</v>
      </c>
      <c r="U60" s="221"/>
      <c r="V60" s="56">
        <f>+V55/V67</f>
        <v>0.48749979756830919</v>
      </c>
      <c r="W60" s="221"/>
      <c r="X60" s="56">
        <f>+X55/X67</f>
        <v>0.12592189569056789</v>
      </c>
      <c r="Y60" s="221"/>
      <c r="Z60" s="56">
        <f>+Z55/Z67</f>
        <v>0.42902854403668983</v>
      </c>
      <c r="AA60" s="221"/>
      <c r="AB60" s="56">
        <f>+AB55/AB67</f>
        <v>0.43054668351199982</v>
      </c>
      <c r="AC60" s="221"/>
      <c r="AD60" s="54">
        <f>+AD55/AD67</f>
        <v>0.16989673900305313</v>
      </c>
      <c r="AE60" s="220"/>
      <c r="AF60" s="56">
        <f>+AF55/AF67</f>
        <v>0.1136862442802421</v>
      </c>
      <c r="AG60" s="221"/>
      <c r="AH60" s="54">
        <f>+AH55/AH67</f>
        <v>0.31894485535001255</v>
      </c>
      <c r="AI60" s="220"/>
      <c r="AJ60" s="54">
        <f>+AJ55/AJ67</f>
        <v>9.5783284807536687E-2</v>
      </c>
      <c r="AK60" s="220"/>
      <c r="AL60" s="54">
        <f>+AL55/AL67</f>
        <v>5.9350582639373858E-2</v>
      </c>
      <c r="AM60" s="220"/>
      <c r="AN60" s="116">
        <f>+AN55/AN67</f>
        <v>4.1738760151938621E-2</v>
      </c>
      <c r="AO60" s="221"/>
      <c r="AP60" s="115">
        <f>+AP55/AP67</f>
        <v>0.14309450671801607</v>
      </c>
      <c r="AQ60" s="220"/>
      <c r="AR60" s="117">
        <f>+AR55/AR67</f>
        <v>9.6566876018378239E-2</v>
      </c>
      <c r="AS60" s="222"/>
    </row>
    <row r="61" spans="1:45" s="62" customFormat="1" ht="12.75" customHeight="1" x14ac:dyDescent="0.35">
      <c r="A61" s="84"/>
      <c r="C61" s="220"/>
      <c r="E61" s="220"/>
      <c r="G61" s="220"/>
      <c r="H61" s="21"/>
      <c r="I61" s="221"/>
      <c r="J61" s="21"/>
      <c r="K61" s="221"/>
      <c r="M61" s="220"/>
      <c r="O61" s="220"/>
      <c r="Q61" s="220"/>
      <c r="R61" s="21"/>
      <c r="S61" s="221"/>
      <c r="T61" s="21"/>
      <c r="U61" s="221"/>
      <c r="V61" s="21"/>
      <c r="W61" s="221"/>
      <c r="X61" s="21"/>
      <c r="Y61" s="221"/>
      <c r="Z61" s="21"/>
      <c r="AA61" s="221"/>
      <c r="AB61" s="21"/>
      <c r="AC61" s="221"/>
      <c r="AE61" s="220"/>
      <c r="AF61" s="21"/>
      <c r="AG61" s="221"/>
      <c r="AI61" s="220"/>
      <c r="AK61" s="220"/>
      <c r="AM61" s="220"/>
      <c r="AN61" s="48"/>
      <c r="AO61" s="221"/>
      <c r="AP61" s="85"/>
      <c r="AQ61" s="220"/>
      <c r="AR61" s="259"/>
      <c r="AS61" s="222"/>
    </row>
    <row r="62" spans="1:45" s="88" customFormat="1" ht="13.5" customHeight="1" x14ac:dyDescent="0.35">
      <c r="A62" s="85" t="s">
        <v>78</v>
      </c>
      <c r="B62" s="232">
        <f>+'DP colones GG'!B62</f>
        <v>0</v>
      </c>
      <c r="C62" s="224"/>
      <c r="D62" s="232">
        <f>+'DP colones GG'!D62</f>
        <v>0</v>
      </c>
      <c r="E62" s="224"/>
      <c r="F62" s="232">
        <f>+'DP colones GG'!F62</f>
        <v>0</v>
      </c>
      <c r="G62" s="224"/>
      <c r="H62" s="233">
        <f>+'DP colones GG'!H62</f>
        <v>36082906.301136903</v>
      </c>
      <c r="I62" s="226"/>
      <c r="J62" s="233">
        <f>+'DP colones GG'!J62</f>
        <v>0</v>
      </c>
      <c r="K62" s="226"/>
      <c r="L62" s="232">
        <f>+'DP colones GG'!L62</f>
        <v>0</v>
      </c>
      <c r="M62" s="224"/>
      <c r="N62" s="232">
        <f>+'DP colones GG'!N62</f>
        <v>0</v>
      </c>
      <c r="O62" s="224"/>
      <c r="P62" s="232">
        <f>+'DP colones GG'!P62</f>
        <v>39993109.6530082</v>
      </c>
      <c r="Q62" s="224"/>
      <c r="R62" s="233">
        <f>+'DP colones GG'!R62</f>
        <v>0</v>
      </c>
      <c r="S62" s="226"/>
      <c r="T62" s="233">
        <f>+'DP colones GG'!T62</f>
        <v>0</v>
      </c>
      <c r="U62" s="226"/>
      <c r="V62" s="233">
        <f>+'DP colones GG'!V62</f>
        <v>0</v>
      </c>
      <c r="W62" s="226"/>
      <c r="X62" s="233">
        <f>+'DP colones GG'!X62</f>
        <v>44251689.700000003</v>
      </c>
      <c r="Y62" s="226"/>
      <c r="Z62" s="233">
        <f>+'DP colones GG'!Z62</f>
        <v>0</v>
      </c>
      <c r="AA62" s="226"/>
      <c r="AB62" s="233">
        <f>+'DP colones GG'!AB62</f>
        <v>0</v>
      </c>
      <c r="AC62" s="226"/>
      <c r="AD62" s="232">
        <f>+'DP colones GG'!AD62</f>
        <v>0</v>
      </c>
      <c r="AE62" s="224"/>
      <c r="AF62" s="233">
        <f>+'DP colones GG'!AF62</f>
        <v>47059272.162280098</v>
      </c>
      <c r="AG62" s="226"/>
      <c r="AH62" s="232">
        <f>+'DP colones GG'!AH62</f>
        <v>0</v>
      </c>
      <c r="AI62" s="224"/>
      <c r="AJ62" s="232">
        <f>+'DP colones GG'!AJ62</f>
        <v>0</v>
      </c>
      <c r="AK62" s="224"/>
      <c r="AL62" s="232">
        <f>+'DP colones GG'!AL62</f>
        <v>0</v>
      </c>
      <c r="AM62" s="224"/>
      <c r="AN62" s="287">
        <f>+'DP colones GG'!AN62</f>
        <v>49115934.7426349</v>
      </c>
      <c r="AO62" s="226"/>
      <c r="AP62" s="286">
        <f>+'DP colones GG'!AP62</f>
        <v>0</v>
      </c>
      <c r="AQ62" s="224"/>
      <c r="AR62" s="288">
        <f>+'DP colones GG'!AR62</f>
        <v>0</v>
      </c>
      <c r="AS62" s="227"/>
    </row>
    <row r="63" spans="1:45" s="88" customFormat="1" ht="13.5" customHeight="1" x14ac:dyDescent="0.35">
      <c r="A63" s="85" t="s">
        <v>79</v>
      </c>
      <c r="B63" s="234">
        <f>+'DP colones GG'!B63</f>
        <v>0</v>
      </c>
      <c r="C63" s="224"/>
      <c r="D63" s="234">
        <f>+'DP colones GG'!D63</f>
        <v>0</v>
      </c>
      <c r="E63" s="224"/>
      <c r="F63" s="234">
        <f>+'DP colones GG'!F63</f>
        <v>0</v>
      </c>
      <c r="G63" s="224"/>
      <c r="H63" s="235">
        <f>+'DP colones GG'!H63</f>
        <v>-4.4999999999999998E-2</v>
      </c>
      <c r="I63" s="226"/>
      <c r="J63" s="235">
        <f>+'DP colones GG'!J63</f>
        <v>0</v>
      </c>
      <c r="K63" s="226"/>
      <c r="L63" s="234">
        <f>+'DP colones GG'!L63</f>
        <v>0</v>
      </c>
      <c r="M63" s="224"/>
      <c r="N63" s="234">
        <f>+'DP colones GG'!N63</f>
        <v>0</v>
      </c>
      <c r="O63" s="224"/>
      <c r="P63" s="234">
        <f>+'DP colones GG'!P63</f>
        <v>0</v>
      </c>
      <c r="Q63" s="224"/>
      <c r="R63" s="235">
        <f>+'DP colones GG'!R63</f>
        <v>0</v>
      </c>
      <c r="S63" s="226"/>
      <c r="T63" s="235">
        <f>+'DP colones GG'!T63</f>
        <v>0</v>
      </c>
      <c r="U63" s="226"/>
      <c r="V63" s="235">
        <f>+'DP colones GG'!V63</f>
        <v>0</v>
      </c>
      <c r="W63" s="226"/>
      <c r="X63" s="235">
        <f>+'DP colones GG'!X63</f>
        <v>4.2999999999999997E-2</v>
      </c>
      <c r="Y63" s="226"/>
      <c r="Z63" s="235">
        <f>+'DP colones GG'!Z63</f>
        <v>0</v>
      </c>
      <c r="AA63" s="226"/>
      <c r="AB63" s="235">
        <f>+'DP colones GG'!AB63</f>
        <v>0</v>
      </c>
      <c r="AC63" s="226"/>
      <c r="AD63" s="234">
        <f>+'DP colones GG'!AD63</f>
        <v>0</v>
      </c>
      <c r="AE63" s="224"/>
      <c r="AF63" s="235">
        <f>+'DP colones GG'!AF63</f>
        <v>0</v>
      </c>
      <c r="AG63" s="226"/>
      <c r="AH63" s="234">
        <f>+'DP colones GG'!AH63</f>
        <v>0</v>
      </c>
      <c r="AI63" s="224"/>
      <c r="AJ63" s="234">
        <f>+'DP colones GG'!AJ63</f>
        <v>0</v>
      </c>
      <c r="AK63" s="224"/>
      <c r="AL63" s="234">
        <f>+'DP colones GG'!AL63</f>
        <v>0</v>
      </c>
      <c r="AM63" s="224"/>
      <c r="AN63" s="267">
        <f>+'DP colones GG'!AN63</f>
        <v>0</v>
      </c>
      <c r="AO63" s="226"/>
      <c r="AP63" s="266">
        <f>+'DP colones GG'!AP63</f>
        <v>0</v>
      </c>
      <c r="AQ63" s="224"/>
      <c r="AR63" s="268">
        <f>+'DP colones GG'!AR63</f>
        <v>0</v>
      </c>
      <c r="AS63" s="227"/>
    </row>
    <row r="64" spans="1:45" s="88" customFormat="1" ht="13.5" customHeight="1" x14ac:dyDescent="0.35">
      <c r="A64" s="85" t="s">
        <v>80</v>
      </c>
      <c r="B64" s="213">
        <f>+'DP colones GG'!B64</f>
        <v>0</v>
      </c>
      <c r="C64" s="224"/>
      <c r="D64" s="213">
        <f>+'DP colones GG'!D64</f>
        <v>0</v>
      </c>
      <c r="E64" s="224"/>
      <c r="F64" s="213">
        <f>+'DP colones GG'!F64</f>
        <v>0</v>
      </c>
      <c r="G64" s="224"/>
      <c r="H64" s="214">
        <f>+'DP colones GG'!H64</f>
        <v>7208776.0499999998</v>
      </c>
      <c r="I64" s="226"/>
      <c r="J64" s="214">
        <f>+'DP colones GG'!J64</f>
        <v>7175292.5999999996</v>
      </c>
      <c r="K64" s="226"/>
      <c r="L64" s="213">
        <f>+'DP colones GG'!L64</f>
        <v>0</v>
      </c>
      <c r="M64" s="224"/>
      <c r="N64" s="213">
        <f>+'DP colones GG'!N64</f>
        <v>11823012</v>
      </c>
      <c r="O64" s="224"/>
      <c r="P64" s="213">
        <f>+'DP colones GG'!P64</f>
        <v>9270843.4969952349</v>
      </c>
      <c r="Q64" s="224"/>
      <c r="R64" s="214">
        <f>+'DP colones GG'!R64</f>
        <v>12548224.425000001</v>
      </c>
      <c r="S64" s="226"/>
      <c r="T64" s="214">
        <f>+'DP colones GG'!T64</f>
        <v>0</v>
      </c>
      <c r="U64" s="226"/>
      <c r="V64" s="214">
        <f>+'DP colones GG'!V64</f>
        <v>0</v>
      </c>
      <c r="W64" s="226"/>
      <c r="X64" s="214">
        <f>+'DP colones GG'!X64</f>
        <v>9876240.0559999999</v>
      </c>
      <c r="Y64" s="226"/>
      <c r="Z64" s="214">
        <f>+'DP colones GG'!Z64</f>
        <v>10215586.274999999</v>
      </c>
      <c r="AA64" s="226"/>
      <c r="AB64" s="214">
        <f>+'DP colones GG'!AB64</f>
        <v>0</v>
      </c>
      <c r="AC64" s="226"/>
      <c r="AD64" s="213">
        <f>+'DP colones GG'!AD64</f>
        <v>0</v>
      </c>
      <c r="AE64" s="224"/>
      <c r="AF64" s="214">
        <f>+'DP colones GG'!AF64</f>
        <v>9847245.3000000007</v>
      </c>
      <c r="AG64" s="226"/>
      <c r="AH64" s="213">
        <f>+'DP colones GG'!AH64</f>
        <v>0</v>
      </c>
      <c r="AI64" s="224"/>
      <c r="AJ64" s="213">
        <f>+'DP colones GG'!AJ64</f>
        <v>0</v>
      </c>
      <c r="AK64" s="224"/>
      <c r="AL64" s="213">
        <f>+'DP colones GG'!AL64</f>
        <v>0</v>
      </c>
      <c r="AM64" s="224"/>
      <c r="AN64" s="204">
        <f>+'DP colones GG'!AN64</f>
        <v>10545702.479999999</v>
      </c>
      <c r="AO64" s="226"/>
      <c r="AP64" s="202">
        <f>+'DP colones GG'!AP64</f>
        <v>0</v>
      </c>
      <c r="AQ64" s="224"/>
      <c r="AR64" s="206">
        <f>+'DP colones GG'!AR64</f>
        <v>0</v>
      </c>
      <c r="AS64" s="227"/>
    </row>
    <row r="65" spans="1:45" s="88" customFormat="1" ht="13.5" customHeight="1" x14ac:dyDescent="0.35">
      <c r="A65" s="85" t="s">
        <v>81</v>
      </c>
      <c r="B65" s="213">
        <f>+'DP colones GG'!B65</f>
        <v>1326989.95026492</v>
      </c>
      <c r="C65" s="236"/>
      <c r="D65" s="213">
        <f>+'DP colones GG'!D65</f>
        <v>2235099.6901549497</v>
      </c>
      <c r="E65" s="236"/>
      <c r="F65" s="213">
        <f>+'DP colones GG'!F65</f>
        <v>2868650.9816862298</v>
      </c>
      <c r="G65" s="236"/>
      <c r="H65" s="214">
        <f>+'DP colones GG'!H65</f>
        <v>4694444.0732010501</v>
      </c>
      <c r="I65" s="237"/>
      <c r="J65" s="214">
        <f>+'DP colones GG'!J65</f>
        <v>1731723.63477389</v>
      </c>
      <c r="K65" s="237"/>
      <c r="L65" s="213">
        <f>+'DP colones GG'!L65</f>
        <v>3141346.1150748897</v>
      </c>
      <c r="M65" s="236"/>
      <c r="N65" s="213">
        <f>+'DP colones GG'!N65</f>
        <v>4548317.0267838994</v>
      </c>
      <c r="O65" s="236"/>
      <c r="P65" s="213">
        <f>+'DP colones GG'!P65</f>
        <v>6319675.8602759</v>
      </c>
      <c r="Q65" s="236"/>
      <c r="R65" s="214">
        <f>+'DP colones GG'!R65</f>
        <v>1937252.6968220801</v>
      </c>
      <c r="S65" s="237"/>
      <c r="T65" s="214">
        <f>+'DP colones GG'!T65</f>
        <v>1937252.6968220801</v>
      </c>
      <c r="U65" s="237"/>
      <c r="V65" s="214">
        <f>+'DP colones GG'!V65</f>
        <v>1937252.6968220801</v>
      </c>
      <c r="W65" s="237"/>
      <c r="X65" s="214">
        <f>+'DP colones GG'!X65</f>
        <v>7333564.59913735</v>
      </c>
      <c r="Y65" s="237"/>
      <c r="Z65" s="214">
        <f>+'DP colones GG'!Z65</f>
        <v>2014094.5636290698</v>
      </c>
      <c r="AA65" s="237"/>
      <c r="AB65" s="214">
        <f>+'DP colones GG'!AB65</f>
        <v>2014094.5636290698</v>
      </c>
      <c r="AC65" s="237"/>
      <c r="AD65" s="213">
        <f>+'DP colones GG'!AD65</f>
        <v>4691878.8999164104</v>
      </c>
      <c r="AE65" s="236"/>
      <c r="AF65" s="214">
        <f>+'DP colones GG'!AF65</f>
        <v>6388830.2533371001</v>
      </c>
      <c r="AG65" s="237"/>
      <c r="AH65" s="213">
        <f>+'DP colones GG'!AH65</f>
        <v>1197374.1734602097</v>
      </c>
      <c r="AI65" s="236"/>
      <c r="AJ65" s="213">
        <f>+'DP colones GG'!AJ65</f>
        <v>3038972.3587632007</v>
      </c>
      <c r="AK65" s="236"/>
      <c r="AL65" s="213">
        <f>+'DP colones GG'!AL65</f>
        <v>4796406.6463505309</v>
      </c>
      <c r="AM65" s="236"/>
      <c r="AN65" s="204">
        <f>+'DP colones GG'!AN65</f>
        <v>6577258.7216986306</v>
      </c>
      <c r="AO65" s="226"/>
      <c r="AP65" s="202">
        <f>+'DP colones GG'!AP65</f>
        <v>2022476.3898108297</v>
      </c>
      <c r="AQ65" s="224"/>
      <c r="AR65" s="206">
        <f>+'DP colones GG'!AR65</f>
        <v>3107494.8606126201</v>
      </c>
      <c r="AS65" s="227"/>
    </row>
    <row r="66" spans="1:45" s="88" customFormat="1" ht="13.5" customHeight="1" x14ac:dyDescent="0.35">
      <c r="A66" s="85" t="s">
        <v>82</v>
      </c>
      <c r="B66" s="213">
        <f>+'DP colones GG'!B66</f>
        <v>1233481.56506923</v>
      </c>
      <c r="C66" s="236"/>
      <c r="D66" s="213">
        <f>+'DP colones GG'!D66</f>
        <v>2041547.0754666501</v>
      </c>
      <c r="E66" s="236"/>
      <c r="F66" s="213">
        <f>+'DP colones GG'!F66</f>
        <v>2629853.8751520799</v>
      </c>
      <c r="G66" s="236"/>
      <c r="H66" s="214">
        <f>+'DP colones GG'!H66</f>
        <v>4341031.0941264303</v>
      </c>
      <c r="I66" s="237"/>
      <c r="J66" s="214">
        <f>+'DP colones GG'!J66</f>
        <v>1462678.6117350301</v>
      </c>
      <c r="K66" s="237"/>
      <c r="L66" s="213">
        <f>+'DP colones GG'!L66</f>
        <v>2710444.8667400698</v>
      </c>
      <c r="M66" s="236"/>
      <c r="N66" s="213">
        <f>+'DP colones GG'!N66</f>
        <v>3973205.3537388393</v>
      </c>
      <c r="O66" s="236"/>
      <c r="P66" s="213">
        <f>+'DP colones GG'!P66</f>
        <v>5566248.5867627701</v>
      </c>
      <c r="Q66" s="236"/>
      <c r="R66" s="214">
        <f>+'DP colones GG'!R66</f>
        <v>1737019.1029849201</v>
      </c>
      <c r="S66" s="237"/>
      <c r="T66" s="214">
        <f>+'DP colones GG'!T66</f>
        <v>1737019.1029849201</v>
      </c>
      <c r="U66" s="237"/>
      <c r="V66" s="214">
        <f>+'DP colones GG'!V66</f>
        <v>1737019.1029849201</v>
      </c>
      <c r="W66" s="237"/>
      <c r="X66" s="214">
        <f>+'DP colones GG'!X66</f>
        <v>6311852.8896747101</v>
      </c>
      <c r="Y66" s="237"/>
      <c r="Z66" s="214">
        <f>+'DP colones GG'!Z66</f>
        <v>1814682.9587705098</v>
      </c>
      <c r="AA66" s="237"/>
      <c r="AB66" s="214">
        <f>+'DP colones GG'!AB66</f>
        <v>1814682.9587705098</v>
      </c>
      <c r="AC66" s="237"/>
      <c r="AD66" s="213">
        <f>+'DP colones GG'!AD66</f>
        <v>4195337.7862856705</v>
      </c>
      <c r="AE66" s="236"/>
      <c r="AF66" s="214">
        <f>+'DP colones GG'!AF66</f>
        <v>5707386.7305077193</v>
      </c>
      <c r="AG66" s="237"/>
      <c r="AH66" s="213">
        <f>+'DP colones GG'!AH66</f>
        <v>1058375.61867058</v>
      </c>
      <c r="AI66" s="236"/>
      <c r="AJ66" s="213">
        <f>+'DP colones GG'!AJ66</f>
        <v>2696774.7044817405</v>
      </c>
      <c r="AK66" s="236"/>
      <c r="AL66" s="213">
        <f>+'DP colones GG'!AL66</f>
        <v>4253128.5362485405</v>
      </c>
      <c r="AM66" s="236"/>
      <c r="AN66" s="204">
        <f>+'DP colones GG'!AN66</f>
        <v>5823359.6013695905</v>
      </c>
      <c r="AO66" s="226"/>
      <c r="AP66" s="202">
        <f>+'DP colones GG'!AP66</f>
        <v>1803185.2045727896</v>
      </c>
      <c r="AQ66" s="224"/>
      <c r="AR66" s="206">
        <f>+'DP colones GG'!AR66</f>
        <v>2756133.2646862501</v>
      </c>
      <c r="AS66" s="227"/>
    </row>
    <row r="67" spans="1:45" s="88" customFormat="1" ht="13.5" customHeight="1" x14ac:dyDescent="0.35">
      <c r="A67" s="85" t="s">
        <v>83</v>
      </c>
      <c r="B67" s="213">
        <f>+'DP colones GG'!B67</f>
        <v>1923042.6273725103</v>
      </c>
      <c r="C67" s="236"/>
      <c r="D67" s="213">
        <f>+'DP colones GG'!D67</f>
        <v>3675810.1760444203</v>
      </c>
      <c r="E67" s="236"/>
      <c r="F67" s="213">
        <f>+'DP colones GG'!F67</f>
        <v>4950714.2493598694</v>
      </c>
      <c r="G67" s="236"/>
      <c r="H67" s="214">
        <f>+'DP colones GG'!H67</f>
        <v>7682246.3751666602</v>
      </c>
      <c r="I67" s="237"/>
      <c r="J67" s="214">
        <f>+'DP colones GG'!J67</f>
        <v>2133788.40867496</v>
      </c>
      <c r="K67" s="237"/>
      <c r="L67" s="213">
        <f>+'DP colones GG'!L67</f>
        <v>3892747.1564754206</v>
      </c>
      <c r="M67" s="236"/>
      <c r="N67" s="213">
        <f>+'DP colones GG'!N67</f>
        <v>6041623.5544990608</v>
      </c>
      <c r="O67" s="236"/>
      <c r="P67" s="213">
        <f>+'DP colones GG'!P67</f>
        <v>8335028.0774487583</v>
      </c>
      <c r="Q67" s="236"/>
      <c r="R67" s="214">
        <f>+'DP colones GG'!R67</f>
        <v>2268343.2443707297</v>
      </c>
      <c r="S67" s="237"/>
      <c r="T67" s="214">
        <f>+'DP colones GG'!T67</f>
        <v>2268343.2443707297</v>
      </c>
      <c r="U67" s="237"/>
      <c r="V67" s="214">
        <f>+'DP colones GG'!V67</f>
        <v>2268343.2443707297</v>
      </c>
      <c r="W67" s="237"/>
      <c r="X67" s="214">
        <f>+'DP colones GG'!X67</f>
        <v>8457926.2110179607</v>
      </c>
      <c r="Y67" s="237"/>
      <c r="Z67" s="214">
        <f>+'DP colones GG'!Z67</f>
        <v>2266072.9310473404</v>
      </c>
      <c r="AA67" s="237"/>
      <c r="AB67" s="214">
        <f>+'DP colones GG'!AB67</f>
        <v>2266072.9310473404</v>
      </c>
      <c r="AC67" s="237"/>
      <c r="AD67" s="213">
        <f>+'DP colones GG'!AD67</f>
        <v>5651385.210102899</v>
      </c>
      <c r="AE67" s="236"/>
      <c r="AF67" s="214">
        <f>+'DP colones GG'!AF67</f>
        <v>7593741.1758683585</v>
      </c>
      <c r="AG67" s="237"/>
      <c r="AH67" s="213">
        <f>+'DP colones GG'!AH67</f>
        <v>1069873.7940233801</v>
      </c>
      <c r="AI67" s="236"/>
      <c r="AJ67" s="213">
        <f>+'DP colones GG'!AJ67</f>
        <v>3705856.1854980397</v>
      </c>
      <c r="AK67" s="236"/>
      <c r="AL67" s="213">
        <f>+'DP colones GG'!AL67</f>
        <v>6056307.1810486093</v>
      </c>
      <c r="AM67" s="236"/>
      <c r="AN67" s="204">
        <f>+'DP colones GG'!AN67</f>
        <v>8164623.1424943898</v>
      </c>
      <c r="AO67" s="226"/>
      <c r="AP67" s="202">
        <f>+'DP colones GG'!AP67</f>
        <v>2387118.9574274803</v>
      </c>
      <c r="AQ67" s="224"/>
      <c r="AR67" s="206">
        <f>+'DP colones GG'!AR67</f>
        <v>3679522.51450213</v>
      </c>
      <c r="AS67" s="227"/>
    </row>
    <row r="68" spans="1:45" s="37" customFormat="1" ht="15" thickBot="1" x14ac:dyDescent="0.4">
      <c r="A68" s="93"/>
      <c r="B68" s="238"/>
      <c r="C68" s="239"/>
      <c r="D68" s="238"/>
      <c r="E68" s="239"/>
      <c r="F68" s="238"/>
      <c r="G68" s="239"/>
      <c r="H68" s="240"/>
      <c r="I68" s="241"/>
      <c r="J68" s="240"/>
      <c r="K68" s="241"/>
      <c r="L68" s="238"/>
      <c r="M68" s="239"/>
      <c r="N68" s="238"/>
      <c r="O68" s="239"/>
      <c r="P68" s="238"/>
      <c r="Q68" s="239"/>
      <c r="R68" s="240"/>
      <c r="S68" s="241"/>
      <c r="T68" s="240"/>
      <c r="U68" s="241"/>
      <c r="V68" s="240"/>
      <c r="W68" s="241"/>
      <c r="X68" s="240"/>
      <c r="Y68" s="241"/>
      <c r="Z68" s="240"/>
      <c r="AA68" s="241"/>
      <c r="AB68" s="240"/>
      <c r="AC68" s="241"/>
      <c r="AD68" s="238"/>
      <c r="AE68" s="239"/>
      <c r="AF68" s="240"/>
      <c r="AG68" s="241"/>
      <c r="AH68" s="238"/>
      <c r="AI68" s="239"/>
      <c r="AJ68" s="238"/>
      <c r="AK68" s="239"/>
      <c r="AL68" s="238"/>
      <c r="AM68" s="239"/>
      <c r="AN68" s="281"/>
      <c r="AO68" s="327"/>
      <c r="AP68" s="280"/>
      <c r="AQ68" s="338"/>
      <c r="AR68" s="282"/>
      <c r="AS68" s="322"/>
    </row>
    <row r="69" spans="1:45" s="37" customFormat="1" ht="13.5" customHeight="1" x14ac:dyDescent="0.35">
      <c r="B69" s="88"/>
      <c r="C69" s="88"/>
      <c r="D69" s="88"/>
      <c r="E69" s="88"/>
      <c r="L69" s="88"/>
      <c r="M69" s="88"/>
      <c r="N69" s="88"/>
      <c r="O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D73" s="62"/>
      <c r="E73" s="62"/>
      <c r="L73" s="62"/>
      <c r="M73" s="62"/>
      <c r="AD73" s="62"/>
      <c r="AE73" s="62"/>
      <c r="AP73" s="62"/>
      <c r="AQ73" s="62"/>
    </row>
    <row r="74" spans="1:45" x14ac:dyDescent="0.35">
      <c r="A74" s="88" t="s">
        <v>85</v>
      </c>
      <c r="L74" s="62"/>
      <c r="M74" s="62"/>
    </row>
    <row r="75" spans="1:45" s="62" customFormat="1" x14ac:dyDescent="0.35">
      <c r="A75" s="21" t="str">
        <f>+'DP colones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21" t="str">
        <f>+'DP colones GG'!A76</f>
        <v>El dato correspondiente al servicio de intereses, es el acumulado a la fecha corte.</v>
      </c>
    </row>
    <row r="77" spans="1:45" x14ac:dyDescent="0.35">
      <c r="A77" s="21" t="str">
        <f>+'DP colones GG'!A77</f>
        <v xml:space="preserve">En los conceptos de ingresos corrientes, ingresos tributarios y gastos totales, se considera el monto acumulado al mes. Según información proporcionada por Presupuesto Nacional. </v>
      </c>
    </row>
  </sheetData>
  <mergeCells count="25">
    <mergeCell ref="J4:K4"/>
    <mergeCell ref="AP4:AQ4"/>
    <mergeCell ref="AR4:AS4"/>
    <mergeCell ref="AN4:AO4"/>
    <mergeCell ref="AJ4:AK4"/>
    <mergeCell ref="A1:AI1"/>
    <mergeCell ref="A2:AI2"/>
    <mergeCell ref="D4:E4"/>
    <mergeCell ref="B4:C4"/>
    <mergeCell ref="F4:G4"/>
    <mergeCell ref="A4:A6"/>
    <mergeCell ref="AD4:AE4"/>
    <mergeCell ref="H4:I4"/>
    <mergeCell ref="AB4:AC4"/>
    <mergeCell ref="Z4:AA4"/>
    <mergeCell ref="X4:Y4"/>
    <mergeCell ref="T4:U4"/>
    <mergeCell ref="L4:M4"/>
    <mergeCell ref="V4:W4"/>
    <mergeCell ref="AH4:AI4"/>
    <mergeCell ref="AF4:AG4"/>
    <mergeCell ref="AL4:AM4"/>
    <mergeCell ref="R4:S4"/>
    <mergeCell ref="P4:Q4"/>
    <mergeCell ref="N4:O4"/>
  </mergeCells>
  <hyperlinks>
    <hyperlink ref="AR1" location="INDICE!A48" display="Å INDICE" xr:uid="{C2F47269-692F-43B1-A326-010DDB1A9376}"/>
  </hyperlinks>
  <printOptions horizontalCentered="1" verticalCentered="1"/>
  <pageMargins left="0.25" right="0.27" top="0.27" bottom="0.5" header="0" footer="0.5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A1:AU78"/>
  <sheetViews>
    <sheetView showGridLines="0" zoomScaleNormal="100" workbookViewId="0">
      <pane xSplit="1" ySplit="6" topLeftCell="AR39" activePane="bottomRight" state="frozen"/>
      <selection pane="topRight" activeCell="V8" sqref="V8"/>
      <selection pane="bottomLeft" activeCell="V8" sqref="V8"/>
      <selection pane="bottomRight" activeCell="AU13" sqref="AU13"/>
    </sheetView>
  </sheetViews>
  <sheetFormatPr baseColWidth="10" defaultColWidth="11.44140625" defaultRowHeight="14.4" outlineLevelCol="1" x14ac:dyDescent="0.35"/>
  <cols>
    <col min="1" max="1" width="22.6640625" style="21" bestFit="1" customWidth="1"/>
    <col min="2" max="2" width="15.5546875" style="21" hidden="1" customWidth="1" outlineLevel="1"/>
    <col min="3" max="3" width="15" style="21" hidden="1" customWidth="1" outlineLevel="1"/>
    <col min="4" max="4" width="15.44140625" style="21" hidden="1" customWidth="1" outlineLevel="1"/>
    <col min="5" max="5" width="15" style="21" hidden="1" customWidth="1" outlineLevel="1"/>
    <col min="6" max="6" width="15.5546875" style="21" hidden="1" customWidth="1" outlineLevel="1"/>
    <col min="7" max="7" width="15" style="21" hidden="1" customWidth="1" outlineLevel="1"/>
    <col min="8" max="8" width="17.88671875" style="21" hidden="1" customWidth="1" outlineLevel="1"/>
    <col min="9" max="9" width="15" style="21" hidden="1" customWidth="1" outlineLevel="1"/>
    <col min="10" max="10" width="15.6640625" style="21" hidden="1" customWidth="1" outlineLevel="1"/>
    <col min="11" max="11" width="15" style="21" hidden="1" customWidth="1" outlineLevel="1"/>
    <col min="12" max="12" width="15.44140625" style="21" hidden="1" customWidth="1" outlineLevel="1"/>
    <col min="13" max="13" width="15" style="21" hidden="1" customWidth="1" outlineLevel="1"/>
    <col min="14" max="14" width="15.33203125" style="21" hidden="1" customWidth="1" outlineLevel="1"/>
    <col min="15" max="15" width="11.5546875" style="21" hidden="1" customWidth="1" outlineLevel="1"/>
    <col min="16" max="16" width="17.44140625" style="21" hidden="1" customWidth="1" outlineLevel="1"/>
    <col min="17" max="17" width="11.5546875" style="21" hidden="1" customWidth="1" outlineLevel="1"/>
    <col min="18" max="18" width="15.44140625" style="21" hidden="1" customWidth="1" outlineLevel="1"/>
    <col min="19" max="19" width="11.5546875" style="21" hidden="1" customWidth="1" outlineLevel="1"/>
    <col min="20" max="20" width="15.33203125" style="21" hidden="1" customWidth="1" outlineLevel="1"/>
    <col min="21" max="21" width="11.5546875" style="21" hidden="1" customWidth="1" outlineLevel="1"/>
    <col min="22" max="22" width="15.6640625" style="21" hidden="1" customWidth="1" outlineLevel="1"/>
    <col min="23" max="23" width="11.5546875" style="21" hidden="1" customWidth="1" outlineLevel="1"/>
    <col min="24" max="24" width="16.88671875" style="21" bestFit="1" customWidth="1" collapsed="1"/>
    <col min="25" max="25" width="11.5546875" style="21" bestFit="1" customWidth="1"/>
    <col min="26" max="26" width="15.44140625" style="21" bestFit="1" customWidth="1"/>
    <col min="27" max="27" width="11.5546875" style="21" bestFit="1" customWidth="1"/>
    <col min="28" max="28" width="15.21875" style="21" bestFit="1" customWidth="1"/>
    <col min="29" max="29" width="11.5546875" style="21" bestFit="1" customWidth="1"/>
    <col min="30" max="30" width="16.21875" style="21" bestFit="1" customWidth="1"/>
    <col min="31" max="31" width="11.5546875" style="21" bestFit="1" customWidth="1"/>
    <col min="32" max="32" width="20.6640625" style="21" customWidth="1"/>
    <col min="33" max="33" width="11.5546875" style="21" bestFit="1" customWidth="1"/>
    <col min="34" max="34" width="20.6640625" style="21" customWidth="1"/>
    <col min="35" max="35" width="11.5546875" style="21" bestFit="1" customWidth="1"/>
    <col min="36" max="36" width="17" style="21" customWidth="1"/>
    <col min="37" max="37" width="16.88671875" style="21" customWidth="1"/>
    <col min="38" max="38" width="20.6640625" style="21" customWidth="1"/>
    <col min="39" max="39" width="11.5546875" style="21" bestFit="1" customWidth="1"/>
    <col min="40" max="40" width="20.6640625" style="21" customWidth="1"/>
    <col min="41" max="41" width="11.5546875" style="21" bestFit="1" customWidth="1"/>
    <col min="42" max="42" width="20.6640625" style="21" customWidth="1"/>
    <col min="43" max="43" width="11.5546875" style="21" bestFit="1" customWidth="1"/>
    <col min="44" max="44" width="25.109375" style="21" bestFit="1" customWidth="1"/>
    <col min="45" max="46" width="11.44140625" style="21"/>
    <col min="47" max="47" width="14.6640625" style="21" bestFit="1" customWidth="1"/>
    <col min="48" max="16384" width="11.44140625" style="21"/>
  </cols>
  <sheetData>
    <row r="1" spans="1:47" s="275" customFormat="1" ht="15" x14ac:dyDescent="0.4">
      <c r="A1" s="355" t="s">
        <v>152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16"/>
      <c r="AK1" s="316"/>
      <c r="AL1" s="316"/>
      <c r="AN1" s="328"/>
      <c r="AP1" s="339"/>
      <c r="AQ1" s="318"/>
      <c r="AR1" s="313" t="s">
        <v>186</v>
      </c>
    </row>
    <row r="2" spans="1:47" s="275" customFormat="1" ht="15" x14ac:dyDescent="0.4">
      <c r="A2" s="355" t="s">
        <v>89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16"/>
      <c r="AK2" s="316"/>
      <c r="AP2" s="318"/>
      <c r="AQ2" s="318"/>
      <c r="AR2" s="305"/>
    </row>
    <row r="3" spans="1:47" s="275" customFormat="1" ht="15.6" thickBot="1" x14ac:dyDescent="0.45">
      <c r="A3" s="276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AP3" s="318"/>
      <c r="AQ3" s="318"/>
    </row>
    <row r="4" spans="1:47" ht="15" customHeight="1" x14ac:dyDescent="0.35">
      <c r="A4" s="352" t="s">
        <v>45</v>
      </c>
      <c r="B4" s="372" t="s">
        <v>46</v>
      </c>
      <c r="C4" s="373"/>
      <c r="D4" s="372" t="s">
        <v>47</v>
      </c>
      <c r="E4" s="373"/>
      <c r="F4" s="372" t="s">
        <v>48</v>
      </c>
      <c r="G4" s="373"/>
      <c r="H4" s="374" t="s">
        <v>49</v>
      </c>
      <c r="I4" s="375"/>
      <c r="J4" s="374" t="s">
        <v>50</v>
      </c>
      <c r="K4" s="375"/>
      <c r="L4" s="372" t="s">
        <v>51</v>
      </c>
      <c r="M4" s="373"/>
      <c r="N4" s="372" t="s">
        <v>176</v>
      </c>
      <c r="O4" s="373"/>
      <c r="P4" s="372" t="s">
        <v>177</v>
      </c>
      <c r="Q4" s="373"/>
      <c r="R4" s="374" t="s">
        <v>179</v>
      </c>
      <c r="S4" s="375"/>
      <c r="T4" s="374" t="s">
        <v>180</v>
      </c>
      <c r="U4" s="375"/>
      <c r="V4" s="374" t="s">
        <v>181</v>
      </c>
      <c r="W4" s="375"/>
      <c r="X4" s="374" t="s">
        <v>182</v>
      </c>
      <c r="Y4" s="375"/>
      <c r="Z4" s="374" t="s">
        <v>183</v>
      </c>
      <c r="AA4" s="375"/>
      <c r="AB4" s="374" t="s">
        <v>184</v>
      </c>
      <c r="AC4" s="375"/>
      <c r="AD4" s="372" t="s">
        <v>185</v>
      </c>
      <c r="AE4" s="373"/>
      <c r="AF4" s="374" t="s">
        <v>189</v>
      </c>
      <c r="AG4" s="375"/>
      <c r="AH4" s="372" t="s">
        <v>198</v>
      </c>
      <c r="AI4" s="373"/>
      <c r="AJ4" s="372" t="s">
        <v>199</v>
      </c>
      <c r="AK4" s="373"/>
      <c r="AL4" s="372" t="s">
        <v>201</v>
      </c>
      <c r="AM4" s="373"/>
      <c r="AN4" s="374" t="s">
        <v>203</v>
      </c>
      <c r="AO4" s="375"/>
      <c r="AP4" s="372" t="s">
        <v>212</v>
      </c>
      <c r="AQ4" s="373"/>
      <c r="AR4" s="376" t="s">
        <v>216</v>
      </c>
      <c r="AS4" s="377"/>
    </row>
    <row r="5" spans="1:47" x14ac:dyDescent="0.35">
      <c r="A5" s="353"/>
      <c r="B5" s="196" t="s">
        <v>52</v>
      </c>
      <c r="C5" s="197" t="s">
        <v>53</v>
      </c>
      <c r="D5" s="196" t="s">
        <v>52</v>
      </c>
      <c r="E5" s="197" t="s">
        <v>53</v>
      </c>
      <c r="F5" s="196" t="s">
        <v>52</v>
      </c>
      <c r="G5" s="197" t="s">
        <v>53</v>
      </c>
      <c r="H5" s="198" t="s">
        <v>52</v>
      </c>
      <c r="I5" s="199" t="s">
        <v>53</v>
      </c>
      <c r="J5" s="198" t="s">
        <v>52</v>
      </c>
      <c r="K5" s="199" t="s">
        <v>53</v>
      </c>
      <c r="L5" s="196" t="s">
        <v>52</v>
      </c>
      <c r="M5" s="197" t="s">
        <v>53</v>
      </c>
      <c r="N5" s="196" t="s">
        <v>52</v>
      </c>
      <c r="O5" s="197" t="s">
        <v>53</v>
      </c>
      <c r="P5" s="196" t="s">
        <v>52</v>
      </c>
      <c r="Q5" s="197" t="s">
        <v>53</v>
      </c>
      <c r="R5" s="198" t="s">
        <v>52</v>
      </c>
      <c r="S5" s="199" t="s">
        <v>53</v>
      </c>
      <c r="T5" s="198" t="s">
        <v>52</v>
      </c>
      <c r="U5" s="199" t="s">
        <v>53</v>
      </c>
      <c r="V5" s="198" t="s">
        <v>52</v>
      </c>
      <c r="W5" s="199" t="s">
        <v>53</v>
      </c>
      <c r="X5" s="198" t="s">
        <v>52</v>
      </c>
      <c r="Y5" s="199" t="s">
        <v>53</v>
      </c>
      <c r="Z5" s="198" t="s">
        <v>52</v>
      </c>
      <c r="AA5" s="199" t="s">
        <v>53</v>
      </c>
      <c r="AB5" s="198" t="s">
        <v>52</v>
      </c>
      <c r="AC5" s="199" t="s">
        <v>53</v>
      </c>
      <c r="AD5" s="196" t="s">
        <v>52</v>
      </c>
      <c r="AE5" s="197" t="s">
        <v>53</v>
      </c>
      <c r="AF5" s="198" t="s">
        <v>52</v>
      </c>
      <c r="AG5" s="199" t="s">
        <v>53</v>
      </c>
      <c r="AH5" s="196" t="s">
        <v>52</v>
      </c>
      <c r="AI5" s="197" t="s">
        <v>53</v>
      </c>
      <c r="AJ5" s="196" t="s">
        <v>52</v>
      </c>
      <c r="AK5" s="197" t="s">
        <v>53</v>
      </c>
      <c r="AL5" s="196" t="s">
        <v>52</v>
      </c>
      <c r="AM5" s="197" t="s">
        <v>53</v>
      </c>
      <c r="AN5" s="198" t="s">
        <v>52</v>
      </c>
      <c r="AO5" s="199" t="s">
        <v>53</v>
      </c>
      <c r="AP5" s="196" t="s">
        <v>52</v>
      </c>
      <c r="AQ5" s="197" t="s">
        <v>53</v>
      </c>
      <c r="AR5" s="200" t="s">
        <v>52</v>
      </c>
      <c r="AS5" s="201" t="s">
        <v>53</v>
      </c>
    </row>
    <row r="6" spans="1:47" s="37" customFormat="1" ht="15" thickBot="1" x14ac:dyDescent="0.4">
      <c r="A6" s="354"/>
      <c r="B6" s="106">
        <f>+'DP BCCR colones'!B6/'DP BCCR dólares'!B72</f>
        <v>3485.3217397691383</v>
      </c>
      <c r="C6" s="246">
        <f>+C9+C11+C13</f>
        <v>1</v>
      </c>
      <c r="D6" s="106">
        <f>+'DP BCCR colones'!D6/'DP BCCR dólares'!D72</f>
        <v>3115.5639002054259</v>
      </c>
      <c r="E6" s="246">
        <f>+E9+E11+E13</f>
        <v>0.99999999999999967</v>
      </c>
      <c r="F6" s="106">
        <f>+'DP BCCR colones'!F6/'DP BCCR dólares'!F72</f>
        <v>3061.9293114617226</v>
      </c>
      <c r="G6" s="246">
        <f>+G9+G11+G13</f>
        <v>1</v>
      </c>
      <c r="H6" s="108">
        <f>+'DP BCCR colones'!H6/'DP BCCR dólares'!H72</f>
        <v>2872.8728876901841</v>
      </c>
      <c r="I6" s="247">
        <f>+I9+I11+I13</f>
        <v>1.0000000000000002</v>
      </c>
      <c r="J6" s="108">
        <f>+'DP BCCR colones'!J6/'DP BCCR dólares'!J72</f>
        <v>2712.7296783847587</v>
      </c>
      <c r="K6" s="247">
        <f>+K9+K11+K13</f>
        <v>1</v>
      </c>
      <c r="L6" s="106">
        <f>+'DP BCCR colones'!L6/'DP BCCR dólares'!L72</f>
        <v>2591.5494363626945</v>
      </c>
      <c r="M6" s="246">
        <f>+M9+M11+M13</f>
        <v>1</v>
      </c>
      <c r="N6" s="106">
        <f>+'DP BCCR colones'!N6/'DP BCCR dólares'!N72</f>
        <v>3078.8917515450685</v>
      </c>
      <c r="O6" s="246">
        <f>+O9+O11+O13</f>
        <v>1</v>
      </c>
      <c r="P6" s="106">
        <f>+'DP BCCR colones'!P6/'DP BCCR dólares'!P72</f>
        <v>2904.5869643304236</v>
      </c>
      <c r="Q6" s="246">
        <f>+Q9+Q11+Q13</f>
        <v>1</v>
      </c>
      <c r="R6" s="108">
        <f>+'DP BCCR colones'!R6/'DP BCCR dólares'!R72</f>
        <v>2659.444144568417</v>
      </c>
      <c r="S6" s="247">
        <f>+S9+S11+S13</f>
        <v>1</v>
      </c>
      <c r="T6" s="108">
        <f>+'DP BCCR colones'!T6/'DP BCCR dólares'!T72</f>
        <v>2490.0946196753675</v>
      </c>
      <c r="U6" s="247">
        <f>+U9+U11+U13</f>
        <v>1</v>
      </c>
      <c r="V6" s="108">
        <f>+'DP BCCR colones'!V6/'DP BCCR dólares'!V72</f>
        <v>3929.2253493655307</v>
      </c>
      <c r="W6" s="247">
        <f>+W9+W11+W13</f>
        <v>1</v>
      </c>
      <c r="X6" s="108">
        <f>+'DP BCCR colones'!X6/'DP BCCR dólares'!X72</f>
        <v>4098.5869826256503</v>
      </c>
      <c r="Y6" s="247">
        <f>+Y9+Y11+Y13</f>
        <v>1</v>
      </c>
      <c r="Z6" s="108">
        <f>+'DP BCCR colones'!Z6/'DP BCCR dólares'!Z72</f>
        <v>4503.2897794594337</v>
      </c>
      <c r="AA6" s="247">
        <f>+AA9+AA11+AA13</f>
        <v>1</v>
      </c>
      <c r="AB6" s="108">
        <f>+'DP BCCR colones'!AB6/'DP BCCR dólares'!AB72</f>
        <v>4812.2463389159611</v>
      </c>
      <c r="AC6" s="247">
        <f>+AC9+AC11+AC13</f>
        <v>1</v>
      </c>
      <c r="AD6" s="106">
        <f>+'DP BCCR colones'!AD6/'DP BCCR dólares'!AD72</f>
        <v>5626.8044569485082</v>
      </c>
      <c r="AE6" s="246">
        <f>+AE9+AE11+AE13</f>
        <v>0.99999999999999989</v>
      </c>
      <c r="AF6" s="108">
        <f>+'DP BCCR colones'!AF6/'DP BCCR dólares'!AF72</f>
        <v>5878.1285321459809</v>
      </c>
      <c r="AG6" s="247">
        <f>+AG9+AG11+AG13</f>
        <v>0.99999999999999989</v>
      </c>
      <c r="AH6" s="106">
        <f>+'DP BCCR colones'!AH6/'DP BCCR dólares'!AH72</f>
        <v>6169.6500243945175</v>
      </c>
      <c r="AI6" s="246">
        <f>+AI9+AI11+AI13</f>
        <v>1</v>
      </c>
      <c r="AJ6" s="106">
        <f>+'DP BCCR colones'!AJ6/'DP BCCR dólares'!AJ72</f>
        <v>6120.1399184835509</v>
      </c>
      <c r="AK6" s="246">
        <f>+AK9+AK11+AK13</f>
        <v>1</v>
      </c>
      <c r="AL6" s="106">
        <f>+'DP BCCR colones'!AL6/'DP BCCR dólares'!AL72</f>
        <v>6862.6226739016583</v>
      </c>
      <c r="AM6" s="246">
        <f>+AM9+AM11+AM13</f>
        <v>1.0000000000000002</v>
      </c>
      <c r="AN6" s="108">
        <f>+'DP BCCR colones'!AN6/'DP BCCR dólares'!AN72</f>
        <v>6505.676709873891</v>
      </c>
      <c r="AO6" s="247">
        <f>+AO9+AO11+AO13</f>
        <v>1</v>
      </c>
      <c r="AP6" s="106">
        <f>+'DP BCCR colones'!AP6/'DP BCCR dólares'!AP72</f>
        <v>6933.7597807252841</v>
      </c>
      <c r="AQ6" s="246">
        <f>+AQ9+AQ11+AQ13</f>
        <v>0.99999999999999989</v>
      </c>
      <c r="AR6" s="110">
        <f>+'DP BCCR colones'!AR6/'DP BCCR dólares'!AR72</f>
        <v>6891.5940306004959</v>
      </c>
      <c r="AS6" s="248">
        <f>+AS9+AS11+AS13</f>
        <v>1</v>
      </c>
      <c r="AT6" s="314"/>
      <c r="AU6" s="34"/>
    </row>
    <row r="7" spans="1:47" s="37" customFormat="1" x14ac:dyDescent="0.35">
      <c r="A7" s="38"/>
      <c r="B7" s="28"/>
      <c r="C7" s="203"/>
      <c r="D7" s="28"/>
      <c r="E7" s="203"/>
      <c r="F7" s="28"/>
      <c r="G7" s="203"/>
      <c r="H7" s="30"/>
      <c r="I7" s="205"/>
      <c r="J7" s="30"/>
      <c r="K7" s="205"/>
      <c r="L7" s="28"/>
      <c r="M7" s="203"/>
      <c r="N7" s="28"/>
      <c r="O7" s="203"/>
      <c r="P7" s="28"/>
      <c r="Q7" s="203"/>
      <c r="R7" s="30"/>
      <c r="S7" s="205"/>
      <c r="T7" s="30"/>
      <c r="U7" s="205"/>
      <c r="V7" s="30"/>
      <c r="W7" s="205"/>
      <c r="X7" s="30"/>
      <c r="Y7" s="205"/>
      <c r="Z7" s="30"/>
      <c r="AA7" s="205"/>
      <c r="AB7" s="30"/>
      <c r="AC7" s="205"/>
      <c r="AD7" s="28"/>
      <c r="AE7" s="203"/>
      <c r="AF7" s="30"/>
      <c r="AG7" s="205"/>
      <c r="AH7" s="28"/>
      <c r="AI7" s="203"/>
      <c r="AJ7" s="28"/>
      <c r="AK7" s="203"/>
      <c r="AL7" s="28"/>
      <c r="AM7" s="203"/>
      <c r="AN7" s="30"/>
      <c r="AO7" s="205"/>
      <c r="AP7" s="28"/>
      <c r="AQ7" s="203"/>
      <c r="AR7" s="32"/>
      <c r="AS7" s="207"/>
    </row>
    <row r="8" spans="1:47" s="37" customFormat="1" x14ac:dyDescent="0.35">
      <c r="A8" s="44" t="s">
        <v>54</v>
      </c>
      <c r="B8" s="28"/>
      <c r="C8" s="203"/>
      <c r="D8" s="28"/>
      <c r="E8" s="203"/>
      <c r="F8" s="28"/>
      <c r="G8" s="203"/>
      <c r="H8" s="30"/>
      <c r="I8" s="205"/>
      <c r="J8" s="30"/>
      <c r="K8" s="205"/>
      <c r="L8" s="28"/>
      <c r="M8" s="203"/>
      <c r="N8" s="28"/>
      <c r="O8" s="203"/>
      <c r="P8" s="28"/>
      <c r="Q8" s="203"/>
      <c r="R8" s="30"/>
      <c r="S8" s="205"/>
      <c r="T8" s="30"/>
      <c r="U8" s="205"/>
      <c r="V8" s="30"/>
      <c r="W8" s="205"/>
      <c r="X8" s="30"/>
      <c r="Y8" s="205"/>
      <c r="Z8" s="30"/>
      <c r="AA8" s="205"/>
      <c r="AB8" s="30"/>
      <c r="AC8" s="205"/>
      <c r="AD8" s="28"/>
      <c r="AE8" s="203"/>
      <c r="AF8" s="30"/>
      <c r="AG8" s="205"/>
      <c r="AH8" s="28"/>
      <c r="AI8" s="203"/>
      <c r="AJ8" s="28"/>
      <c r="AK8" s="203"/>
      <c r="AL8" s="28"/>
      <c r="AM8" s="203"/>
      <c r="AN8" s="30"/>
      <c r="AO8" s="205"/>
      <c r="AP8" s="28"/>
      <c r="AQ8" s="203"/>
      <c r="AR8" s="32"/>
      <c r="AS8" s="207"/>
    </row>
    <row r="9" spans="1:47" ht="15" customHeight="1" x14ac:dyDescent="0.35">
      <c r="A9" s="48" t="s">
        <v>55</v>
      </c>
      <c r="B9" s="112">
        <f>+'DP BCCR colones'!B9/'DP BCCR dólares'!B72</f>
        <v>3476.1632283391382</v>
      </c>
      <c r="C9" s="203">
        <f>+B9/B6</f>
        <v>0.99737226227194542</v>
      </c>
      <c r="D9" s="112">
        <f>+'DP BCCR colones'!D9/'DP BCCR dólares'!D72</f>
        <v>3107.1748212254251</v>
      </c>
      <c r="E9" s="203">
        <f>+D9/D6</f>
        <v>0.99730736417267907</v>
      </c>
      <c r="F9" s="112">
        <f>+'DP BCCR colones'!F9/'DP BCCR dólares'!F72</f>
        <v>2833.5566383683326</v>
      </c>
      <c r="G9" s="203">
        <f>+F9/F6</f>
        <v>0.92541543260371084</v>
      </c>
      <c r="H9" s="113">
        <f>+'DP BCCR colones'!H9/'DP BCCR dólares'!H72</f>
        <v>2640.1625033601845</v>
      </c>
      <c r="I9" s="205">
        <f>+H9/H6</f>
        <v>0.91899732656911914</v>
      </c>
      <c r="J9" s="113">
        <f>+'DP BCCR colones'!J9/'DP BCCR dólares'!J72</f>
        <v>2483.984226363089</v>
      </c>
      <c r="K9" s="205">
        <f>+J9/J6</f>
        <v>0.9156770194080408</v>
      </c>
      <c r="L9" s="112">
        <f>+'DP BCCR colones'!L9/'DP BCCR dólares'!L72</f>
        <v>2362.1549880753546</v>
      </c>
      <c r="M9" s="203">
        <f>+L9/L6</f>
        <v>0.91148366877797216</v>
      </c>
      <c r="N9" s="112">
        <f>+'DP BCCR colones'!N9/'DP BCCR dólares'!N72</f>
        <v>2353.7900091397582</v>
      </c>
      <c r="O9" s="203">
        <f>+N9/N6</f>
        <v>0.76449261587665918</v>
      </c>
      <c r="P9" s="112">
        <f>+'DP BCCR colones'!P9/'DP BCCR dólares'!P72</f>
        <v>2185.0280541757538</v>
      </c>
      <c r="Q9" s="203">
        <f>+P9/P6</f>
        <v>0.75226807839077892</v>
      </c>
      <c r="R9" s="113">
        <f>+'DP BCCR colones'!R9/'DP BCCR dólares'!R72</f>
        <v>1949.028220827217</v>
      </c>
      <c r="S9" s="205">
        <f>+R9/R6</f>
        <v>0.73287052289023025</v>
      </c>
      <c r="T9" s="113">
        <f>+'DP BCCR colones'!T9/'DP BCCR dólares'!T72</f>
        <v>1806.3216560542276</v>
      </c>
      <c r="U9" s="205">
        <f>+T9/T6</f>
        <v>0.7254028187449828</v>
      </c>
      <c r="V9" s="113">
        <f>+'DP BCCR colones'!V9/'DP BCCR dólares'!V72</f>
        <v>2109.0640252478156</v>
      </c>
      <c r="W9" s="205">
        <f>+V9/V6</f>
        <v>0.53676331534112076</v>
      </c>
      <c r="X9" s="113">
        <f>+'DP BCCR colones'!X9/'DP BCCR dólares'!X72</f>
        <v>2253.2349920254164</v>
      </c>
      <c r="Y9" s="205">
        <f>+X9/X6</f>
        <v>0.54975897829596421</v>
      </c>
      <c r="Z9" s="113">
        <f>+'DP BCCR colones'!Z9/'DP BCCR dólares'!Z72</f>
        <v>2650.5904295888349</v>
      </c>
      <c r="AA9" s="205">
        <f>+Z9/Z6</f>
        <v>0.58858979976789472</v>
      </c>
      <c r="AB9" s="113">
        <f>+'DP BCCR colones'!AB9/'DP BCCR dólares'!AB72</f>
        <v>2968.128830795732</v>
      </c>
      <c r="AC9" s="205">
        <f>+AB9/AB6</f>
        <v>0.61678655283976025</v>
      </c>
      <c r="AD9" s="112">
        <f>+'DP BCCR colones'!AD9/'DP BCCR dólares'!AD72</f>
        <v>3790.3917209437673</v>
      </c>
      <c r="AE9" s="203">
        <f>+AD9/AD6</f>
        <v>0.67363132128450531</v>
      </c>
      <c r="AF9" s="113">
        <f>+'DP BCCR colones'!AF9/'DP BCCR dólares'!AF72</f>
        <v>4166.4421497265521</v>
      </c>
      <c r="AG9" s="205">
        <f>+AF9/AF6</f>
        <v>0.70880419285514873</v>
      </c>
      <c r="AH9" s="112">
        <f>+'DP BCCR colones'!AH9/'DP BCCR dólares'!AH72</f>
        <v>5429.4602081327521</v>
      </c>
      <c r="AI9" s="203">
        <f>+AH9/AH6</f>
        <v>0.88002726032512568</v>
      </c>
      <c r="AJ9" s="112">
        <f>+'DP BCCR colones'!AJ9/'DP BCCR dólares'!AJ72</f>
        <v>5385.2640772988861</v>
      </c>
      <c r="AK9" s="203">
        <f>+AJ9/AJ6</f>
        <v>0.8799249933869564</v>
      </c>
      <c r="AL9" s="112">
        <f>+'DP BCCR colones'!AL9/'DP BCCR dólares'!AL72</f>
        <v>6155.747413953568</v>
      </c>
      <c r="AM9" s="203">
        <f>+AL9/AL6</f>
        <v>0.8969963389308413</v>
      </c>
      <c r="AN9" s="113">
        <f>+'DP BCCR colones'!AN9/'DP BCCR dólares'!AN72</f>
        <v>5825.3197859680768</v>
      </c>
      <c r="AO9" s="205">
        <f>+AN9/AN6</f>
        <v>0.89542103700400411</v>
      </c>
      <c r="AP9" s="112">
        <f>+'DP BCCR colones'!AP9/'DP BCCR dólares'!AP72</f>
        <v>6241.1844893840525</v>
      </c>
      <c r="AQ9" s="203">
        <f>+AP9/AP6</f>
        <v>0.90011547656057</v>
      </c>
      <c r="AR9" s="114">
        <f>+'DP BCCR colones'!AR9/'DP BCCR dólares'!AR72</f>
        <v>6186.5961028150778</v>
      </c>
      <c r="AS9" s="207">
        <f>+AR9/AR6</f>
        <v>0.89770176179051731</v>
      </c>
      <c r="AT9" s="308"/>
    </row>
    <row r="10" spans="1:47" x14ac:dyDescent="0.35">
      <c r="A10" s="53" t="s">
        <v>56</v>
      </c>
      <c r="B10" s="115">
        <v>0</v>
      </c>
      <c r="C10" s="217"/>
      <c r="D10" s="115">
        <v>0</v>
      </c>
      <c r="E10" s="217"/>
      <c r="F10" s="115">
        <v>0</v>
      </c>
      <c r="G10" s="217"/>
      <c r="H10" s="116">
        <f>+H9/H62</f>
        <v>4.5053290504145971E-2</v>
      </c>
      <c r="I10" s="218"/>
      <c r="J10" s="116">
        <v>0</v>
      </c>
      <c r="K10" s="218"/>
      <c r="L10" s="115">
        <v>0</v>
      </c>
      <c r="M10" s="217"/>
      <c r="N10" s="115">
        <v>0</v>
      </c>
      <c r="O10" s="217"/>
      <c r="P10" s="115">
        <f>+P9/P62</f>
        <v>3.5111801544818522E-2</v>
      </c>
      <c r="Q10" s="217"/>
      <c r="R10" s="116"/>
      <c r="S10" s="218"/>
      <c r="T10" s="116"/>
      <c r="U10" s="218"/>
      <c r="V10" s="116"/>
      <c r="W10" s="218"/>
      <c r="X10" s="116"/>
      <c r="Y10" s="218"/>
      <c r="Z10" s="116"/>
      <c r="AA10" s="218"/>
      <c r="AB10" s="116"/>
      <c r="AC10" s="218"/>
      <c r="AD10" s="115"/>
      <c r="AE10" s="217"/>
      <c r="AF10" s="116">
        <f>+AF9/AF62</f>
        <v>4.6368100958513979E-2</v>
      </c>
      <c r="AG10" s="218"/>
      <c r="AH10" s="115">
        <v>0</v>
      </c>
      <c r="AI10" s="217"/>
      <c r="AJ10" s="115">
        <v>0</v>
      </c>
      <c r="AK10" s="217"/>
      <c r="AL10" s="115">
        <v>0</v>
      </c>
      <c r="AM10" s="217"/>
      <c r="AN10" s="116">
        <f>+AN9/AN62</f>
        <v>6.0669227730885955E-2</v>
      </c>
      <c r="AO10" s="218"/>
      <c r="AP10" s="115">
        <v>0</v>
      </c>
      <c r="AQ10" s="217"/>
      <c r="AR10" s="117">
        <v>0</v>
      </c>
      <c r="AS10" s="219"/>
    </row>
    <row r="11" spans="1:47" x14ac:dyDescent="0.35">
      <c r="A11" s="48" t="s">
        <v>57</v>
      </c>
      <c r="B11" s="112">
        <f>+'DP BCCR colones'!B11/'DP BCCR dólares'!B72</f>
        <v>9.1585114300000008</v>
      </c>
      <c r="C11" s="59">
        <f>+B11/B6</f>
        <v>2.6277377280545253E-3</v>
      </c>
      <c r="D11" s="112">
        <f>+'DP BCCR colones'!D11/'DP BCCR dólares'!D72</f>
        <v>8.3890789800000007</v>
      </c>
      <c r="E11" s="59">
        <f>+D11/D6</f>
        <v>2.6926358273206543E-3</v>
      </c>
      <c r="F11" s="112">
        <f>+'DP BCCR colones'!F11/'DP BCCR dólares'!F72</f>
        <v>8.0390874100000005</v>
      </c>
      <c r="G11" s="59">
        <f>+F11/F6</f>
        <v>2.6254973881687203E-3</v>
      </c>
      <c r="H11" s="113">
        <f>+'DP BCCR colones'!H11/'DP BCCR dólares'!H72</f>
        <v>7.2581130737100237</v>
      </c>
      <c r="I11" s="60">
        <f>+H11/H6</f>
        <v>2.5264302868428031E-3</v>
      </c>
      <c r="J11" s="113">
        <f>+'DP BCCR colones'!J11/'DP BCCR dólares'!J72</f>
        <v>6.9028715700000012</v>
      </c>
      <c r="K11" s="60">
        <f>+J11/J6</f>
        <v>2.544621981689742E-3</v>
      </c>
      <c r="L11" s="112">
        <f>+'DP BCCR colones'!L11/'DP BCCR dólares'!L72</f>
        <v>6.1101830000000001</v>
      </c>
      <c r="M11" s="59">
        <f>+L11/L6</f>
        <v>2.3577335297048385E-3</v>
      </c>
      <c r="N11" s="112">
        <f>+'DP BCCR colones'!N11/'DP BCCR dólares'!N72</f>
        <v>5.7496085300000006</v>
      </c>
      <c r="O11" s="59">
        <f>+N11/N6</f>
        <v>1.8674279558918226E-3</v>
      </c>
      <c r="P11" s="112">
        <f>+'DP BCCR colones'!P11/'DP BCCR dólares'!P72</f>
        <v>4.9450330400000011</v>
      </c>
      <c r="Q11" s="59">
        <f>+P11/P6</f>
        <v>1.7024909567959687E-3</v>
      </c>
      <c r="R11" s="113">
        <f>+'DP BCCR colones'!R11/'DP BCCR dólares'!R72</f>
        <v>4.5790545700000003</v>
      </c>
      <c r="S11" s="60">
        <f>+R11/R6</f>
        <v>1.7218088897832835E-3</v>
      </c>
      <c r="T11" s="113">
        <f>+'DP BCCR colones'!T11/'DP BCCR dólares'!T72</f>
        <v>5.8244117199999996</v>
      </c>
      <c r="U11" s="60">
        <f>+T11/T6</f>
        <v>2.3390322897687017E-3</v>
      </c>
      <c r="V11" s="113">
        <f>+'DP BCCR colones'!V11/'DP BCCR dólares'!V72</f>
        <v>1166.6699388300001</v>
      </c>
      <c r="W11" s="60">
        <f>+V11/V6</f>
        <v>0.29692110660397408</v>
      </c>
      <c r="X11" s="113">
        <f>+'DP BCCR colones'!X11/'DP BCCR dólares'!X72</f>
        <v>1165.8410415600001</v>
      </c>
      <c r="Y11" s="60">
        <f>+X11/X6</f>
        <v>0.28444950576921396</v>
      </c>
      <c r="Z11" s="113">
        <f>+'DP BCCR colones'!Z11/'DP BCCR dólares'!Z72</f>
        <v>1165.8410415599999</v>
      </c>
      <c r="AA11" s="60">
        <f>+Z11/Z6</f>
        <v>0.25888652488624553</v>
      </c>
      <c r="AB11" s="113">
        <f>+'DP BCCR colones'!AB11/'DP BCCR dólares'!AB72</f>
        <v>1164.9997108299999</v>
      </c>
      <c r="AC11" s="60">
        <f>+AB11/AB6</f>
        <v>0.24209062229603889</v>
      </c>
      <c r="AD11" s="112">
        <f>+'DP BCCR colones'!AD11/'DP BCCR dólares'!AD72</f>
        <v>1164.9997106699998</v>
      </c>
      <c r="AE11" s="59">
        <f>+AD11/AD6</f>
        <v>0.20704464133836184</v>
      </c>
      <c r="AF11" s="113">
        <f>+'DP BCCR colones'!AF11/'DP BCCR dólares'!AF72</f>
        <v>1026.64576014</v>
      </c>
      <c r="AG11" s="60">
        <f>+AF11/AF6</f>
        <v>0.17465520778008459</v>
      </c>
      <c r="AH11" s="112">
        <f>+'DP BCCR colones'!AH11/'DP BCCR dólares'!AH72</f>
        <v>64.145760140000007</v>
      </c>
      <c r="AI11" s="59">
        <f>+AH11/AH6</f>
        <v>1.0396985223857199E-2</v>
      </c>
      <c r="AJ11" s="112">
        <f>+'DP BCCR colones'!AJ11/'DP BCCR dólares'!AJ72</f>
        <v>63.278999999999996</v>
      </c>
      <c r="AK11" s="59">
        <f>+AJ11/AJ6</f>
        <v>1.0339469496259373E-2</v>
      </c>
      <c r="AL11" s="112">
        <f>+'DP BCCR colones'!AL11/'DP BCCR dólares'!AL72</f>
        <v>14.329000000000001</v>
      </c>
      <c r="AM11" s="59">
        <f>+AL11/AL6</f>
        <v>2.0879772473128594E-3</v>
      </c>
      <c r="AN11" s="113">
        <f>+'DP BCCR colones'!AN11/'DP BCCR dólares'!AN72</f>
        <v>14.157</v>
      </c>
      <c r="AO11" s="60">
        <f>+AN11/AN6</f>
        <v>2.1760995252828089E-3</v>
      </c>
      <c r="AP11" s="112">
        <f>+'DP BCCR colones'!AP11/'DP BCCR dólares'!AP72</f>
        <v>14.157</v>
      </c>
      <c r="AQ11" s="59">
        <f>+AP11/AP6</f>
        <v>2.0417494184546371E-3</v>
      </c>
      <c r="AR11" s="114">
        <f>+'DP BCCR colones'!AR11/'DP BCCR dólares'!AR72</f>
        <v>3.45</v>
      </c>
      <c r="AS11" s="61">
        <f>+AR11/AR6</f>
        <v>5.0060987119686536E-4</v>
      </c>
    </row>
    <row r="12" spans="1:47" x14ac:dyDescent="0.35">
      <c r="A12" s="53" t="s">
        <v>56</v>
      </c>
      <c r="B12" s="115">
        <v>0</v>
      </c>
      <c r="C12" s="217"/>
      <c r="D12" s="115">
        <v>0</v>
      </c>
      <c r="E12" s="217"/>
      <c r="F12" s="115">
        <v>0</v>
      </c>
      <c r="G12" s="217"/>
      <c r="H12" s="116">
        <f>+H11/H62</f>
        <v>1.2385672336669279E-4</v>
      </c>
      <c r="I12" s="218"/>
      <c r="J12" s="116">
        <v>0</v>
      </c>
      <c r="K12" s="218"/>
      <c r="L12" s="115">
        <v>0</v>
      </c>
      <c r="M12" s="217"/>
      <c r="N12" s="115">
        <v>0</v>
      </c>
      <c r="O12" s="217"/>
      <c r="P12" s="115">
        <f>+P11/P62</f>
        <v>7.9463061538835844E-5</v>
      </c>
      <c r="Q12" s="217"/>
      <c r="R12" s="116"/>
      <c r="S12" s="218"/>
      <c r="T12" s="116"/>
      <c r="U12" s="218"/>
      <c r="V12" s="116"/>
      <c r="W12" s="218"/>
      <c r="X12" s="116"/>
      <c r="Y12" s="218"/>
      <c r="Z12" s="116"/>
      <c r="AA12" s="218"/>
      <c r="AB12" s="116"/>
      <c r="AC12" s="218"/>
      <c r="AD12" s="115"/>
      <c r="AE12" s="217"/>
      <c r="AF12" s="116">
        <f>+AF11/AF62</f>
        <v>1.1425483072632156E-2</v>
      </c>
      <c r="AG12" s="218"/>
      <c r="AH12" s="115">
        <v>0</v>
      </c>
      <c r="AI12" s="217"/>
      <c r="AJ12" s="115">
        <v>0</v>
      </c>
      <c r="AK12" s="217"/>
      <c r="AL12" s="115">
        <v>0</v>
      </c>
      <c r="AM12" s="217"/>
      <c r="AN12" s="116">
        <f>+AN11/AN62</f>
        <v>1.4744156347520031E-4</v>
      </c>
      <c r="AO12" s="218"/>
      <c r="AP12" s="115">
        <v>0</v>
      </c>
      <c r="AQ12" s="217"/>
      <c r="AR12" s="117">
        <v>0</v>
      </c>
      <c r="AS12" s="219"/>
    </row>
    <row r="13" spans="1:47" x14ac:dyDescent="0.35">
      <c r="A13" s="48" t="s">
        <v>58</v>
      </c>
      <c r="B13" s="112">
        <f>+'DP BCCR colones'!B13/'DP BCCR dólares'!B72</f>
        <v>0</v>
      </c>
      <c r="C13" s="203">
        <f>+B13/B6</f>
        <v>0</v>
      </c>
      <c r="D13" s="112">
        <f>+'DP BCCR colones'!D13/'DP BCCR dólares'!D72</f>
        <v>0</v>
      </c>
      <c r="E13" s="203">
        <f>+D13/D6</f>
        <v>0</v>
      </c>
      <c r="F13" s="112">
        <f>+'DP BCCR colones'!F13/'DP BCCR dólares'!F72</f>
        <v>220.33358568338991</v>
      </c>
      <c r="G13" s="203">
        <f>+F13/F6</f>
        <v>7.1959070008120379E-2</v>
      </c>
      <c r="H13" s="113">
        <f>+'DP BCCR colones'!H13/'DP BCCR dólares'!H72</f>
        <v>225.45227125629015</v>
      </c>
      <c r="I13" s="205">
        <f>+H13/H6</f>
        <v>7.8476243144038241E-2</v>
      </c>
      <c r="J13" s="113">
        <f>+'DP BCCR colones'!J13/'DP BCCR dólares'!J72</f>
        <v>221.84258045166996</v>
      </c>
      <c r="K13" s="205">
        <f>+J13/J6</f>
        <v>8.1778358610269539E-2</v>
      </c>
      <c r="L13" s="112">
        <f>+'DP BCCR colones'!L13/'DP BCCR dólares'!L72</f>
        <v>223.28426528734008</v>
      </c>
      <c r="M13" s="203">
        <f>+L13/L6</f>
        <v>8.6158597692323105E-2</v>
      </c>
      <c r="N13" s="112">
        <f>+'DP BCCR colones'!N13/'DP BCCR dólares'!N72</f>
        <v>719.35213387531019</v>
      </c>
      <c r="O13" s="203">
        <f>+N13/N6</f>
        <v>0.23363995616744904</v>
      </c>
      <c r="P13" s="112">
        <f>+'DP BCCR colones'!P13/'DP BCCR dólares'!P72</f>
        <v>714.61387711466989</v>
      </c>
      <c r="Q13" s="203">
        <f>+P13/P6</f>
        <v>0.24602943065242511</v>
      </c>
      <c r="R13" s="113">
        <f>+'DP BCCR colones'!R13/'DP BCCR dólares'!R72</f>
        <v>705.83686917120008</v>
      </c>
      <c r="S13" s="205">
        <f>+R13/R6</f>
        <v>0.26540766821998646</v>
      </c>
      <c r="T13" s="113">
        <f>+'DP BCCR colones'!T13/'DP BCCR dólares'!T72</f>
        <v>677.94855190114004</v>
      </c>
      <c r="U13" s="205">
        <f>+T13/T6</f>
        <v>0.27225814896524853</v>
      </c>
      <c r="V13" s="113">
        <f>+'DP BCCR colones'!V13/'DP BCCR dólares'!V72</f>
        <v>653.49138528771527</v>
      </c>
      <c r="W13" s="205">
        <f>+V13/V6</f>
        <v>0.16631557805490524</v>
      </c>
      <c r="X13" s="113">
        <f>+'DP BCCR colones'!X13/'DP BCCR dólares'!X72</f>
        <v>679.51094904023387</v>
      </c>
      <c r="Y13" s="205">
        <f>+X13/X6</f>
        <v>0.16579151593482183</v>
      </c>
      <c r="Z13" s="113">
        <f>+'DP BCCR colones'!Z13/'DP BCCR dólares'!Z72</f>
        <v>686.85830831059877</v>
      </c>
      <c r="AA13" s="205">
        <f>+Z13/Z6</f>
        <v>0.1525236753458597</v>
      </c>
      <c r="AB13" s="113">
        <f>+'DP BCCR colones'!AB13/'DP BCCR dólares'!AB72</f>
        <v>679.11779729022953</v>
      </c>
      <c r="AC13" s="205">
        <f>+AB13/AB6</f>
        <v>0.14112282486420097</v>
      </c>
      <c r="AD13" s="112">
        <f>+'DP BCCR colones'!AD13/'DP BCCR dólares'!AD72</f>
        <v>671.41302533474061</v>
      </c>
      <c r="AE13" s="203">
        <f>+AD13/AD6</f>
        <v>0.11932403737713269</v>
      </c>
      <c r="AF13" s="113">
        <f>+'DP BCCR colones'!AF13/'DP BCCR dólares'!AF72</f>
        <v>685.04062227942825</v>
      </c>
      <c r="AG13" s="205">
        <f>+AF13/AF6</f>
        <v>0.11654059936476659</v>
      </c>
      <c r="AH13" s="112">
        <f>+'DP BCCR colones'!AH13/'DP BCCR dólares'!AH72</f>
        <v>676.04405612176538</v>
      </c>
      <c r="AI13" s="203">
        <f>+AH13/AH6</f>
        <v>0.10957575445101711</v>
      </c>
      <c r="AJ13" s="112">
        <f>+'DP BCCR colones'!AJ13/'DP BCCR dólares'!AJ72</f>
        <v>671.59684118466407</v>
      </c>
      <c r="AK13" s="203">
        <f>+AJ13/AJ6</f>
        <v>0.10973553711678416</v>
      </c>
      <c r="AL13" s="112">
        <f>+'DP BCCR colones'!AL13/'DP BCCR dólares'!AL72</f>
        <v>692.54625994809157</v>
      </c>
      <c r="AM13" s="203">
        <f>+AL13/AL6</f>
        <v>0.10091568382184607</v>
      </c>
      <c r="AN13" s="113">
        <f>+'DP BCCR colones'!AN13/'DP BCCR dólares'!AN72</f>
        <v>666.19992390581388</v>
      </c>
      <c r="AO13" s="205">
        <f>+AN13/AN6</f>
        <v>0.10240286347071308</v>
      </c>
      <c r="AP13" s="112">
        <f>+'DP BCCR colones'!AP13/'DP BCCR dólares'!AP72</f>
        <v>678.41829134123134</v>
      </c>
      <c r="AQ13" s="203">
        <f>+AP13/AP6</f>
        <v>9.7842774020975312E-2</v>
      </c>
      <c r="AR13" s="114">
        <f>+'DP BCCR colones'!AR13/'DP BCCR dólares'!AR72</f>
        <v>701.54792778541855</v>
      </c>
      <c r="AS13" s="207">
        <f>+AR13/AR6</f>
        <v>0.10179762833828583</v>
      </c>
    </row>
    <row r="14" spans="1:47" x14ac:dyDescent="0.35">
      <c r="A14" s="53" t="s">
        <v>56</v>
      </c>
      <c r="B14" s="115">
        <v>0</v>
      </c>
      <c r="C14" s="217"/>
      <c r="D14" s="115">
        <v>0</v>
      </c>
      <c r="E14" s="217"/>
      <c r="F14" s="115">
        <v>0</v>
      </c>
      <c r="G14" s="217"/>
      <c r="H14" s="116">
        <f>+H13/H62</f>
        <v>3.8472505608278603E-3</v>
      </c>
      <c r="I14" s="218"/>
      <c r="J14" s="116">
        <v>0</v>
      </c>
      <c r="K14" s="218"/>
      <c r="L14" s="115">
        <v>0</v>
      </c>
      <c r="M14" s="217"/>
      <c r="N14" s="115">
        <v>0</v>
      </c>
      <c r="O14" s="217"/>
      <c r="P14" s="115">
        <f>+P13/P62</f>
        <v>1.1483321958485657E-2</v>
      </c>
      <c r="Q14" s="217"/>
      <c r="R14" s="116"/>
      <c r="S14" s="218"/>
      <c r="T14" s="116"/>
      <c r="U14" s="218"/>
      <c r="V14" s="116"/>
      <c r="W14" s="218"/>
      <c r="X14" s="116"/>
      <c r="Y14" s="218"/>
      <c r="Z14" s="116"/>
      <c r="AA14" s="218"/>
      <c r="AB14" s="116"/>
      <c r="AC14" s="218"/>
      <c r="AD14" s="115"/>
      <c r="AE14" s="217"/>
      <c r="AF14" s="116">
        <f>+AF13/AF62</f>
        <v>7.6237786564780407E-3</v>
      </c>
      <c r="AG14" s="218"/>
      <c r="AH14" s="115">
        <v>0</v>
      </c>
      <c r="AI14" s="217"/>
      <c r="AJ14" s="115">
        <v>0</v>
      </c>
      <c r="AK14" s="217"/>
      <c r="AL14" s="115">
        <v>0</v>
      </c>
      <c r="AM14" s="217"/>
      <c r="AN14" s="116">
        <f>+AN13/AN62</f>
        <v>6.9383031975512235E-3</v>
      </c>
      <c r="AO14" s="218"/>
      <c r="AP14" s="115">
        <v>0</v>
      </c>
      <c r="AQ14" s="217"/>
      <c r="AR14" s="117">
        <v>0</v>
      </c>
      <c r="AS14" s="219"/>
    </row>
    <row r="15" spans="1:47" x14ac:dyDescent="0.35">
      <c r="A15" s="53"/>
      <c r="B15" s="115"/>
      <c r="C15" s="217"/>
      <c r="D15" s="115"/>
      <c r="E15" s="217"/>
      <c r="F15" s="115"/>
      <c r="G15" s="217"/>
      <c r="H15" s="116"/>
      <c r="I15" s="218"/>
      <c r="J15" s="116"/>
      <c r="K15" s="218"/>
      <c r="L15" s="115"/>
      <c r="M15" s="217"/>
      <c r="N15" s="115"/>
      <c r="O15" s="217"/>
      <c r="P15" s="115"/>
      <c r="Q15" s="217"/>
      <c r="R15" s="116"/>
      <c r="S15" s="218"/>
      <c r="T15" s="116"/>
      <c r="U15" s="218"/>
      <c r="V15" s="116"/>
      <c r="W15" s="218"/>
      <c r="X15" s="116"/>
      <c r="Y15" s="218"/>
      <c r="Z15" s="116"/>
      <c r="AA15" s="218"/>
      <c r="AB15" s="116"/>
      <c r="AC15" s="218"/>
      <c r="AD15" s="115"/>
      <c r="AE15" s="217"/>
      <c r="AF15" s="116"/>
      <c r="AG15" s="218"/>
      <c r="AH15" s="115"/>
      <c r="AI15" s="217"/>
      <c r="AJ15" s="115"/>
      <c r="AK15" s="217"/>
      <c r="AL15" s="115"/>
      <c r="AM15" s="217"/>
      <c r="AN15" s="116"/>
      <c r="AO15" s="218"/>
      <c r="AP15" s="115"/>
      <c r="AQ15" s="217"/>
      <c r="AR15" s="117"/>
      <c r="AS15" s="219"/>
    </row>
    <row r="16" spans="1:47" x14ac:dyDescent="0.35">
      <c r="A16" s="44" t="s">
        <v>59</v>
      </c>
      <c r="B16" s="112"/>
      <c r="C16" s="217"/>
      <c r="D16" s="112"/>
      <c r="E16" s="217"/>
      <c r="F16" s="112"/>
      <c r="G16" s="217"/>
      <c r="H16" s="113"/>
      <c r="I16" s="218"/>
      <c r="J16" s="113"/>
      <c r="K16" s="218"/>
      <c r="L16" s="112"/>
      <c r="M16" s="217"/>
      <c r="N16" s="112"/>
      <c r="O16" s="217"/>
      <c r="P16" s="112"/>
      <c r="Q16" s="217"/>
      <c r="R16" s="113"/>
      <c r="S16" s="218"/>
      <c r="T16" s="113"/>
      <c r="U16" s="218"/>
      <c r="V16" s="113"/>
      <c r="W16" s="218"/>
      <c r="X16" s="113"/>
      <c r="Y16" s="218"/>
      <c r="Z16" s="113"/>
      <c r="AA16" s="218"/>
      <c r="AB16" s="113"/>
      <c r="AC16" s="218"/>
      <c r="AD16" s="112"/>
      <c r="AE16" s="217"/>
      <c r="AF16" s="113"/>
      <c r="AG16" s="218"/>
      <c r="AH16" s="112"/>
      <c r="AI16" s="217"/>
      <c r="AJ16" s="112"/>
      <c r="AK16" s="217"/>
      <c r="AL16" s="112"/>
      <c r="AM16" s="217"/>
      <c r="AN16" s="113"/>
      <c r="AO16" s="218"/>
      <c r="AP16" s="112"/>
      <c r="AQ16" s="217"/>
      <c r="AR16" s="114"/>
      <c r="AS16" s="219"/>
    </row>
    <row r="17" spans="1:46" x14ac:dyDescent="0.35">
      <c r="A17" s="48" t="s">
        <v>60</v>
      </c>
      <c r="B17" s="112">
        <f>+'DP BCCR colones'!B17/'DP BCCR dólares'!B72</f>
        <v>451.36953669819786</v>
      </c>
      <c r="C17" s="203">
        <f>+B17/B6</f>
        <v>0.12950584491178016</v>
      </c>
      <c r="D17" s="112">
        <f>+'DP BCCR colones'!D17/'DP BCCR dólares'!D72</f>
        <v>441.22194812759102</v>
      </c>
      <c r="E17" s="203">
        <f>+D17/D6</f>
        <v>0.14161864826412288</v>
      </c>
      <c r="F17" s="112">
        <f>+'DP BCCR colones'!F17/'DP BCCR dólares'!F72</f>
        <v>644.07751672015058</v>
      </c>
      <c r="G17" s="203">
        <f>+F17/F6</f>
        <v>0.2103502240594434</v>
      </c>
      <c r="H17" s="113">
        <f>+'DP BCCR colones'!H17/'DP BCCR dólares'!H72</f>
        <v>642.17670039846041</v>
      </c>
      <c r="I17" s="205">
        <f>+H17/H6</f>
        <v>0.22353119177325534</v>
      </c>
      <c r="J17" s="113">
        <f>+'DP BCCR colones'!J17/'DP BCCR dólares'!J72</f>
        <v>640.51165106908286</v>
      </c>
      <c r="K17" s="205">
        <f>+J17/J6</f>
        <v>0.23611333490864556</v>
      </c>
      <c r="L17" s="112">
        <f>+'DP BCCR colones'!L17/'DP BCCR dólares'!L72</f>
        <v>636.96524292611014</v>
      </c>
      <c r="M17" s="203">
        <f>+L17/L6</f>
        <v>0.24578548801295763</v>
      </c>
      <c r="N17" s="112">
        <f>+'DP BCCR colones'!N17/'DP BCCR dólares'!N72</f>
        <v>1008.1465041043177</v>
      </c>
      <c r="O17" s="203">
        <f>+N17/N6</f>
        <v>0.32743811262555866</v>
      </c>
      <c r="P17" s="112">
        <f>+'DP BCCR colones'!P17/'DP BCCR dólares'!P72</f>
        <v>997.17993070443754</v>
      </c>
      <c r="Q17" s="203">
        <f>+P17/P6</f>
        <v>0.34331212766229269</v>
      </c>
      <c r="R17" s="113">
        <f>+'DP BCCR colones'!R17/'DP BCCR dólares'!R72</f>
        <v>977.94064968276041</v>
      </c>
      <c r="S17" s="205">
        <f>+R17/R6</f>
        <v>0.3677237033460854</v>
      </c>
      <c r="T17" s="113">
        <f>+'DP BCCR colones'!T17/'DP BCCR dólares'!T72</f>
        <v>809.05514432894995</v>
      </c>
      <c r="U17" s="205">
        <f>+T17/T6</f>
        <v>0.32490939819565012</v>
      </c>
      <c r="V17" s="113">
        <f>+'DP BCCR colones'!V17/'DP BCCR dólares'!V72</f>
        <v>1958.700574986168</v>
      </c>
      <c r="W17" s="205">
        <f>+V17/V6</f>
        <v>0.49849535234787384</v>
      </c>
      <c r="X17" s="113">
        <f>+'DP BCCR colones'!X17/'DP BCCR dólares'!X72</f>
        <v>1992.267393655721</v>
      </c>
      <c r="Y17" s="205">
        <f>+X17/X6</f>
        <v>0.48608640053295343</v>
      </c>
      <c r="Z17" s="113">
        <f>+'DP BCCR colones'!Z17/'DP BCCR dólares'!Z72</f>
        <v>2014.5622222639586</v>
      </c>
      <c r="AA17" s="205">
        <f>+Z17/Z6</f>
        <v>0.44735345068239929</v>
      </c>
      <c r="AB17" s="113">
        <f>+'DP BCCR colones'!AB17/'DP BCCR dólares'!AB72</f>
        <v>2005.4561557104348</v>
      </c>
      <c r="AC17" s="205">
        <f>+AB17/AB6</f>
        <v>0.41674012809622651</v>
      </c>
      <c r="AD17" s="112">
        <f>+'DP BCCR colones'!AD17/'DP BCCR dólares'!AD72</f>
        <v>1999.6665405701972</v>
      </c>
      <c r="AE17" s="203">
        <f>+AD17/AD6</f>
        <v>0.35538226996689398</v>
      </c>
      <c r="AF17" s="113">
        <f>+'DP BCCR colones'!AF17/'DP BCCR dólares'!AF72</f>
        <v>1881.3949296956055</v>
      </c>
      <c r="AG17" s="205">
        <f>+AF17/AF6</f>
        <v>0.32006699401122957</v>
      </c>
      <c r="AH17" s="112">
        <f>+'DP BCCR colones'!AH17/'DP BCCR dólares'!AH72</f>
        <v>916.53729932747876</v>
      </c>
      <c r="AI17" s="203">
        <f>+AH17/AH6</f>
        <v>0.14855580068618668</v>
      </c>
      <c r="AJ17" s="112">
        <f>+'DP BCCR colones'!AJ17/'DP BCCR dólares'!AJ72</f>
        <v>903.89879163213106</v>
      </c>
      <c r="AK17" s="203">
        <f>+AJ17/AJ6</f>
        <v>0.14769250436615822</v>
      </c>
      <c r="AL17" s="112">
        <f>+'DP BCCR colones'!AL17/'DP BCCR dólares'!AL72</f>
        <v>878.99521678983251</v>
      </c>
      <c r="AM17" s="203">
        <f>+AL17/AL6</f>
        <v>0.12808444505227196</v>
      </c>
      <c r="AN17" s="113">
        <f>+'DP BCCR colones'!AN17/'DP BCCR dólares'!AN72</f>
        <v>854.99712096170458</v>
      </c>
      <c r="AO17" s="205">
        <f>+AN17/AN6</f>
        <v>0.13142324143836503</v>
      </c>
      <c r="AP17" s="112">
        <f>+'DP BCCR colones'!AP17/'DP BCCR dólares'!AP72</f>
        <v>870.00071338691168</v>
      </c>
      <c r="AQ17" s="203">
        <f>+AP17/AP6</f>
        <v>0.1254731546664439</v>
      </c>
      <c r="AR17" s="114">
        <f>+'DP BCCR colones'!AR17/'DP BCCR dólares'!AR72</f>
        <v>881.37942359966542</v>
      </c>
      <c r="AS17" s="207">
        <f>+AR17/AR6</f>
        <v>0.12789195354312924</v>
      </c>
      <c r="AT17" s="308"/>
    </row>
    <row r="18" spans="1:46" x14ac:dyDescent="0.35">
      <c r="A18" s="53" t="s">
        <v>56</v>
      </c>
      <c r="B18" s="115">
        <v>0</v>
      </c>
      <c r="C18" s="217"/>
      <c r="D18" s="115">
        <v>0</v>
      </c>
      <c r="E18" s="217"/>
      <c r="F18" s="115">
        <v>0</v>
      </c>
      <c r="G18" s="217"/>
      <c r="H18" s="116">
        <f>+H17/H62</f>
        <v>1.0958482063593898E-2</v>
      </c>
      <c r="I18" s="218"/>
      <c r="J18" s="116">
        <v>0</v>
      </c>
      <c r="K18" s="218"/>
      <c r="L18" s="115">
        <v>0</v>
      </c>
      <c r="M18" s="217"/>
      <c r="N18" s="115">
        <v>0</v>
      </c>
      <c r="O18" s="217"/>
      <c r="P18" s="115">
        <f>+P17/P62</f>
        <v>1.6023951621334114E-2</v>
      </c>
      <c r="Q18" s="217"/>
      <c r="R18" s="116"/>
      <c r="S18" s="218"/>
      <c r="T18" s="116"/>
      <c r="U18" s="218"/>
      <c r="V18" s="116"/>
      <c r="W18" s="218"/>
      <c r="X18" s="116"/>
      <c r="Y18" s="218"/>
      <c r="Z18" s="116"/>
      <c r="AA18" s="218"/>
      <c r="AB18" s="116"/>
      <c r="AC18" s="218"/>
      <c r="AD18" s="115"/>
      <c r="AE18" s="217"/>
      <c r="AF18" s="116">
        <f>+AF17/AF62</f>
        <v>2.0937938631570244E-2</v>
      </c>
      <c r="AG18" s="218"/>
      <c r="AH18" s="115">
        <v>0</v>
      </c>
      <c r="AI18" s="217"/>
      <c r="AJ18" s="115">
        <v>0</v>
      </c>
      <c r="AK18" s="217"/>
      <c r="AL18" s="115">
        <v>0</v>
      </c>
      <c r="AM18" s="217"/>
      <c r="AN18" s="116">
        <f>+AN17/AN62</f>
        <v>8.9045781084543824E-3</v>
      </c>
      <c r="AO18" s="218"/>
      <c r="AP18" s="115">
        <v>0</v>
      </c>
      <c r="AQ18" s="217"/>
      <c r="AR18" s="117">
        <v>0</v>
      </c>
      <c r="AS18" s="219"/>
    </row>
    <row r="19" spans="1:46" x14ac:dyDescent="0.35">
      <c r="A19" s="48" t="s">
        <v>61</v>
      </c>
      <c r="B19" s="112">
        <f>+'DP BCCR colones'!B19/'DP BCCR dólares'!B72</f>
        <v>2834.9508808983937</v>
      </c>
      <c r="C19" s="59">
        <f>+B19/B6</f>
        <v>0.8133971818298118</v>
      </c>
      <c r="D19" s="112">
        <f>+'DP BCCR colones'!D19/'DP BCCR dólares'!D72</f>
        <v>2477.7868385769607</v>
      </c>
      <c r="E19" s="59">
        <f>+D19/D6</f>
        <v>0.79529321751789039</v>
      </c>
      <c r="F19" s="112">
        <f>+'DP BCCR colones'!F19/'DP BCCR dólares'!F72</f>
        <v>2228.027095819948</v>
      </c>
      <c r="G19" s="59">
        <f>+F19/F6</f>
        <v>0.72765464815917613</v>
      </c>
      <c r="H19" s="113">
        <f>+'DP BCCR colones'!H19/'DP BCCR dólares'!H72</f>
        <v>2043.3604021145386</v>
      </c>
      <c r="I19" s="60">
        <f>+H19/H6</f>
        <v>0.71126028961114907</v>
      </c>
      <c r="J19" s="113">
        <f>+'DP BCCR colones'!J19/'DP BCCR dólares'!J72</f>
        <v>1883.0071428325803</v>
      </c>
      <c r="K19" s="60">
        <f>+J19/J6</f>
        <v>0.69413740625781029</v>
      </c>
      <c r="L19" s="112">
        <f>+'DP BCCR colones'!L19/'DP BCCR dólares'!L72</f>
        <v>1842.1687887208959</v>
      </c>
      <c r="M19" s="59">
        <f>+L19/L6</f>
        <v>0.71083683099884321</v>
      </c>
      <c r="N19" s="112">
        <f>+'DP BCCR colones'!N19/'DP BCCR dólares'!N72</f>
        <v>1959.288076028537</v>
      </c>
      <c r="O19" s="59">
        <f>+N19/N6</f>
        <v>0.63636146839047358</v>
      </c>
      <c r="P19" s="112">
        <f>+'DP BCCR colones'!P19/'DP BCCR dólares'!P72</f>
        <v>1796.4144427777928</v>
      </c>
      <c r="Q19" s="59">
        <f>+P19/P6</f>
        <v>0.6184750068903202</v>
      </c>
      <c r="R19" s="113">
        <f>+'DP BCCR colones'!R19/'DP BCCR dólares'!R72</f>
        <v>1572.6216110633393</v>
      </c>
      <c r="S19" s="60">
        <f>+R19/R6</f>
        <v>0.59133470213135431</v>
      </c>
      <c r="T19" s="113">
        <f>+'DP BCCR colones'!T19/'DP BCCR dólares'!T72</f>
        <v>1572.063033656759</v>
      </c>
      <c r="U19" s="60">
        <f>+T19/T6</f>
        <v>0.63132662559694541</v>
      </c>
      <c r="V19" s="113">
        <f>+'DP BCCR colones'!V19/'DP BCCR dólares'!V72</f>
        <v>1845.9123849239913</v>
      </c>
      <c r="W19" s="60">
        <f>+V19/V6</f>
        <v>0.46979040925256654</v>
      </c>
      <c r="X19" s="113">
        <f>+'DP BCCR colones'!X19/'DP BCCR dólares'!X72</f>
        <v>1976.8308122004696</v>
      </c>
      <c r="Y19" s="60">
        <f>+X19/X6</f>
        <v>0.48232008264810955</v>
      </c>
      <c r="Z19" s="113">
        <f>+'DP BCCR colones'!Z19/'DP BCCR dólares'!Z72</f>
        <v>2346.6336046195975</v>
      </c>
      <c r="AA19" s="60">
        <f>+Z19/Z6</f>
        <v>0.5210931828822446</v>
      </c>
      <c r="AB19" s="113">
        <f>+'DP BCCR colones'!AB19/'DP BCCR dólares'!AB72</f>
        <v>2667.1669695022092</v>
      </c>
      <c r="AC19" s="60">
        <f>+AB19/AB6</f>
        <v>0.55424572676864114</v>
      </c>
      <c r="AD19" s="112">
        <f>+'DP BCCR colones'!AD19/'DP BCCR dólares'!AD72</f>
        <v>3486.565141134543</v>
      </c>
      <c r="AE19" s="59">
        <f>+AD19/AD6</f>
        <v>0.61963502869359599</v>
      </c>
      <c r="AF19" s="113">
        <f>+'DP BCCR colones'!AF19/'DP BCCR dólares'!AF72</f>
        <v>3851.2251691635042</v>
      </c>
      <c r="AG19" s="60">
        <f>+AF19/AF6</f>
        <v>0.65517879510496224</v>
      </c>
      <c r="AH19" s="112">
        <f>+'DP BCCR colones'!AH19/'DP BCCR dólares'!AH72</f>
        <v>5102.0655666193088</v>
      </c>
      <c r="AI19" s="59">
        <f>+AH19/AH6</f>
        <v>0.82696190974301165</v>
      </c>
      <c r="AJ19" s="112">
        <f>+'DP BCCR colones'!AJ19/'DP BCCR dólares'!AJ72</f>
        <v>5129.8834412895776</v>
      </c>
      <c r="AK19" s="59">
        <f>+AJ19/AJ6</f>
        <v>0.83819708529811865</v>
      </c>
      <c r="AL19" s="112">
        <f>+'DP BCCR colones'!AL19/'DP BCCR dólares'!AL72</f>
        <v>5895.5761452047709</v>
      </c>
      <c r="AM19" s="59">
        <f>+AL19/AL6</f>
        <v>0.85908499204327005</v>
      </c>
      <c r="AN19" s="113">
        <f>+'DP BCCR colones'!AN19/'DP BCCR dólares'!AN72</f>
        <v>5561.7160899815262</v>
      </c>
      <c r="AO19" s="60">
        <f>+AN19/AN6</f>
        <v>0.85490200912386516</v>
      </c>
      <c r="AP19" s="112">
        <f>+'DP BCCR colones'!AP19/'DP BCCR dólares'!AP72</f>
        <v>5972.0636658646872</v>
      </c>
      <c r="AQ19" s="59">
        <f>+AP19/AP6</f>
        <v>0.86130236044029751</v>
      </c>
      <c r="AR19" s="114">
        <f>+'DP BCCR colones'!AR19/'DP BCCR dólares'!AR72</f>
        <v>5920.0553709638689</v>
      </c>
      <c r="AS19" s="61">
        <f>+AR19/AR6</f>
        <v>0.85902555267725589</v>
      </c>
    </row>
    <row r="20" spans="1:46" x14ac:dyDescent="0.35">
      <c r="A20" s="53" t="s">
        <v>56</v>
      </c>
      <c r="B20" s="115">
        <v>0</v>
      </c>
      <c r="C20" s="217"/>
      <c r="D20" s="115">
        <v>0</v>
      </c>
      <c r="E20" s="217"/>
      <c r="F20" s="115">
        <v>0</v>
      </c>
      <c r="G20" s="217"/>
      <c r="H20" s="116">
        <f>+H19/H62</f>
        <v>3.4869107368947251E-2</v>
      </c>
      <c r="I20" s="218"/>
      <c r="J20" s="116">
        <v>0</v>
      </c>
      <c r="K20" s="218"/>
      <c r="L20" s="115">
        <v>0</v>
      </c>
      <c r="M20" s="217"/>
      <c r="N20" s="115">
        <v>0</v>
      </c>
      <c r="O20" s="217"/>
      <c r="P20" s="115">
        <f>+P19/P62</f>
        <v>2.8867065247294127E-2</v>
      </c>
      <c r="Q20" s="217"/>
      <c r="R20" s="116"/>
      <c r="S20" s="218"/>
      <c r="T20" s="116"/>
      <c r="U20" s="218"/>
      <c r="V20" s="116"/>
      <c r="W20" s="218"/>
      <c r="X20" s="116"/>
      <c r="Y20" s="218"/>
      <c r="Z20" s="116"/>
      <c r="AA20" s="218"/>
      <c r="AB20" s="116"/>
      <c r="AC20" s="218"/>
      <c r="AD20" s="115"/>
      <c r="AE20" s="217"/>
      <c r="AF20" s="116">
        <f>+AF19/AF62</f>
        <v>4.2860068864621931E-2</v>
      </c>
      <c r="AG20" s="218"/>
      <c r="AH20" s="115">
        <v>0</v>
      </c>
      <c r="AI20" s="217"/>
      <c r="AJ20" s="115">
        <v>0</v>
      </c>
      <c r="AK20" s="217"/>
      <c r="AL20" s="115">
        <v>0</v>
      </c>
      <c r="AM20" s="217"/>
      <c r="AN20" s="116">
        <f>+AN19/AN62</f>
        <v>5.7923862111468112E-2</v>
      </c>
      <c r="AO20" s="218"/>
      <c r="AP20" s="115">
        <v>0</v>
      </c>
      <c r="AQ20" s="217"/>
      <c r="AR20" s="117">
        <v>0</v>
      </c>
      <c r="AS20" s="219"/>
    </row>
    <row r="21" spans="1:46" x14ac:dyDescent="0.35">
      <c r="A21" s="48" t="s">
        <v>62</v>
      </c>
      <c r="B21" s="112">
        <f>+'DP BCCR colones'!B21/'DP BCCR dólares'!B72</f>
        <v>199.00132217254711</v>
      </c>
      <c r="C21" s="203">
        <f>+B21/B6</f>
        <v>5.7096973258408165E-2</v>
      </c>
      <c r="D21" s="112">
        <f>+'DP BCCR colones'!D21/'DP BCCR dólares'!D72</f>
        <v>196.55511350087369</v>
      </c>
      <c r="E21" s="203">
        <f>+D21/D6</f>
        <v>6.3088134217986591E-2</v>
      </c>
      <c r="F21" s="112">
        <f>+'DP BCCR colones'!F21/'DP BCCR dólares'!F72</f>
        <v>189.82469892162368</v>
      </c>
      <c r="G21" s="203">
        <f>+F21/F6</f>
        <v>6.199512778138043E-2</v>
      </c>
      <c r="H21" s="113">
        <f>+'DP BCCR colones'!H21/'DP BCCR dólares'!H72</f>
        <v>187.33578517718516</v>
      </c>
      <c r="I21" s="205">
        <f>+H21/H6</f>
        <v>6.5208518615595568E-2</v>
      </c>
      <c r="J21" s="113">
        <f>+'DP BCCR colones'!J21/'DP BCCR dólares'!J72</f>
        <v>189.21088448309621</v>
      </c>
      <c r="K21" s="205">
        <f>+J21/J6</f>
        <v>6.9749258833544409E-2</v>
      </c>
      <c r="L21" s="112">
        <f>+'DP BCCR colones'!L21/'DP BCCR dólares'!L72</f>
        <v>112.41540471568833</v>
      </c>
      <c r="M21" s="203">
        <f>+L21/L6</f>
        <v>4.337768098819917E-2</v>
      </c>
      <c r="N21" s="112">
        <f>+'DP BCCR colones'!N21/'DP BCCR dólares'!N72</f>
        <v>111.45717141221375</v>
      </c>
      <c r="O21" s="203">
        <f>+N21/N6</f>
        <v>3.6200418983967732E-2</v>
      </c>
      <c r="P21" s="112">
        <f>+'DP BCCR colones'!P21/'DP BCCR dólares'!P72</f>
        <v>110.99259084819344</v>
      </c>
      <c r="Q21" s="203">
        <f>+P21/P6</f>
        <v>3.8212865447387244E-2</v>
      </c>
      <c r="R21" s="113">
        <f>+'DP BCCR colones'!R21/'DP BCCR dólares'!R72</f>
        <v>108.88188382231745</v>
      </c>
      <c r="S21" s="205">
        <f>+R21/R6</f>
        <v>4.0941594522560333E-2</v>
      </c>
      <c r="T21" s="113">
        <f>+'DP BCCR colones'!T21/'DP BCCR dólares'!T72</f>
        <v>108.97644168965866</v>
      </c>
      <c r="U21" s="205">
        <f>+T21/T6</f>
        <v>4.3763976207404465E-2</v>
      </c>
      <c r="V21" s="113">
        <f>+'DP BCCR colones'!V21/'DP BCCR dólares'!V72</f>
        <v>124.61238945537161</v>
      </c>
      <c r="W21" s="205">
        <f>+V21/V6</f>
        <v>3.1714238399559683E-2</v>
      </c>
      <c r="X21" s="113">
        <f>+'DP BCCR colones'!X21/'DP BCCR dólares'!X72</f>
        <v>129.48877676945989</v>
      </c>
      <c r="Y21" s="205">
        <f>+X21/X6</f>
        <v>3.1593516818937038E-2</v>
      </c>
      <c r="Z21" s="113">
        <f>+'DP BCCR colones'!Z21/'DP BCCR dólares'!Z72</f>
        <v>142.09395257587749</v>
      </c>
      <c r="AA21" s="205">
        <f>+Z21/Z6</f>
        <v>3.1553366435356105E-2</v>
      </c>
      <c r="AB21" s="113">
        <f>+'DP BCCR colones'!AB21/'DP BCCR dólares'!AB72</f>
        <v>139.62321370331836</v>
      </c>
      <c r="AC21" s="205">
        <f>+AB21/AB6</f>
        <v>2.9014145135132632E-2</v>
      </c>
      <c r="AD21" s="112">
        <f>+'DP BCCR colones'!AD21/'DP BCCR dólares'!AD72</f>
        <v>140.57277524376732</v>
      </c>
      <c r="AE21" s="203">
        <f>+AD21/AD6</f>
        <v>2.4982701339509819E-2</v>
      </c>
      <c r="AF21" s="113">
        <f>+'DP BCCR colones'!AF21/'DP BCCR dólares'!AF72</f>
        <v>145.50843328687083</v>
      </c>
      <c r="AG21" s="205">
        <f>+AF21/AF6</f>
        <v>2.4754210883808074E-2</v>
      </c>
      <c r="AH21" s="112">
        <f>+'DP BCCR colones'!AH21/'DP BCCR dólares'!AH72</f>
        <v>151.04715844772863</v>
      </c>
      <c r="AI21" s="203">
        <f>+AH21/AH6</f>
        <v>2.4482289570801421E-2</v>
      </c>
      <c r="AJ21" s="112">
        <f>+'DP BCCR colones'!AJ21/'DP BCCR dólares'!AJ72</f>
        <v>86.357685561841336</v>
      </c>
      <c r="AK21" s="203">
        <f>+AJ21/AJ6</f>
        <v>1.4110410335723019E-2</v>
      </c>
      <c r="AL21" s="112">
        <f>+'DP BCCR colones'!AL21/'DP BCCR dólares'!AL72</f>
        <v>88.051311907055606</v>
      </c>
      <c r="AM21" s="203">
        <f>+AL21/AL6</f>
        <v>1.283056290445809E-2</v>
      </c>
      <c r="AN21" s="113">
        <f>+'DP BCCR colones'!AN21/'DP BCCR dólares'!AN72</f>
        <v>88.963498930659014</v>
      </c>
      <c r="AO21" s="205">
        <f>+AN21/AN6</f>
        <v>1.3674749437769636E-2</v>
      </c>
      <c r="AP21" s="112">
        <f>+'DP BCCR colones'!AP21/'DP BCCR dólares'!AP72</f>
        <v>91.695401473684186</v>
      </c>
      <c r="AQ21" s="203">
        <f>+AP21/AP6</f>
        <v>1.3224484893258398E-2</v>
      </c>
      <c r="AR21" s="114">
        <f>+'DP BCCR colones'!AR21/'DP BCCR dólares'!AR72</f>
        <v>90.159236036960976</v>
      </c>
      <c r="AS21" s="207">
        <f>+AR21/AR6</f>
        <v>1.3082493779614728E-2</v>
      </c>
    </row>
    <row r="22" spans="1:46" x14ac:dyDescent="0.35">
      <c r="A22" s="53" t="s">
        <v>56</v>
      </c>
      <c r="B22" s="115">
        <v>0</v>
      </c>
      <c r="C22" s="217"/>
      <c r="D22" s="115">
        <v>0</v>
      </c>
      <c r="E22" s="217"/>
      <c r="F22" s="115">
        <v>0</v>
      </c>
      <c r="G22" s="217"/>
      <c r="H22" s="116">
        <f>+H21/H62</f>
        <v>3.1968083557993641E-3</v>
      </c>
      <c r="I22" s="218"/>
      <c r="J22" s="116">
        <v>0</v>
      </c>
      <c r="K22" s="218"/>
      <c r="L22" s="115">
        <v>0</v>
      </c>
      <c r="M22" s="217"/>
      <c r="N22" s="115">
        <v>0</v>
      </c>
      <c r="O22" s="217"/>
      <c r="P22" s="115">
        <f>+P21/P62</f>
        <v>1.7835696962147745E-3</v>
      </c>
      <c r="Q22" s="217"/>
      <c r="R22" s="116"/>
      <c r="S22" s="218"/>
      <c r="T22" s="116"/>
      <c r="U22" s="218"/>
      <c r="V22" s="116"/>
      <c r="W22" s="218"/>
      <c r="X22" s="116"/>
      <c r="Y22" s="218"/>
      <c r="Z22" s="116"/>
      <c r="AA22" s="218"/>
      <c r="AB22" s="116"/>
      <c r="AC22" s="218"/>
      <c r="AD22" s="115"/>
      <c r="AE22" s="217"/>
      <c r="AF22" s="116">
        <f>+AF21/AF62</f>
        <v>1.6193551914320068E-3</v>
      </c>
      <c r="AG22" s="218"/>
      <c r="AH22" s="115">
        <v>0</v>
      </c>
      <c r="AI22" s="217"/>
      <c r="AJ22" s="115">
        <v>0</v>
      </c>
      <c r="AK22" s="217"/>
      <c r="AL22" s="115">
        <v>0</v>
      </c>
      <c r="AM22" s="217"/>
      <c r="AN22" s="116">
        <f>+AN21/AN62</f>
        <v>9.2653227198987603E-4</v>
      </c>
      <c r="AO22" s="218"/>
      <c r="AP22" s="115">
        <v>0</v>
      </c>
      <c r="AQ22" s="217"/>
      <c r="AR22" s="117">
        <v>0</v>
      </c>
      <c r="AS22" s="219"/>
    </row>
    <row r="23" spans="1:46" x14ac:dyDescent="0.35">
      <c r="A23" s="53"/>
      <c r="B23" s="115"/>
      <c r="C23" s="220"/>
      <c r="D23" s="115"/>
      <c r="E23" s="220"/>
      <c r="F23" s="115"/>
      <c r="G23" s="220"/>
      <c r="H23" s="116"/>
      <c r="I23" s="221"/>
      <c r="J23" s="116"/>
      <c r="K23" s="221"/>
      <c r="L23" s="115"/>
      <c r="M23" s="220"/>
      <c r="N23" s="115"/>
      <c r="O23" s="220"/>
      <c r="P23" s="115"/>
      <c r="Q23" s="220"/>
      <c r="R23" s="116"/>
      <c r="S23" s="221"/>
      <c r="T23" s="116"/>
      <c r="U23" s="221"/>
      <c r="V23" s="116"/>
      <c r="W23" s="221"/>
      <c r="X23" s="116"/>
      <c r="Y23" s="221"/>
      <c r="Z23" s="116"/>
      <c r="AA23" s="221"/>
      <c r="AB23" s="116"/>
      <c r="AC23" s="221"/>
      <c r="AD23" s="115"/>
      <c r="AE23" s="220"/>
      <c r="AF23" s="116"/>
      <c r="AG23" s="221"/>
      <c r="AH23" s="115"/>
      <c r="AI23" s="220"/>
      <c r="AJ23" s="115"/>
      <c r="AK23" s="220"/>
      <c r="AL23" s="115"/>
      <c r="AM23" s="220"/>
      <c r="AN23" s="116"/>
      <c r="AO23" s="221"/>
      <c r="AP23" s="115"/>
      <c r="AQ23" s="220"/>
      <c r="AR23" s="117"/>
      <c r="AS23" s="222"/>
    </row>
    <row r="24" spans="1:46" x14ac:dyDescent="0.35">
      <c r="A24" s="53"/>
      <c r="B24" s="115"/>
      <c r="C24" s="220"/>
      <c r="D24" s="115"/>
      <c r="E24" s="220"/>
      <c r="F24" s="115"/>
      <c r="G24" s="220"/>
      <c r="H24" s="116"/>
      <c r="I24" s="221"/>
      <c r="J24" s="116"/>
      <c r="K24" s="221"/>
      <c r="L24" s="115"/>
      <c r="M24" s="220"/>
      <c r="N24" s="115"/>
      <c r="O24" s="220"/>
      <c r="P24" s="115"/>
      <c r="Q24" s="220"/>
      <c r="R24" s="116"/>
      <c r="S24" s="221"/>
      <c r="T24" s="116"/>
      <c r="U24" s="221"/>
      <c r="V24" s="116"/>
      <c r="W24" s="221"/>
      <c r="X24" s="116"/>
      <c r="Y24" s="221"/>
      <c r="Z24" s="116"/>
      <c r="AA24" s="221"/>
      <c r="AB24" s="116"/>
      <c r="AC24" s="221"/>
      <c r="AD24" s="115"/>
      <c r="AE24" s="220"/>
      <c r="AF24" s="116"/>
      <c r="AG24" s="221"/>
      <c r="AH24" s="115"/>
      <c r="AI24" s="220"/>
      <c r="AJ24" s="115"/>
      <c r="AK24" s="220"/>
      <c r="AL24" s="115"/>
      <c r="AM24" s="220"/>
      <c r="AN24" s="116"/>
      <c r="AO24" s="221"/>
      <c r="AP24" s="115"/>
      <c r="AQ24" s="220"/>
      <c r="AR24" s="117"/>
      <c r="AS24" s="222"/>
    </row>
    <row r="25" spans="1:46" x14ac:dyDescent="0.35">
      <c r="A25" s="44" t="s">
        <v>63</v>
      </c>
      <c r="B25" s="115"/>
      <c r="C25" s="220"/>
      <c r="D25" s="115"/>
      <c r="E25" s="220"/>
      <c r="F25" s="115"/>
      <c r="G25" s="220"/>
      <c r="H25" s="116"/>
      <c r="I25" s="221"/>
      <c r="J25" s="116"/>
      <c r="K25" s="221"/>
      <c r="L25" s="115"/>
      <c r="M25" s="220"/>
      <c r="N25" s="115"/>
      <c r="O25" s="220"/>
      <c r="P25" s="115"/>
      <c r="Q25" s="220"/>
      <c r="R25" s="116"/>
      <c r="S25" s="221"/>
      <c r="T25" s="116"/>
      <c r="U25" s="221"/>
      <c r="V25" s="116"/>
      <c r="W25" s="221"/>
      <c r="X25" s="116"/>
      <c r="Y25" s="221"/>
      <c r="Z25" s="116"/>
      <c r="AA25" s="221"/>
      <c r="AB25" s="249"/>
      <c r="AC25" s="221"/>
      <c r="AD25" s="306"/>
      <c r="AE25" s="220"/>
      <c r="AF25" s="249"/>
      <c r="AG25" s="221"/>
      <c r="AH25" s="306"/>
      <c r="AI25" s="220"/>
      <c r="AJ25" s="306"/>
      <c r="AK25" s="220"/>
      <c r="AL25" s="306"/>
      <c r="AM25" s="220"/>
      <c r="AN25" s="249"/>
      <c r="AO25" s="221"/>
      <c r="AP25" s="306"/>
      <c r="AQ25" s="220"/>
      <c r="AR25" s="250"/>
      <c r="AS25" s="222"/>
    </row>
    <row r="26" spans="1:46" x14ac:dyDescent="0.35">
      <c r="A26" s="48" t="s">
        <v>64</v>
      </c>
      <c r="B26" s="112">
        <f>+'DP BCCR colones'!B26/'DP BCCR dólares'!B72</f>
        <v>1054.4031114579657</v>
      </c>
      <c r="C26" s="59">
        <f>+B26/B6</f>
        <v>0.3025267651553476</v>
      </c>
      <c r="D26" s="112">
        <f>+'DP BCCR colones'!D26/'DP BCCR dólares'!D72</f>
        <v>1111.5957306040884</v>
      </c>
      <c r="E26" s="59">
        <f>+D26/D6</f>
        <v>0.35678797360914183</v>
      </c>
      <c r="F26" s="112">
        <f>+'DP BCCR colones'!F26/'DP BCCR dólares'!F72</f>
        <v>1000.0272210082487</v>
      </c>
      <c r="G26" s="59">
        <f>+F26/F6</f>
        <v>0.32660036182574365</v>
      </c>
      <c r="H26" s="113">
        <f>+'DP BCCR colones'!H26/'DP BCCR dólares'!H72</f>
        <v>1108.7881174238512</v>
      </c>
      <c r="I26" s="60">
        <f>+H26/H6</f>
        <v>0.38595098383044957</v>
      </c>
      <c r="J26" s="113">
        <f>+'DP BCCR colones'!J26/'DP BCCR dólares'!J72</f>
        <v>1221.0418214381757</v>
      </c>
      <c r="K26" s="60">
        <f>+J26/J6</f>
        <v>0.4501155537787388</v>
      </c>
      <c r="L26" s="112">
        <f>+'DP BCCR colones'!L26/'DP BCCR dólares'!L72</f>
        <v>1130.015515824309</v>
      </c>
      <c r="M26" s="59">
        <f>+L26/L6</f>
        <v>0.4360385721255291</v>
      </c>
      <c r="N26" s="112">
        <f>+'DP BCCR colones'!N26/'DP BCCR dólares'!N72</f>
        <v>1044.5711245719338</v>
      </c>
      <c r="O26" s="59">
        <f>+N26/N6</f>
        <v>0.33926854493917841</v>
      </c>
      <c r="P26" s="112">
        <f>+'DP BCCR colones'!P26/'DP BCCR dólares'!P72</f>
        <v>834.01886661552339</v>
      </c>
      <c r="Q26" s="59">
        <f>+P26/P6</f>
        <v>0.28713854219468499</v>
      </c>
      <c r="R26" s="113">
        <f>+'DP BCCR colones'!R26/'DP BCCR dólares'!R72</f>
        <v>453.75002705642135</v>
      </c>
      <c r="S26" s="60">
        <f>+R26/R6</f>
        <v>0.17061837075358369</v>
      </c>
      <c r="T26" s="113">
        <f>+'DP BCCR colones'!T26/'DP BCCR dólares'!T72</f>
        <v>487.86141604462364</v>
      </c>
      <c r="U26" s="60">
        <f>+T26/T6</f>
        <v>0.19592083456982284</v>
      </c>
      <c r="V26" s="113">
        <f>+'DP BCCR colones'!V26/'DP BCCR dólares'!V72</f>
        <v>627.37298908461764</v>
      </c>
      <c r="W26" s="60">
        <f>+V26/V6</f>
        <v>0.15966836546697999</v>
      </c>
      <c r="X26" s="113">
        <f>+'DP BCCR colones'!X26/'DP BCCR dólares'!X72</f>
        <v>1112.996442534587</v>
      </c>
      <c r="Y26" s="60">
        <f>+X26/X6</f>
        <v>0.27155613562739994</v>
      </c>
      <c r="Z26" s="113">
        <f>+'DP BCCR colones'!Z26/'DP BCCR dólares'!Z72</f>
        <v>1335.2154823007841</v>
      </c>
      <c r="AA26" s="60">
        <f>+Z26/Z6</f>
        <v>0.29649779332234327</v>
      </c>
      <c r="AB26" s="251">
        <f>+'DP BCCR colones'!AB26/'DP BCCR dólares'!AB72</f>
        <v>1670.8201698190665</v>
      </c>
      <c r="AC26" s="60">
        <f>+AB26/AB6</f>
        <v>0.34720171249492737</v>
      </c>
      <c r="AD26" s="307">
        <f>+'DP BCCR colones'!AD26/'DP BCCR dólares'!AD72</f>
        <v>1889.7093044152446</v>
      </c>
      <c r="AE26" s="59">
        <f>+AD26/AD6</f>
        <v>0.33584058569543029</v>
      </c>
      <c r="AF26" s="251">
        <f>+'DP BCCR colones'!AF26/'DP BCCR dólares'!AF72</f>
        <v>2096.4029404095909</v>
      </c>
      <c r="AG26" s="60">
        <f>+AF26/AF6</f>
        <v>0.35664462404061081</v>
      </c>
      <c r="AH26" s="307">
        <v>1988.6800710420434</v>
      </c>
      <c r="AI26" s="59">
        <f>+AH26/AH6</f>
        <v>0.32233271955117265</v>
      </c>
      <c r="AJ26" s="307">
        <f>+'DP BCCR colones'!AJ26/'DP BCCR colones'!AJ72</f>
        <v>2558.3196700750764</v>
      </c>
      <c r="AK26" s="59">
        <f>+AJ26/AJ6</f>
        <v>0.41801653297968672</v>
      </c>
      <c r="AL26" s="307">
        <f>+'DP BCCR colones'!AL26/'DP BCCR colones'!AL72</f>
        <v>2678.0665116646373</v>
      </c>
      <c r="AM26" s="59">
        <f>+AL26/AL6</f>
        <v>0.39023951030401854</v>
      </c>
      <c r="AN26" s="251">
        <f>+'DP BCCR colones'!AN26/'DP BCCR colones'!AN72</f>
        <v>2564.1399980807582</v>
      </c>
      <c r="AO26" s="60">
        <f>+AN26/AN6</f>
        <v>0.39413885940398391</v>
      </c>
      <c r="AP26" s="307">
        <f>+'DP BCCR colones'!AP26/'DP BCCR colones'!AP72</f>
        <v>2403.0469320017282</v>
      </c>
      <c r="AQ26" s="59">
        <f>+AP26/AP6</f>
        <v>0.34657199095385521</v>
      </c>
      <c r="AR26" s="252">
        <f>+'DP BCCR colones'!AR26/'DP BCCR colones'!AR72</f>
        <v>2369.4402430219948</v>
      </c>
      <c r="AS26" s="61">
        <f>+AR26/AR6</f>
        <v>0.34381599271533625</v>
      </c>
      <c r="AT26" s="308"/>
    </row>
    <row r="27" spans="1:46" x14ac:dyDescent="0.35">
      <c r="A27" s="53" t="s">
        <v>56</v>
      </c>
      <c r="B27" s="115">
        <v>0</v>
      </c>
      <c r="C27" s="217"/>
      <c r="D27" s="115">
        <v>0</v>
      </c>
      <c r="E27" s="217"/>
      <c r="F27" s="115">
        <v>0</v>
      </c>
      <c r="G27" s="217"/>
      <c r="H27" s="116">
        <f>+H26/H62</f>
        <v>1.8921014558105336E-2</v>
      </c>
      <c r="I27" s="218"/>
      <c r="J27" s="116">
        <v>0</v>
      </c>
      <c r="K27" s="218"/>
      <c r="L27" s="115">
        <v>0</v>
      </c>
      <c r="M27" s="217"/>
      <c r="N27" s="115">
        <v>0</v>
      </c>
      <c r="O27" s="217"/>
      <c r="P27" s="115">
        <f>+P26/P62</f>
        <v>1.3402072743768654E-2</v>
      </c>
      <c r="Q27" s="217"/>
      <c r="R27" s="116"/>
      <c r="S27" s="218"/>
      <c r="T27" s="116"/>
      <c r="U27" s="218"/>
      <c r="V27" s="116"/>
      <c r="W27" s="218"/>
      <c r="X27" s="116"/>
      <c r="Y27" s="218"/>
      <c r="Z27" s="116"/>
      <c r="AA27" s="218"/>
      <c r="AB27" s="249"/>
      <c r="AC27" s="218"/>
      <c r="AD27" s="306"/>
      <c r="AE27" s="217"/>
      <c r="AF27" s="249">
        <f>+AF26/AF62</f>
        <v>2.333075072145601E-2</v>
      </c>
      <c r="AG27" s="218"/>
      <c r="AH27" s="115">
        <v>0</v>
      </c>
      <c r="AI27" s="217"/>
      <c r="AJ27" s="115">
        <v>0</v>
      </c>
      <c r="AK27" s="217"/>
      <c r="AL27" s="115">
        <v>0</v>
      </c>
      <c r="AM27" s="217"/>
      <c r="AN27" s="116">
        <f>+AN26/AN62</f>
        <v>2.6704867576910651E-2</v>
      </c>
      <c r="AO27" s="218"/>
      <c r="AP27" s="115">
        <v>0</v>
      </c>
      <c r="AQ27" s="217"/>
      <c r="AR27" s="117">
        <v>0</v>
      </c>
      <c r="AS27" s="219"/>
    </row>
    <row r="28" spans="1:46" x14ac:dyDescent="0.35">
      <c r="A28" s="48" t="s">
        <v>65</v>
      </c>
      <c r="B28" s="112">
        <f>+'DP BCCR colones'!B28/'DP BCCR dólares'!B72</f>
        <v>1993.2471514037643</v>
      </c>
      <c r="C28" s="59">
        <f>+B28/B6</f>
        <v>0.57189760378787691</v>
      </c>
      <c r="D28" s="112">
        <f>+'DP BCCR colones'!D28/'DP BCCR dólares'!D72</f>
        <v>1577.7113492532371</v>
      </c>
      <c r="E28" s="59">
        <f>+D28/D6</f>
        <v>0.50639672296537075</v>
      </c>
      <c r="F28" s="112">
        <f>+'DP BCCR colones'!F28/'DP BCCR dólares'!F72</f>
        <v>1463.9290659126057</v>
      </c>
      <c r="G28" s="59">
        <f>+F28/F6</f>
        <v>0.47810674806654707</v>
      </c>
      <c r="H28" s="113">
        <f>+'DP BCCR colones'!H28/'DP BCCR dólares'!H72</f>
        <v>1134.170404733238</v>
      </c>
      <c r="I28" s="60">
        <f>+H28/H6</f>
        <v>0.39478614232915865</v>
      </c>
      <c r="J28" s="113">
        <f>+'DP BCCR colones'!J28/'DP BCCR dólares'!J72</f>
        <v>909.05783242103246</v>
      </c>
      <c r="K28" s="60">
        <f>+J28/J6</f>
        <v>0.33510815311399289</v>
      </c>
      <c r="L28" s="112">
        <f>+'DP BCCR colones'!L28/'DP BCCR dólares'!L72</f>
        <v>881.60988687275858</v>
      </c>
      <c r="M28" s="59">
        <f>+L28/L6</f>
        <v>0.34018640528429217</v>
      </c>
      <c r="N28" s="112">
        <f>+'DP BCCR colones'!N28/'DP BCCR dólares'!N72</f>
        <v>962.82721775431298</v>
      </c>
      <c r="O28" s="59">
        <f>+N28/N6</f>
        <v>0.31271876228553375</v>
      </c>
      <c r="P28" s="112">
        <f>+'DP BCCR colones'!P28/'DP BCCR dólares'!P72</f>
        <v>1010.2457589906704</v>
      </c>
      <c r="Q28" s="59">
        <f>+P28/P6</f>
        <v>0.34781047060973647</v>
      </c>
      <c r="R28" s="113">
        <f>+'DP BCCR colones'!R28/'DP BCCR dólares'!R72</f>
        <v>1165.7515069589533</v>
      </c>
      <c r="S28" s="60">
        <f>+R28/R6</f>
        <v>0.43834404619471157</v>
      </c>
      <c r="T28" s="113">
        <f>+'DP BCCR colones'!T28/'DP BCCR dólares'!T72</f>
        <v>1065.0769004186991</v>
      </c>
      <c r="U28" s="60">
        <f>+T28/T6</f>
        <v>0.42772547356355184</v>
      </c>
      <c r="V28" s="113">
        <f>+'DP BCCR colones'!V28/'DP BCCR dólares'!V72</f>
        <v>2363.2703357205341</v>
      </c>
      <c r="W28" s="60">
        <f>+V28/V6</f>
        <v>0.60145960732492521</v>
      </c>
      <c r="X28" s="113">
        <f>+'DP BCCR colones'!X28/'DP BCCR dólares'!X72</f>
        <v>2005.8290221464731</v>
      </c>
      <c r="Y28" s="60">
        <f>+X28/X6</f>
        <v>0.48939525515730115</v>
      </c>
      <c r="Z28" s="113">
        <f>+'DP BCCR colones'!Z28/'DP BCCR dólares'!Z72</f>
        <v>2212.0755349635283</v>
      </c>
      <c r="AA28" s="60">
        <f>+Z28/Z6</f>
        <v>0.49121323372378262</v>
      </c>
      <c r="AB28" s="251">
        <f>+'DP BCCR colones'!AB28/'DP BCCR dólares'!AB72</f>
        <v>2195.4031405432042</v>
      </c>
      <c r="AC28" s="60">
        <f>+AB28/AB6</f>
        <v>0.4562117119377882</v>
      </c>
      <c r="AD28" s="307">
        <f>+'DP BCCR colones'!AD28/'DP BCCR dólares'!AD72</f>
        <v>2795.64205332964</v>
      </c>
      <c r="AE28" s="59">
        <f>+AD28/AD6</f>
        <v>0.49684364806339021</v>
      </c>
      <c r="AF28" s="251">
        <f>+'DP BCCR colones'!AF28/'DP BCCR dólares'!AF72</f>
        <v>2817.4771866722672</v>
      </c>
      <c r="AG28" s="60">
        <f>+AF28/AF6</f>
        <v>0.4793153418242227</v>
      </c>
      <c r="AH28" s="307">
        <f>+'DP BCCR colones'!AH28/'DP BCCR dólares'!AH72</f>
        <v>3214.8511104820473</v>
      </c>
      <c r="AI28" s="59">
        <f>+AH28/AH6</f>
        <v>0.52107511735198453</v>
      </c>
      <c r="AJ28" s="307">
        <f>+'DP BCCR colones'!AJ28/'DP BCCR dólares'!AJ72</f>
        <v>2613.5566144211302</v>
      </c>
      <c r="AK28" s="59">
        <f>+AJ28/AJ6</f>
        <v>0.42704197113662029</v>
      </c>
      <c r="AL28" s="307">
        <f>+'DP BCCR colones'!AL28/'DP BCCR dólares'!AL72</f>
        <v>3210.2737456861009</v>
      </c>
      <c r="AM28" s="59">
        <f>+AL28/AL6</f>
        <v>0.46779109069986796</v>
      </c>
      <c r="AN28" s="251">
        <f>+'DP BCCR colones'!AN28/'DP BCCR dólares'!AN72</f>
        <v>2989.4753525853812</v>
      </c>
      <c r="AO28" s="60">
        <f>+AN28/AN6</f>
        <v>0.45951796959848173</v>
      </c>
      <c r="AP28" s="307">
        <f>+'DP BCCR colones'!AP28/'DP BCCR dólares'!AP72</f>
        <v>3561.8741005799402</v>
      </c>
      <c r="AQ28" s="59">
        <f>+AP28/AP6</f>
        <v>0.51370024535337477</v>
      </c>
      <c r="AR28" s="252">
        <f>+'DP BCCR colones'!AR28/'DP BCCR dólares'!AR72</f>
        <v>3521.7042249802557</v>
      </c>
      <c r="AS28" s="61">
        <f>+AR28/AR6</f>
        <v>0.51101446332197742</v>
      </c>
      <c r="AT28" s="308"/>
    </row>
    <row r="29" spans="1:46" x14ac:dyDescent="0.35">
      <c r="A29" s="53" t="s">
        <v>56</v>
      </c>
      <c r="B29" s="115">
        <v>0</v>
      </c>
      <c r="C29" s="217"/>
      <c r="D29" s="115">
        <v>0</v>
      </c>
      <c r="E29" s="217"/>
      <c r="F29" s="115">
        <v>0</v>
      </c>
      <c r="G29" s="217"/>
      <c r="H29" s="116">
        <f>+H28/H62</f>
        <v>1.9354152882869086E-2</v>
      </c>
      <c r="I29" s="218"/>
      <c r="J29" s="116">
        <v>0</v>
      </c>
      <c r="K29" s="218"/>
      <c r="L29" s="115">
        <v>0</v>
      </c>
      <c r="M29" s="217"/>
      <c r="N29" s="115">
        <v>0</v>
      </c>
      <c r="O29" s="217"/>
      <c r="P29" s="115">
        <f>+P28/P62</f>
        <v>1.6233909918632931E-2</v>
      </c>
      <c r="Q29" s="217"/>
      <c r="R29" s="116"/>
      <c r="S29" s="218"/>
      <c r="T29" s="116"/>
      <c r="U29" s="218"/>
      <c r="V29" s="116"/>
      <c r="W29" s="218"/>
      <c r="X29" s="116"/>
      <c r="Y29" s="218"/>
      <c r="Z29" s="116"/>
      <c r="AA29" s="218"/>
      <c r="AB29" s="249"/>
      <c r="AC29" s="218"/>
      <c r="AD29" s="306"/>
      <c r="AE29" s="217"/>
      <c r="AF29" s="249">
        <f>+AF28/AF62</f>
        <v>3.1355545557857738E-2</v>
      </c>
      <c r="AG29" s="218"/>
      <c r="AH29" s="115">
        <v>0</v>
      </c>
      <c r="AI29" s="217"/>
      <c r="AJ29" s="115">
        <v>0</v>
      </c>
      <c r="AK29" s="217"/>
      <c r="AL29" s="115">
        <v>0</v>
      </c>
      <c r="AM29" s="217"/>
      <c r="AN29" s="116">
        <f>+AN28/AN62</f>
        <v>3.1134627389684557E-2</v>
      </c>
      <c r="AO29" s="218"/>
      <c r="AP29" s="115">
        <v>0</v>
      </c>
      <c r="AQ29" s="217"/>
      <c r="AR29" s="117">
        <v>0</v>
      </c>
      <c r="AS29" s="219"/>
    </row>
    <row r="30" spans="1:46" x14ac:dyDescent="0.35">
      <c r="A30" s="48" t="s">
        <v>66</v>
      </c>
      <c r="B30" s="112">
        <f>+'DP BCCR colones'!B30/'DP BCCR dólares'!B72</f>
        <v>437.67147690740865</v>
      </c>
      <c r="C30" s="59">
        <f>+B30/B6</f>
        <v>0.12557563105677563</v>
      </c>
      <c r="D30" s="112">
        <f>+'DP BCCR colones'!D30/'DP BCCR dólares'!D72</f>
        <v>426.25682034810018</v>
      </c>
      <c r="E30" s="59">
        <f>+D30/D6</f>
        <v>0.13681530342548737</v>
      </c>
      <c r="F30" s="112">
        <f>+'DP BCCR colones'!F30/'DP BCCR dólares'!F72</f>
        <v>597.97302454086798</v>
      </c>
      <c r="G30" s="59">
        <f>+F30/F6</f>
        <v>0.19529289010770923</v>
      </c>
      <c r="H30" s="113">
        <f>+'DP BCCR colones'!H30/'DP BCCR dólares'!H72</f>
        <v>629.91436553309507</v>
      </c>
      <c r="I30" s="60">
        <f>+H30/H6</f>
        <v>0.21926287384039184</v>
      </c>
      <c r="J30" s="113">
        <f>+'DP BCCR colones'!J30/'DP BCCR dólares'!J72</f>
        <v>582.63002452555077</v>
      </c>
      <c r="K30" s="60">
        <f>+J30/J6</f>
        <v>0.21477629310726837</v>
      </c>
      <c r="L30" s="112">
        <f>+'DP BCCR colones'!L30/'DP BCCR dólares'!L72</f>
        <v>579.92403366562689</v>
      </c>
      <c r="M30" s="59">
        <f>+L30/L6</f>
        <v>0.22377502259017873</v>
      </c>
      <c r="N30" s="112">
        <f>+'DP BCCR colones'!N30/'DP BCCR dólares'!N72</f>
        <v>1071.4934092188214</v>
      </c>
      <c r="O30" s="59">
        <f>+N30/N6</f>
        <v>0.34801269277528774</v>
      </c>
      <c r="P30" s="112">
        <f>+'DP BCCR colones'!P30/'DP BCCR dólares'!P72</f>
        <v>1060.3223387242301</v>
      </c>
      <c r="Q30" s="59">
        <f>+P30/P6</f>
        <v>0.36505098719557866</v>
      </c>
      <c r="R30" s="113">
        <f>+'DP BCCR colones'!R30/'DP BCCR dólares'!R72</f>
        <v>1039.9426105530424</v>
      </c>
      <c r="S30" s="60">
        <f>+R30/R6</f>
        <v>0.39103758305170483</v>
      </c>
      <c r="T30" s="113">
        <f>+'DP BCCR colones'!T30/'DP BCCR dólares'!T72</f>
        <v>937.15630321204469</v>
      </c>
      <c r="U30" s="60">
        <f>+T30/T6</f>
        <v>0.37635369186662526</v>
      </c>
      <c r="V30" s="113">
        <f>+'DP BCCR colones'!V30/'DP BCCR dólares'!V72</f>
        <v>938.5820242887005</v>
      </c>
      <c r="W30" s="60">
        <f>+V30/V6</f>
        <v>0.23887202713895181</v>
      </c>
      <c r="X30" s="113">
        <f>+'DP BCCR colones'!X30/'DP BCCR dólares'!X72</f>
        <v>979.76151794459054</v>
      </c>
      <c r="Y30" s="60">
        <f>+X30/X6</f>
        <v>0.239048609215299</v>
      </c>
      <c r="Z30" s="113">
        <f>+'DP BCCR colones'!Z30/'DP BCCR dólares'!Z72</f>
        <v>955.998762195121</v>
      </c>
      <c r="AA30" s="60">
        <f>+Z30/Z6</f>
        <v>0.21228897295387403</v>
      </c>
      <c r="AB30" s="251">
        <f>+'DP BCCR colones'!AB30/'DP BCCR dólares'!AB72</f>
        <v>946.02302855369123</v>
      </c>
      <c r="AC30" s="60">
        <f>+AB30/AB6</f>
        <v>0.19658657556728459</v>
      </c>
      <c r="AD30" s="307">
        <f>+'DP BCCR colones'!AD30/'DP BCCR dólares'!AD72</f>
        <v>941.4530992036232</v>
      </c>
      <c r="AE30" s="59">
        <f>+AD30/AD6</f>
        <v>0.16731576624117944</v>
      </c>
      <c r="AF30" s="251">
        <f>+'DP BCCR colones'!AF30/'DP BCCR dólares'!AF72</f>
        <v>964.24840506412261</v>
      </c>
      <c r="AG30" s="60">
        <f>+AF30/AF6</f>
        <v>0.16404003413516646</v>
      </c>
      <c r="AH30" s="307">
        <f>+'DP BCCR colones'!AH30/'DP BCCR dólares'!AH72</f>
        <v>966.11884287042676</v>
      </c>
      <c r="AI30" s="59">
        <f>+AH30/AH6</f>
        <v>0.15659216309684285</v>
      </c>
      <c r="AJ30" s="307">
        <f>+'DP BCCR colones'!AJ30/'DP BCCR dólares'!AJ72</f>
        <v>948.2636339873427</v>
      </c>
      <c r="AK30" s="59">
        <f>+AJ30/AJ6</f>
        <v>0.15494149588369274</v>
      </c>
      <c r="AL30" s="307">
        <f>+'DP BCCR colones'!AL30/'DP BCCR dólares'!AL72</f>
        <v>974.28241655092063</v>
      </c>
      <c r="AM30" s="59">
        <f>+AL30/AL6</f>
        <v>0.1419693989961136</v>
      </c>
      <c r="AN30" s="251">
        <f>+'DP BCCR colones'!AN30/'DP BCCR dólares'!AN72</f>
        <v>952.0613592077508</v>
      </c>
      <c r="AO30" s="60">
        <f>+AN30/AN6</f>
        <v>0.14634317099753424</v>
      </c>
      <c r="AP30" s="307">
        <f>+'DP BCCR colones'!AP30/'DP BCCR dólares'!AP72</f>
        <v>968.83874814361491</v>
      </c>
      <c r="AQ30" s="59">
        <f>+AP30/AP6</f>
        <v>0.13972776369276996</v>
      </c>
      <c r="AR30" s="252">
        <f>+'DP BCCR colones'!AR30/'DP BCCR dólares'!AR72</f>
        <v>1000.4495625982438</v>
      </c>
      <c r="AS30" s="61">
        <f>+AR30/AR6</f>
        <v>0.14516954396268611</v>
      </c>
    </row>
    <row r="31" spans="1:46" x14ac:dyDescent="0.35">
      <c r="A31" s="53" t="s">
        <v>56</v>
      </c>
      <c r="B31" s="115">
        <v>0</v>
      </c>
      <c r="C31" s="217"/>
      <c r="D31" s="115">
        <v>0</v>
      </c>
      <c r="E31" s="217"/>
      <c r="F31" s="115">
        <v>0</v>
      </c>
      <c r="G31" s="217"/>
      <c r="H31" s="116">
        <f>+H30/H62</f>
        <v>1.0749230347366091E-2</v>
      </c>
      <c r="I31" s="218"/>
      <c r="J31" s="116">
        <v>0</v>
      </c>
      <c r="K31" s="218"/>
      <c r="L31" s="115">
        <v>0</v>
      </c>
      <c r="M31" s="217"/>
      <c r="N31" s="115">
        <v>0</v>
      </c>
      <c r="O31" s="217"/>
      <c r="P31" s="115">
        <f>+P30/P62</f>
        <v>1.7038603902441433E-2</v>
      </c>
      <c r="Q31" s="217"/>
      <c r="R31" s="116"/>
      <c r="S31" s="218"/>
      <c r="T31" s="116"/>
      <c r="U31" s="218"/>
      <c r="V31" s="116"/>
      <c r="W31" s="218"/>
      <c r="X31" s="116"/>
      <c r="Y31" s="218"/>
      <c r="Z31" s="116"/>
      <c r="AA31" s="218"/>
      <c r="AB31" s="249"/>
      <c r="AC31" s="218"/>
      <c r="AD31" s="306"/>
      <c r="AE31" s="217"/>
      <c r="AF31" s="249">
        <f>+AF30/AF62</f>
        <v>1.0731066408310435E-2</v>
      </c>
      <c r="AG31" s="218"/>
      <c r="AH31" s="115">
        <v>0</v>
      </c>
      <c r="AI31" s="217"/>
      <c r="AJ31" s="115">
        <v>0</v>
      </c>
      <c r="AK31" s="217"/>
      <c r="AL31" s="115">
        <v>0</v>
      </c>
      <c r="AM31" s="217"/>
      <c r="AN31" s="116">
        <f>+AN30/AN62</f>
        <v>9.915477525317162E-3</v>
      </c>
      <c r="AO31" s="218"/>
      <c r="AP31" s="115">
        <v>0</v>
      </c>
      <c r="AQ31" s="217"/>
      <c r="AR31" s="117">
        <v>0</v>
      </c>
      <c r="AS31" s="219"/>
    </row>
    <row r="32" spans="1:46" x14ac:dyDescent="0.35">
      <c r="A32" s="53"/>
      <c r="B32" s="115"/>
      <c r="C32" s="217"/>
      <c r="D32" s="115"/>
      <c r="E32" s="217"/>
      <c r="F32" s="115"/>
      <c r="G32" s="217"/>
      <c r="H32" s="116"/>
      <c r="I32" s="218"/>
      <c r="J32" s="116"/>
      <c r="K32" s="218"/>
      <c r="L32" s="115"/>
      <c r="M32" s="217"/>
      <c r="N32" s="115"/>
      <c r="O32" s="217"/>
      <c r="P32" s="115"/>
      <c r="Q32" s="217"/>
      <c r="R32" s="116"/>
      <c r="S32" s="218"/>
      <c r="T32" s="116"/>
      <c r="U32" s="218"/>
      <c r="V32" s="116"/>
      <c r="W32" s="218"/>
      <c r="X32" s="116"/>
      <c r="Y32" s="218"/>
      <c r="Z32" s="116"/>
      <c r="AA32" s="218"/>
      <c r="AB32" s="116"/>
      <c r="AC32" s="218"/>
      <c r="AD32" s="115"/>
      <c r="AE32" s="217"/>
      <c r="AF32" s="116"/>
      <c r="AG32" s="218"/>
      <c r="AH32" s="115"/>
      <c r="AI32" s="217"/>
      <c r="AJ32" s="115"/>
      <c r="AK32" s="217"/>
      <c r="AL32" s="115"/>
      <c r="AM32" s="217"/>
      <c r="AN32" s="116"/>
      <c r="AO32" s="218"/>
      <c r="AP32" s="115"/>
      <c r="AQ32" s="217"/>
      <c r="AR32" s="117"/>
      <c r="AS32" s="219"/>
    </row>
    <row r="33" spans="1:45" x14ac:dyDescent="0.35">
      <c r="A33" s="67" t="s">
        <v>67</v>
      </c>
      <c r="B33" s="253">
        <f>+'DP BCCR colones'!B33</f>
        <v>2.7979362715808795</v>
      </c>
      <c r="C33" s="224" t="s">
        <v>68</v>
      </c>
      <c r="D33" s="253">
        <f>+'DP BCCR colones'!D33</f>
        <v>2.77</v>
      </c>
      <c r="E33" s="224" t="s">
        <v>68</v>
      </c>
      <c r="F33" s="253">
        <f>+'DP BCCR colones'!F33</f>
        <v>3.6562715236953078</v>
      </c>
      <c r="G33" s="224" t="s">
        <v>68</v>
      </c>
      <c r="H33" s="254">
        <f>+'DP BCCR colones'!H33</f>
        <v>3.9593105236487771</v>
      </c>
      <c r="I33" s="226" t="s">
        <v>68</v>
      </c>
      <c r="J33" s="254">
        <f>+'DP BCCR colones'!J33</f>
        <v>3.9128848544559092</v>
      </c>
      <c r="K33" s="226" t="s">
        <v>68</v>
      </c>
      <c r="L33" s="253">
        <f>+'DP BCCR colones'!L33</f>
        <v>3.054628011220172</v>
      </c>
      <c r="M33" s="224" t="s">
        <v>68</v>
      </c>
      <c r="N33" s="253">
        <f>+'DP BCCR colones'!N33</f>
        <v>5.6230751499944152</v>
      </c>
      <c r="O33" s="224" t="s">
        <v>68</v>
      </c>
      <c r="P33" s="253">
        <f>+'DP BCCR colones'!P33</f>
        <v>5.8317625421229335</v>
      </c>
      <c r="Q33" s="224" t="s">
        <v>68</v>
      </c>
      <c r="R33" s="254">
        <f>+'DP BCCR colones'!R33</f>
        <v>6.8907754131438343</v>
      </c>
      <c r="S33" s="226" t="s">
        <v>68</v>
      </c>
      <c r="T33" s="254">
        <f>+'DP BCCR colones'!T33</f>
        <v>6.9319950675151594</v>
      </c>
      <c r="U33" s="226" t="s">
        <v>68</v>
      </c>
      <c r="V33" s="254">
        <f>+'DP BCCR colones'!V33</f>
        <v>5.047478194901605</v>
      </c>
      <c r="W33" s="226" t="s">
        <v>68</v>
      </c>
      <c r="X33" s="254">
        <f>+'DP BCCR colones'!X33</f>
        <v>4.9389007542122298</v>
      </c>
      <c r="Y33" s="226" t="s">
        <v>68</v>
      </c>
      <c r="Z33" s="254">
        <f>+'DP BCCR colones'!Z33</f>
        <v>4.6603987763193313</v>
      </c>
      <c r="AA33" s="226" t="s">
        <v>68</v>
      </c>
      <c r="AB33" s="254">
        <f>+'DP BCCR colones'!AB33</f>
        <v>4.0322906989008374</v>
      </c>
      <c r="AC33" s="226" t="s">
        <v>68</v>
      </c>
      <c r="AD33" s="253">
        <f>+'DP BCCR colones'!AD33</f>
        <v>3.6333822570721845</v>
      </c>
      <c r="AE33" s="224" t="s">
        <v>68</v>
      </c>
      <c r="AF33" s="254">
        <f>+'DP BCCR colones'!AF33</f>
        <v>3.661185985797621</v>
      </c>
      <c r="AG33" s="226" t="s">
        <v>68</v>
      </c>
      <c r="AH33" s="253">
        <f>+'DP BCCR colones'!AH33</f>
        <v>3.6155220130692487</v>
      </c>
      <c r="AI33" s="224" t="s">
        <v>68</v>
      </c>
      <c r="AJ33" s="253">
        <f>+'DP BCCR colones'!AJ33</f>
        <v>3.5105575196054133</v>
      </c>
      <c r="AK33" s="224" t="s">
        <v>68</v>
      </c>
      <c r="AL33" s="253">
        <f>+'DP BCCR colones'!AL33</f>
        <v>3.2683848800740476</v>
      </c>
      <c r="AM33" s="224" t="s">
        <v>68</v>
      </c>
      <c r="AN33" s="254">
        <f>+'DP BCCR colones'!AN33</f>
        <v>3.4165729446781961</v>
      </c>
      <c r="AO33" s="226" t="s">
        <v>68</v>
      </c>
      <c r="AP33" s="253">
        <f>+'DP BCCR colones'!AP33</f>
        <v>3.4102251641230272</v>
      </c>
      <c r="AQ33" s="224" t="s">
        <v>68</v>
      </c>
      <c r="AR33" s="255">
        <f>+'DP BCCR colones'!AR33</f>
        <v>3.6537084938255089</v>
      </c>
      <c r="AS33" s="227" t="s">
        <v>68</v>
      </c>
    </row>
    <row r="34" spans="1:45" x14ac:dyDescent="0.35">
      <c r="A34" s="67" t="s">
        <v>90</v>
      </c>
      <c r="B34" s="256" t="s">
        <v>153</v>
      </c>
      <c r="C34" s="224"/>
      <c r="D34" s="256" t="s">
        <v>153</v>
      </c>
      <c r="E34" s="224"/>
      <c r="F34" s="256" t="s">
        <v>153</v>
      </c>
      <c r="G34" s="224"/>
      <c r="H34" s="257" t="s">
        <v>153</v>
      </c>
      <c r="I34" s="226"/>
      <c r="J34" s="257" t="s">
        <v>153</v>
      </c>
      <c r="K34" s="226"/>
      <c r="L34" s="256" t="s">
        <v>153</v>
      </c>
      <c r="M34" s="224"/>
      <c r="N34" s="256" t="s">
        <v>153</v>
      </c>
      <c r="O34" s="224"/>
      <c r="P34" s="256" t="s">
        <v>153</v>
      </c>
      <c r="Q34" s="224"/>
      <c r="R34" s="257" t="s">
        <v>153</v>
      </c>
      <c r="S34" s="226"/>
      <c r="T34" s="257" t="s">
        <v>153</v>
      </c>
      <c r="U34" s="226"/>
      <c r="V34" s="257" t="s">
        <v>153</v>
      </c>
      <c r="W34" s="226"/>
      <c r="X34" s="257" t="s">
        <v>153</v>
      </c>
      <c r="Y34" s="226"/>
      <c r="Z34" s="257" t="s">
        <v>153</v>
      </c>
      <c r="AA34" s="226"/>
      <c r="AB34" s="257" t="s">
        <v>153</v>
      </c>
      <c r="AC34" s="226"/>
      <c r="AD34" s="256" t="s">
        <v>153</v>
      </c>
      <c r="AE34" s="224"/>
      <c r="AF34" s="257" t="s">
        <v>153</v>
      </c>
      <c r="AG34" s="226"/>
      <c r="AH34" s="256" t="s">
        <v>153</v>
      </c>
      <c r="AI34" s="224"/>
      <c r="AJ34" s="256" t="s">
        <v>153</v>
      </c>
      <c r="AK34" s="224"/>
      <c r="AL34" s="256" t="s">
        <v>153</v>
      </c>
      <c r="AM34" s="224"/>
      <c r="AN34" s="257" t="s">
        <v>153</v>
      </c>
      <c r="AO34" s="226"/>
      <c r="AP34" s="256" t="s">
        <v>153</v>
      </c>
      <c r="AQ34" s="224"/>
      <c r="AR34" s="258" t="s">
        <v>153</v>
      </c>
      <c r="AS34" s="227"/>
    </row>
    <row r="35" spans="1:45" x14ac:dyDescent="0.35">
      <c r="A35" s="48"/>
      <c r="B35" s="85"/>
      <c r="C35" s="220"/>
      <c r="D35" s="85"/>
      <c r="E35" s="220"/>
      <c r="F35" s="85"/>
      <c r="G35" s="220"/>
      <c r="H35" s="48"/>
      <c r="I35" s="221"/>
      <c r="J35" s="48"/>
      <c r="K35" s="221"/>
      <c r="L35" s="85"/>
      <c r="M35" s="220"/>
      <c r="N35" s="85"/>
      <c r="O35" s="220"/>
      <c r="P35" s="85"/>
      <c r="Q35" s="220"/>
      <c r="R35" s="48"/>
      <c r="S35" s="221"/>
      <c r="T35" s="48"/>
      <c r="U35" s="221"/>
      <c r="V35" s="48"/>
      <c r="W35" s="221"/>
      <c r="X35" s="48"/>
      <c r="Y35" s="221"/>
      <c r="Z35" s="48"/>
      <c r="AA35" s="221"/>
      <c r="AB35" s="48"/>
      <c r="AC35" s="221"/>
      <c r="AD35" s="85"/>
      <c r="AE35" s="220"/>
      <c r="AF35" s="48"/>
      <c r="AG35" s="221"/>
      <c r="AH35" s="85"/>
      <c r="AI35" s="220"/>
      <c r="AJ35" s="85"/>
      <c r="AK35" s="220"/>
      <c r="AL35" s="85"/>
      <c r="AM35" s="220"/>
      <c r="AN35" s="48"/>
      <c r="AO35" s="221"/>
      <c r="AP35" s="85"/>
      <c r="AQ35" s="220"/>
      <c r="AR35" s="259"/>
      <c r="AS35" s="222"/>
    </row>
    <row r="36" spans="1:45" x14ac:dyDescent="0.35">
      <c r="A36" s="44" t="s">
        <v>70</v>
      </c>
      <c r="B36" s="260"/>
      <c r="C36" s="220"/>
      <c r="D36" s="260"/>
      <c r="E36" s="220"/>
      <c r="F36" s="260"/>
      <c r="G36" s="220"/>
      <c r="H36" s="261"/>
      <c r="I36" s="221"/>
      <c r="J36" s="261"/>
      <c r="K36" s="221"/>
      <c r="L36" s="260"/>
      <c r="M36" s="220"/>
      <c r="N36" s="260"/>
      <c r="O36" s="220"/>
      <c r="P36" s="260"/>
      <c r="Q36" s="220"/>
      <c r="R36" s="261"/>
      <c r="S36" s="221"/>
      <c r="T36" s="261"/>
      <c r="U36" s="221"/>
      <c r="V36" s="261"/>
      <c r="W36" s="221"/>
      <c r="X36" s="261"/>
      <c r="Y36" s="221"/>
      <c r="Z36" s="261"/>
      <c r="AA36" s="221"/>
      <c r="AB36" s="261"/>
      <c r="AC36" s="221"/>
      <c r="AD36" s="260"/>
      <c r="AE36" s="220"/>
      <c r="AF36" s="261"/>
      <c r="AG36" s="221"/>
      <c r="AH36" s="260"/>
      <c r="AI36" s="220"/>
      <c r="AJ36" s="260"/>
      <c r="AK36" s="220"/>
      <c r="AL36" s="260"/>
      <c r="AM36" s="220"/>
      <c r="AN36" s="261"/>
      <c r="AO36" s="221"/>
      <c r="AP36" s="260"/>
      <c r="AQ36" s="220"/>
      <c r="AR36" s="262"/>
      <c r="AS36" s="222"/>
    </row>
    <row r="37" spans="1:45" x14ac:dyDescent="0.35">
      <c r="A37" s="44" t="s">
        <v>71</v>
      </c>
      <c r="B37" s="112">
        <f>+'DP BCCR colones'!B37/'DP BCCR dólares'!B72</f>
        <v>68.163778552593911</v>
      </c>
      <c r="C37" s="220"/>
      <c r="D37" s="112">
        <f>+'DP BCCR colones'!D37/'DP BCCR dólares'!D72</f>
        <v>56.137658393151057</v>
      </c>
      <c r="E37" s="220"/>
      <c r="F37" s="112">
        <f>+'DP BCCR colones'!F37/'DP BCCR dólares'!F72</f>
        <v>65.072336591409908</v>
      </c>
      <c r="G37" s="220"/>
      <c r="H37" s="113">
        <f>+'DP BCCR colones'!H37/'DP BCCR dólares'!H72</f>
        <v>225.67304593156689</v>
      </c>
      <c r="I37" s="221"/>
      <c r="J37" s="113">
        <f>+'DP BCCR colones'!J37/'DP BCCR dólares'!J72</f>
        <v>46.837933713197039</v>
      </c>
      <c r="K37" s="221"/>
      <c r="L37" s="112">
        <f>+'DP BCCR colones'!L37/'DP BCCR dólares'!L72</f>
        <v>95.602751502555336</v>
      </c>
      <c r="M37" s="220"/>
      <c r="N37" s="112">
        <f>+'DP BCCR colones'!N37/'DP BCCR dólares'!N72</f>
        <v>137.17777349014727</v>
      </c>
      <c r="O37" s="220"/>
      <c r="P37" s="112">
        <f>+'DP BCCR colones'!P37/'DP BCCR dólares'!P72</f>
        <v>177.96622252025645</v>
      </c>
      <c r="Q37" s="220"/>
      <c r="R37" s="113">
        <f>+'DP BCCR colones'!R37/'DP BCCR dólares'!R72</f>
        <v>29.309706089346392</v>
      </c>
      <c r="S37" s="221"/>
      <c r="T37" s="113">
        <f>+'DP BCCR colones'!T37/'DP BCCR dólares'!T72</f>
        <v>33.543244539617454</v>
      </c>
      <c r="U37" s="221"/>
      <c r="V37" s="113">
        <f>+'DP BCCR colones'!V37/'DP BCCR dólares'!V72</f>
        <v>35.489389689434837</v>
      </c>
      <c r="W37" s="221"/>
      <c r="X37" s="113">
        <f>+'DP BCCR colones'!X37/'DP BCCR dólares'!X72</f>
        <v>160.91920036619598</v>
      </c>
      <c r="Y37" s="221"/>
      <c r="Z37" s="113">
        <f>+'DP BCCR colones'!Z37/'DP BCCR dólares'!Z72</f>
        <v>70.534252377174099</v>
      </c>
      <c r="AA37" s="221"/>
      <c r="AB37" s="113">
        <f>+'DP BCCR colones'!AB37/'DP BCCR dólares'!AB72</f>
        <v>146.67954598201359</v>
      </c>
      <c r="AC37" s="221"/>
      <c r="AD37" s="112">
        <f>+'DP BCCR colones'!AD37/'DP BCCR dólares'!AD72</f>
        <v>223.58368665332557</v>
      </c>
      <c r="AE37" s="220"/>
      <c r="AF37" s="113">
        <f>+'DP BCCR colones'!AF37/'DP BCCR dólares'!AF72</f>
        <v>368.09486560111941</v>
      </c>
      <c r="AG37" s="221"/>
      <c r="AH37" s="112">
        <f>+'DP BCCR colones'!AH37/'DP BCCR dólares'!AH72</f>
        <v>142.1870064416951</v>
      </c>
      <c r="AI37" s="220"/>
      <c r="AJ37" s="112">
        <f>+'DP BCCR colones'!AJ37/'DP BCCR dólares'!AJ72</f>
        <v>234.24598500469227</v>
      </c>
      <c r="AK37" s="220"/>
      <c r="AL37" s="112">
        <f>+'DP BCCR colones'!AL37/'DP BCCR dólares'!AL72</f>
        <v>366.3474238267778</v>
      </c>
      <c r="AM37" s="220"/>
      <c r="AN37" s="113">
        <f>+'DP BCCR colones'!AN37/'DP BCCR dólares'!AN72</f>
        <v>471.47602013626272</v>
      </c>
      <c r="AO37" s="221"/>
      <c r="AP37" s="112">
        <f>+'DP BCCR colones'!AP37/'DP BCCR dólares'!AP72</f>
        <v>134.14685199782755</v>
      </c>
      <c r="AQ37" s="220"/>
      <c r="AR37" s="114">
        <f>+'DP BCCR colones'!AR37/'DP BCCR dólares'!AR72</f>
        <v>244.15950099613013</v>
      </c>
      <c r="AS37" s="222"/>
    </row>
    <row r="38" spans="1:45" x14ac:dyDescent="0.35">
      <c r="A38" s="53" t="s">
        <v>56</v>
      </c>
      <c r="B38" s="115">
        <v>0</v>
      </c>
      <c r="C38" s="220"/>
      <c r="D38" s="115">
        <v>0</v>
      </c>
      <c r="E38" s="220"/>
      <c r="F38" s="115">
        <v>0</v>
      </c>
      <c r="G38" s="220"/>
      <c r="H38" s="116">
        <f>+H37/H62</f>
        <v>3.8510179901313757E-3</v>
      </c>
      <c r="I38" s="221"/>
      <c r="J38" s="116">
        <v>0</v>
      </c>
      <c r="K38" s="221"/>
      <c r="L38" s="115">
        <v>0</v>
      </c>
      <c r="M38" s="220"/>
      <c r="N38" s="115">
        <v>0</v>
      </c>
      <c r="O38" s="220"/>
      <c r="P38" s="115">
        <f>+P37/P62</f>
        <v>2.8597869372297036E-3</v>
      </c>
      <c r="Q38" s="220"/>
      <c r="R38" s="116"/>
      <c r="S38" s="221"/>
      <c r="T38" s="116"/>
      <c r="U38" s="221"/>
      <c r="V38" s="116"/>
      <c r="W38" s="221"/>
      <c r="X38" s="116">
        <f>+X37/X62</f>
        <v>2.1732899140991073E-3</v>
      </c>
      <c r="Y38" s="221"/>
      <c r="Z38" s="116">
        <v>0</v>
      </c>
      <c r="AA38" s="221"/>
      <c r="AB38" s="116">
        <v>0</v>
      </c>
      <c r="AC38" s="221"/>
      <c r="AD38" s="115">
        <v>0</v>
      </c>
      <c r="AE38" s="220"/>
      <c r="AF38" s="116">
        <f>+AF37/AF62</f>
        <v>4.0965071101787699E-3</v>
      </c>
      <c r="AG38" s="221"/>
      <c r="AH38" s="115">
        <v>0</v>
      </c>
      <c r="AI38" s="220"/>
      <c r="AJ38" s="115">
        <v>0</v>
      </c>
      <c r="AK38" s="220"/>
      <c r="AL38" s="115">
        <v>0</v>
      </c>
      <c r="AM38" s="220"/>
      <c r="AN38" s="116">
        <f>+AN37/AN62</f>
        <v>4.9103031397863669E-3</v>
      </c>
      <c r="AO38" s="221"/>
      <c r="AP38" s="115">
        <v>0</v>
      </c>
      <c r="AQ38" s="220"/>
      <c r="AR38" s="117">
        <v>0</v>
      </c>
      <c r="AS38" s="222"/>
    </row>
    <row r="39" spans="1:45" x14ac:dyDescent="0.35">
      <c r="A39" s="53" t="s">
        <v>72</v>
      </c>
      <c r="B39" s="115">
        <f>+B37/B65</f>
        <v>2.9758055200949492E-2</v>
      </c>
      <c r="C39" s="220"/>
      <c r="D39" s="115">
        <f>+D37/D65</f>
        <v>1.4661447475815369E-2</v>
      </c>
      <c r="E39" s="220"/>
      <c r="F39" s="115">
        <f>+F37/F65</f>
        <v>1.3736039326889543E-2</v>
      </c>
      <c r="G39" s="220"/>
      <c r="H39" s="116">
        <f>+H37/H65</f>
        <v>2.9600080251281313E-2</v>
      </c>
      <c r="I39" s="221"/>
      <c r="J39" s="116">
        <f>+J37/J65</f>
        <v>1.6576566975071819E-2</v>
      </c>
      <c r="K39" s="221"/>
      <c r="L39" s="115">
        <f>+L37/L65</f>
        <v>1.8877104433007153E-2</v>
      </c>
      <c r="M39" s="220"/>
      <c r="N39" s="115">
        <f>+N37/N65</f>
        <v>1.8964681543229389E-2</v>
      </c>
      <c r="O39" s="220"/>
      <c r="P39" s="115">
        <f>+P37/P65</f>
        <v>1.8097727651474018E-2</v>
      </c>
      <c r="Q39" s="220"/>
      <c r="R39" s="116">
        <f>+R37/R65</f>
        <v>1.0096988681411838E-2</v>
      </c>
      <c r="S39" s="221"/>
      <c r="T39" s="116">
        <f>+T37/T65</f>
        <v>1.1986552882612207E-2</v>
      </c>
      <c r="U39" s="221"/>
      <c r="V39" s="116">
        <f>+V37/V65</f>
        <v>1.1530623596481488E-2</v>
      </c>
      <c r="W39" s="221"/>
      <c r="X39" s="116">
        <f>+X37/X65</f>
        <v>1.3113916105432014E-2</v>
      </c>
      <c r="Y39" s="221"/>
      <c r="Z39" s="116">
        <f>+Z37/Z65</f>
        <v>1.9026894442330713E-2</v>
      </c>
      <c r="AA39" s="221"/>
      <c r="AB39" s="116">
        <f>+AB37/AB65</f>
        <v>3.9898750293487023E-2</v>
      </c>
      <c r="AC39" s="221"/>
      <c r="AD39" s="115">
        <f>+AD37/AD65</f>
        <v>2.5804282016940544E-2</v>
      </c>
      <c r="AE39" s="220"/>
      <c r="AF39" s="116">
        <f>+AF37/AF65</f>
        <v>3.0174325403609453E-2</v>
      </c>
      <c r="AG39" s="221"/>
      <c r="AH39" s="115">
        <f>+AH37/AH65</f>
        <v>5.9861379622149005E-2</v>
      </c>
      <c r="AI39" s="220"/>
      <c r="AJ39" s="115">
        <f>+AJ37/AJ65</f>
        <v>4.0739439467924785E-2</v>
      </c>
      <c r="AK39" s="220"/>
      <c r="AL39" s="115">
        <f>+AL37/AL65</f>
        <v>3.9642518646588971E-2</v>
      </c>
      <c r="AM39" s="220"/>
      <c r="AN39" s="116">
        <f>+AN37/AN65</f>
        <v>3.6667879246510354E-2</v>
      </c>
      <c r="AO39" s="221"/>
      <c r="AP39" s="115">
        <f>+AP37/AP65</f>
        <v>3.3396157463783167E-2</v>
      </c>
      <c r="AQ39" s="220"/>
      <c r="AR39" s="117">
        <f>+AR37/AR65</f>
        <v>3.9794725208376028E-2</v>
      </c>
      <c r="AS39" s="222"/>
    </row>
    <row r="40" spans="1:45" x14ac:dyDescent="0.35">
      <c r="A40" s="53" t="s">
        <v>73</v>
      </c>
      <c r="B40" s="115">
        <f>+B37/B67</f>
        <v>2.0534459106110813E-2</v>
      </c>
      <c r="C40" s="220"/>
      <c r="D40" s="115">
        <f>+D37/D67</f>
        <v>8.9149861230543564E-3</v>
      </c>
      <c r="E40" s="220"/>
      <c r="F40" s="115">
        <f>+F37/F67</f>
        <v>7.9592359233129455E-3</v>
      </c>
      <c r="G40" s="220"/>
      <c r="H40" s="116">
        <f>+H37/H67</f>
        <v>1.8087928258990322E-2</v>
      </c>
      <c r="I40" s="221"/>
      <c r="J40" s="116">
        <f>+J37/J67</f>
        <v>1.3453083116132435E-2</v>
      </c>
      <c r="K40" s="221"/>
      <c r="L40" s="115">
        <f>+L37/L67</f>
        <v>1.5233334272904868E-2</v>
      </c>
      <c r="M40" s="220"/>
      <c r="N40" s="115">
        <f>+N37/N67</f>
        <v>1.4277186122655832E-2</v>
      </c>
      <c r="O40" s="220"/>
      <c r="P40" s="115">
        <f>+P37/P67</f>
        <v>1.3721822110511197E-2</v>
      </c>
      <c r="Q40" s="220"/>
      <c r="R40" s="116">
        <f>+R37/R67</f>
        <v>8.6232181136560917E-3</v>
      </c>
      <c r="S40" s="221"/>
      <c r="T40" s="116">
        <f>+T37/T67</f>
        <v>1.0236978885390338E-2</v>
      </c>
      <c r="U40" s="221"/>
      <c r="V40" s="116">
        <f>+V37/V67</f>
        <v>9.8475976745401577E-3</v>
      </c>
      <c r="W40" s="221"/>
      <c r="X40" s="116">
        <f>+X37/X67</f>
        <v>1.1370606518365278E-2</v>
      </c>
      <c r="Y40" s="221"/>
      <c r="Z40" s="116">
        <f>+Z37/Z67</f>
        <v>1.691117886542632E-2</v>
      </c>
      <c r="AA40" s="221"/>
      <c r="AB40" s="116">
        <f>+AB37/AB67</f>
        <v>3.5462166711715232E-2</v>
      </c>
      <c r="AC40" s="221"/>
      <c r="AD40" s="115">
        <f>+AD37/AD67</f>
        <v>2.142316650196481E-2</v>
      </c>
      <c r="AE40" s="220"/>
      <c r="AF40" s="116">
        <f>+AF37/AF67</f>
        <v>2.5386517468522184E-2</v>
      </c>
      <c r="AG40" s="221"/>
      <c r="AH40" s="115">
        <f>+AH37/AH67</f>
        <v>6.6995257148706411E-2</v>
      </c>
      <c r="AI40" s="220"/>
      <c r="AJ40" s="115">
        <f>+AJ37/AJ67</f>
        <v>3.3408212369118527E-2</v>
      </c>
      <c r="AK40" s="220"/>
      <c r="AL40" s="115">
        <f>+AL37/AL67</f>
        <v>3.1395639988269622E-2</v>
      </c>
      <c r="AM40" s="220"/>
      <c r="AN40" s="116">
        <f>+AN37/AN67</f>
        <v>2.9538917396574521E-2</v>
      </c>
      <c r="AO40" s="221"/>
      <c r="AP40" s="115">
        <f>+AP37/AP67</f>
        <v>2.8294752454940487E-2</v>
      </c>
      <c r="AQ40" s="220"/>
      <c r="AR40" s="117">
        <f>+AR37/AR67</f>
        <v>3.3608138984645534E-2</v>
      </c>
      <c r="AS40" s="222"/>
    </row>
    <row r="41" spans="1:45" x14ac:dyDescent="0.35">
      <c r="A41" s="53"/>
      <c r="B41" s="85"/>
      <c r="C41" s="220"/>
      <c r="D41" s="85"/>
      <c r="E41" s="220"/>
      <c r="F41" s="85"/>
      <c r="G41" s="220"/>
      <c r="H41" s="48"/>
      <c r="I41" s="221"/>
      <c r="J41" s="48"/>
      <c r="K41" s="221"/>
      <c r="L41" s="85"/>
      <c r="M41" s="220"/>
      <c r="N41" s="85"/>
      <c r="O41" s="220"/>
      <c r="P41" s="85"/>
      <c r="Q41" s="220"/>
      <c r="R41" s="48"/>
      <c r="S41" s="221"/>
      <c r="T41" s="48"/>
      <c r="U41" s="221"/>
      <c r="V41" s="48"/>
      <c r="W41" s="221"/>
      <c r="X41" s="48"/>
      <c r="Y41" s="221"/>
      <c r="Z41" s="48"/>
      <c r="AA41" s="221"/>
      <c r="AB41" s="48"/>
      <c r="AC41" s="221"/>
      <c r="AD41" s="85"/>
      <c r="AE41" s="220"/>
      <c r="AF41" s="48"/>
      <c r="AG41" s="221"/>
      <c r="AH41" s="85"/>
      <c r="AI41" s="220"/>
      <c r="AJ41" s="85"/>
      <c r="AK41" s="220"/>
      <c r="AL41" s="85"/>
      <c r="AM41" s="220"/>
      <c r="AN41" s="48"/>
      <c r="AO41" s="221"/>
      <c r="AP41" s="85"/>
      <c r="AQ41" s="220"/>
      <c r="AR41" s="259"/>
      <c r="AS41" s="222"/>
    </row>
    <row r="42" spans="1:45" s="37" customFormat="1" x14ac:dyDescent="0.35">
      <c r="A42" s="44" t="s">
        <v>45</v>
      </c>
      <c r="B42" s="260">
        <f t="shared" ref="B42:C42" si="0">+B49+B55</f>
        <v>3485.3217397691383</v>
      </c>
      <c r="C42" s="203">
        <f t="shared" si="0"/>
        <v>1</v>
      </c>
      <c r="D42" s="260">
        <f t="shared" ref="D42:E42" si="1">+D49+D55</f>
        <v>3115.5639002054254</v>
      </c>
      <c r="E42" s="203">
        <f t="shared" si="1"/>
        <v>1</v>
      </c>
      <c r="F42" s="260">
        <f t="shared" ref="F42:K42" si="2">+F49+F55</f>
        <v>3061.9293114617226</v>
      </c>
      <c r="G42" s="203">
        <f t="shared" si="2"/>
        <v>1</v>
      </c>
      <c r="H42" s="261">
        <f t="shared" si="2"/>
        <v>2872.8728876901846</v>
      </c>
      <c r="I42" s="205">
        <f t="shared" si="2"/>
        <v>1</v>
      </c>
      <c r="J42" s="261">
        <f t="shared" si="2"/>
        <v>2712.7296783847592</v>
      </c>
      <c r="K42" s="205">
        <f t="shared" si="2"/>
        <v>1</v>
      </c>
      <c r="L42" s="260">
        <f t="shared" ref="L42:M42" si="3">+L49+L55</f>
        <v>2591.5494363626945</v>
      </c>
      <c r="M42" s="203">
        <f t="shared" si="3"/>
        <v>1</v>
      </c>
      <c r="N42" s="260">
        <f t="shared" ref="N42:O42" si="4">+N49+N55</f>
        <v>3078.8917515450685</v>
      </c>
      <c r="O42" s="203">
        <f t="shared" si="4"/>
        <v>1</v>
      </c>
      <c r="P42" s="260">
        <f t="shared" ref="P42:Q42" si="5">+P49+P55</f>
        <v>2904.5869643304241</v>
      </c>
      <c r="Q42" s="203">
        <f t="shared" si="5"/>
        <v>0.99999999999999989</v>
      </c>
      <c r="R42" s="261">
        <f t="shared" ref="R42:S42" si="6">+R49+R55</f>
        <v>2659.444144568417</v>
      </c>
      <c r="S42" s="205">
        <f t="shared" si="6"/>
        <v>1</v>
      </c>
      <c r="T42" s="261">
        <f t="shared" ref="T42:U42" si="7">+T49+T55</f>
        <v>2490.0946196753675</v>
      </c>
      <c r="U42" s="205">
        <f t="shared" si="7"/>
        <v>1</v>
      </c>
      <c r="V42" s="261">
        <f t="shared" ref="V42:W42" si="8">+V49+V55</f>
        <v>3929.2253493655307</v>
      </c>
      <c r="W42" s="205">
        <f t="shared" si="8"/>
        <v>1</v>
      </c>
      <c r="X42" s="261">
        <f t="shared" ref="X42:Y42" si="9">+X49+X55</f>
        <v>4098.5869826256503</v>
      </c>
      <c r="Y42" s="205">
        <f t="shared" si="9"/>
        <v>0.99999999999999989</v>
      </c>
      <c r="Z42" s="261">
        <f t="shared" ref="Z42:AA42" si="10">+Z49+Z55</f>
        <v>4503.2897794594328</v>
      </c>
      <c r="AA42" s="205">
        <f t="shared" si="10"/>
        <v>1</v>
      </c>
      <c r="AB42" s="261">
        <f t="shared" ref="AB42:AC42" si="11">+AB49+AB55</f>
        <v>4812.246338915962</v>
      </c>
      <c r="AC42" s="205">
        <f t="shared" si="11"/>
        <v>1</v>
      </c>
      <c r="AD42" s="260">
        <f t="shared" ref="AD42:AE42" si="12">+AD49+AD55</f>
        <v>5626.8044569485073</v>
      </c>
      <c r="AE42" s="203">
        <f t="shared" si="12"/>
        <v>1</v>
      </c>
      <c r="AF42" s="261">
        <f t="shared" ref="AF42:AG42" si="13">+AF49+AF55</f>
        <v>5878.1285321459809</v>
      </c>
      <c r="AG42" s="205">
        <f t="shared" si="13"/>
        <v>1</v>
      </c>
      <c r="AH42" s="260">
        <f t="shared" ref="AH42:AK42" si="14">+AH49+AH55</f>
        <v>6169.6500243945175</v>
      </c>
      <c r="AI42" s="203">
        <f t="shared" si="14"/>
        <v>0.99999999999999989</v>
      </c>
      <c r="AJ42" s="260">
        <f t="shared" si="14"/>
        <v>6120.13991848355</v>
      </c>
      <c r="AK42" s="203">
        <f t="shared" si="14"/>
        <v>1</v>
      </c>
      <c r="AL42" s="260">
        <f t="shared" ref="AL42:AM42" si="15">+AL49+AL55</f>
        <v>6862.6226739016583</v>
      </c>
      <c r="AM42" s="203">
        <f t="shared" si="15"/>
        <v>0.99999999999999989</v>
      </c>
      <c r="AN42" s="261">
        <f t="shared" ref="AN42:AO42" si="16">+AN49+AN55</f>
        <v>6505.6767098738901</v>
      </c>
      <c r="AO42" s="205">
        <f t="shared" si="16"/>
        <v>1</v>
      </c>
      <c r="AP42" s="260">
        <f t="shared" ref="AP42:AQ42" si="17">+AP49+AP55</f>
        <v>6933.7597807252841</v>
      </c>
      <c r="AQ42" s="203">
        <f t="shared" si="17"/>
        <v>1</v>
      </c>
      <c r="AR42" s="262">
        <f t="shared" ref="AR42:AS42" si="18">+AR49+AR55</f>
        <v>6891.5940306004959</v>
      </c>
      <c r="AS42" s="207">
        <f t="shared" si="18"/>
        <v>1</v>
      </c>
    </row>
    <row r="43" spans="1:45" s="37" customFormat="1" x14ac:dyDescent="0.35">
      <c r="A43" s="53" t="s">
        <v>56</v>
      </c>
      <c r="B43" s="115">
        <v>0</v>
      </c>
      <c r="C43" s="203"/>
      <c r="D43" s="115">
        <v>0</v>
      </c>
      <c r="E43" s="203"/>
      <c r="F43" s="115">
        <v>0</v>
      </c>
      <c r="G43" s="203"/>
      <c r="H43" s="116">
        <f>+H42/H62</f>
        <v>4.9024397788340522E-2</v>
      </c>
      <c r="I43" s="205"/>
      <c r="J43" s="116">
        <v>0</v>
      </c>
      <c r="K43" s="205"/>
      <c r="L43" s="115">
        <v>0</v>
      </c>
      <c r="M43" s="203"/>
      <c r="N43" s="115">
        <v>0</v>
      </c>
      <c r="O43" s="203"/>
      <c r="P43" s="115">
        <f>+P42/P62</f>
        <v>4.6674586564843017E-2</v>
      </c>
      <c r="Q43" s="203"/>
      <c r="R43" s="116"/>
      <c r="S43" s="205"/>
      <c r="T43" s="116"/>
      <c r="U43" s="205"/>
      <c r="V43" s="116"/>
      <c r="W43" s="205"/>
      <c r="X43" s="116">
        <f>+X42/X62</f>
        <v>5.5353355790533652E-2</v>
      </c>
      <c r="Y43" s="205"/>
      <c r="Z43" s="116">
        <v>0</v>
      </c>
      <c r="AA43" s="205"/>
      <c r="AB43" s="116">
        <v>0</v>
      </c>
      <c r="AC43" s="205"/>
      <c r="AD43" s="115">
        <v>0</v>
      </c>
      <c r="AE43" s="203"/>
      <c r="AF43" s="116">
        <f>+AF42/AF62</f>
        <v>6.5417362687624186E-2</v>
      </c>
      <c r="AG43" s="205"/>
      <c r="AH43" s="115">
        <v>0</v>
      </c>
      <c r="AI43" s="203"/>
      <c r="AJ43" s="115">
        <v>0</v>
      </c>
      <c r="AK43" s="203"/>
      <c r="AL43" s="115">
        <v>0</v>
      </c>
      <c r="AM43" s="203"/>
      <c r="AN43" s="116">
        <f>+AN42/AN62</f>
        <v>6.7754972491912369E-2</v>
      </c>
      <c r="AO43" s="205"/>
      <c r="AP43" s="115">
        <v>0</v>
      </c>
      <c r="AQ43" s="203"/>
      <c r="AR43" s="117">
        <v>0</v>
      </c>
      <c r="AS43" s="207"/>
    </row>
    <row r="44" spans="1:45" s="37" customFormat="1" x14ac:dyDescent="0.35">
      <c r="A44" s="53" t="s">
        <v>74</v>
      </c>
      <c r="B44" s="115">
        <v>0</v>
      </c>
      <c r="C44" s="203"/>
      <c r="D44" s="115">
        <v>0</v>
      </c>
      <c r="E44" s="203"/>
      <c r="F44" s="115">
        <v>0</v>
      </c>
      <c r="G44" s="203"/>
      <c r="H44" s="116">
        <v>0</v>
      </c>
      <c r="I44" s="205"/>
      <c r="J44" s="116">
        <v>0</v>
      </c>
      <c r="K44" s="205"/>
      <c r="L44" s="115">
        <v>0</v>
      </c>
      <c r="M44" s="203"/>
      <c r="N44" s="115">
        <v>0</v>
      </c>
      <c r="O44" s="203"/>
      <c r="P44" s="115">
        <v>0</v>
      </c>
      <c r="Q44" s="203"/>
      <c r="R44" s="116">
        <v>0</v>
      </c>
      <c r="S44" s="205"/>
      <c r="T44" s="116">
        <v>0</v>
      </c>
      <c r="U44" s="205"/>
      <c r="V44" s="116">
        <v>0</v>
      </c>
      <c r="W44" s="205"/>
      <c r="X44" s="116">
        <v>0</v>
      </c>
      <c r="Y44" s="205"/>
      <c r="Z44" s="116">
        <v>0</v>
      </c>
      <c r="AA44" s="205"/>
      <c r="AB44" s="116">
        <v>0</v>
      </c>
      <c r="AC44" s="205"/>
      <c r="AD44" s="115">
        <v>0</v>
      </c>
      <c r="AE44" s="203"/>
      <c r="AF44" s="116">
        <f>+AF42/AF62</f>
        <v>6.5417362687624186E-2</v>
      </c>
      <c r="AG44" s="205"/>
      <c r="AH44" s="115">
        <v>0</v>
      </c>
      <c r="AI44" s="203"/>
      <c r="AJ44" s="115">
        <v>0</v>
      </c>
      <c r="AK44" s="203"/>
      <c r="AL44" s="115">
        <v>0</v>
      </c>
      <c r="AM44" s="203"/>
      <c r="AN44" s="116">
        <f>+AN42/AN64</f>
        <v>0.31556445042073583</v>
      </c>
      <c r="AO44" s="205"/>
      <c r="AP44" s="115">
        <v>0</v>
      </c>
      <c r="AQ44" s="203"/>
      <c r="AR44" s="117">
        <v>0</v>
      </c>
      <c r="AS44" s="207"/>
    </row>
    <row r="45" spans="1:45" s="37" customFormat="1" x14ac:dyDescent="0.35">
      <c r="A45" s="53" t="s">
        <v>72</v>
      </c>
      <c r="B45" s="115">
        <f>+B42/B65</f>
        <v>1.5215763991882241</v>
      </c>
      <c r="C45" s="203"/>
      <c r="D45" s="115">
        <f>+D42/D65</f>
        <v>0.81369044929706646</v>
      </c>
      <c r="E45" s="203"/>
      <c r="F45" s="115">
        <f>+F42/F65</f>
        <v>0.64633888440923382</v>
      </c>
      <c r="G45" s="203"/>
      <c r="H45" s="116">
        <f>+H42/H65</f>
        <v>0.37681623729732638</v>
      </c>
      <c r="I45" s="205"/>
      <c r="J45" s="116">
        <f>+J42/J65</f>
        <v>0.96007107133207936</v>
      </c>
      <c r="K45" s="205"/>
      <c r="L45" s="115">
        <f>+L42/L65</f>
        <v>0.51171068389398622</v>
      </c>
      <c r="M45" s="203"/>
      <c r="N45" s="115">
        <f>+N42/N65</f>
        <v>0.42565351578856042</v>
      </c>
      <c r="O45" s="203"/>
      <c r="P45" s="115">
        <f>+P42/P65</f>
        <v>0.29537303807462945</v>
      </c>
      <c r="Q45" s="203"/>
      <c r="R45" s="116">
        <f>+R42/R65</f>
        <v>0.91615990091127875</v>
      </c>
      <c r="S45" s="205"/>
      <c r="T45" s="116">
        <f>+T42/T65</f>
        <v>0.88982599182360789</v>
      </c>
      <c r="U45" s="205"/>
      <c r="V45" s="116">
        <f>+V42/V65</f>
        <v>1.2766187000047253</v>
      </c>
      <c r="W45" s="205"/>
      <c r="X45" s="116">
        <f>+X42/X65</f>
        <v>0.33400940172866644</v>
      </c>
      <c r="Y45" s="205"/>
      <c r="Z45" s="116">
        <f>+Z42/Z65</f>
        <v>1.2147802860207226</v>
      </c>
      <c r="AA45" s="205"/>
      <c r="AB45" s="116">
        <f>+AB42/AB65</f>
        <v>1.3089937914772329</v>
      </c>
      <c r="AC45" s="205"/>
      <c r="AD45" s="115">
        <f>+AD42/AD65</f>
        <v>0.64940180222722721</v>
      </c>
      <c r="AE45" s="203"/>
      <c r="AF45" s="116">
        <f>+AF42/AF65</f>
        <v>0.48185557493055842</v>
      </c>
      <c r="AG45" s="205"/>
      <c r="AH45" s="115">
        <f>+AH42/AH65</f>
        <v>2.5974508605856697</v>
      </c>
      <c r="AI45" s="203"/>
      <c r="AJ45" s="115">
        <f>+AJ42/AJ65</f>
        <v>1.0643984772643862</v>
      </c>
      <c r="AK45" s="203"/>
      <c r="AL45" s="115">
        <f>+AL42/AL65</f>
        <v>0.74260559682081062</v>
      </c>
      <c r="AM45" s="203"/>
      <c r="AN45" s="116">
        <f>+AN42/AN65</f>
        <v>0.50596288639567866</v>
      </c>
      <c r="AO45" s="205"/>
      <c r="AP45" s="115">
        <f>+AP42/AP65</f>
        <v>1.7261749344434729</v>
      </c>
      <c r="AQ45" s="203"/>
      <c r="AR45" s="117">
        <f>+AR42/AR65</f>
        <v>1.1232374311732316</v>
      </c>
      <c r="AS45" s="207"/>
    </row>
    <row r="46" spans="1:45" s="37" customFormat="1" x14ac:dyDescent="0.35">
      <c r="A46" s="53" t="s">
        <v>75</v>
      </c>
      <c r="B46" s="115">
        <f>+B42/B66</f>
        <v>1.6369248211421246</v>
      </c>
      <c r="C46" s="203"/>
      <c r="D46" s="115">
        <f>+D42/D66</f>
        <v>0.89083386465149583</v>
      </c>
      <c r="E46" s="203"/>
      <c r="F46" s="115">
        <f>+F42/F66</f>
        <v>0.70502802181558888</v>
      </c>
      <c r="G46" s="203"/>
      <c r="H46" s="116">
        <f>+H42/H66</f>
        <v>0.40749368376093797</v>
      </c>
      <c r="I46" s="205"/>
      <c r="J46" s="116">
        <f>+J42/J66</f>
        <v>1.1366664911550874</v>
      </c>
      <c r="K46" s="205"/>
      <c r="L46" s="115">
        <f>+L42/L66</f>
        <v>0.59306145224271889</v>
      </c>
      <c r="M46" s="203"/>
      <c r="N46" s="115">
        <f>+N42/N66</f>
        <v>0.48726581211054959</v>
      </c>
      <c r="O46" s="203"/>
      <c r="P46" s="115">
        <f>+P42/P66</f>
        <v>0.33535366403429118</v>
      </c>
      <c r="Q46" s="203"/>
      <c r="R46" s="116">
        <f>+R42/R66</f>
        <v>1.0217695566564144</v>
      </c>
      <c r="S46" s="205"/>
      <c r="T46" s="116">
        <f>+T42/T66</f>
        <v>0.99240002565339203</v>
      </c>
      <c r="U46" s="205"/>
      <c r="V46" s="116">
        <f>+V42/V66</f>
        <v>1.4237799775188325</v>
      </c>
      <c r="W46" s="205"/>
      <c r="X46" s="116">
        <f>+X42/X66</f>
        <v>0.38807614295057358</v>
      </c>
      <c r="Y46" s="205"/>
      <c r="Z46" s="116">
        <f>+Z42/Z66</f>
        <v>1.3482698772549166</v>
      </c>
      <c r="AA46" s="205"/>
      <c r="AB46" s="116">
        <f>+AB42/AB66</f>
        <v>1.4528363020638861</v>
      </c>
      <c r="AC46" s="205"/>
      <c r="AD46" s="115">
        <f>+AD42/AD66</f>
        <v>0.72626204817114215</v>
      </c>
      <c r="AE46" s="203"/>
      <c r="AF46" s="116">
        <f>+AF42/AF66</f>
        <v>0.53938757266964388</v>
      </c>
      <c r="AG46" s="205"/>
      <c r="AH46" s="115">
        <f>+AH42/AH66</f>
        <v>2.9385791985683518</v>
      </c>
      <c r="AI46" s="203"/>
      <c r="AJ46" s="115">
        <f>+AJ42/AJ66</f>
        <v>1.1994615440957805</v>
      </c>
      <c r="AK46" s="203"/>
      <c r="AL46" s="115">
        <f>+AL42/AL66</f>
        <v>0.83746314973827429</v>
      </c>
      <c r="AM46" s="203"/>
      <c r="AN46" s="116">
        <f>+AN42/AN66</f>
        <v>0.57146544867658822</v>
      </c>
      <c r="AO46" s="205"/>
      <c r="AP46" s="115">
        <f>+AP42/AP66</f>
        <v>1.9361006516367811</v>
      </c>
      <c r="AQ46" s="203"/>
      <c r="AR46" s="117">
        <f>+AR42/AR66</f>
        <v>1.2664317031912034</v>
      </c>
      <c r="AS46" s="207"/>
    </row>
    <row r="47" spans="1:45" s="37" customFormat="1" x14ac:dyDescent="0.35">
      <c r="A47" s="53" t="s">
        <v>73</v>
      </c>
      <c r="B47" s="115">
        <f>+B42/B67</f>
        <v>1.0499593516768866</v>
      </c>
      <c r="C47" s="203"/>
      <c r="D47" s="115">
        <f>+D42/D67</f>
        <v>0.49476963825782094</v>
      </c>
      <c r="E47" s="203"/>
      <c r="F47" s="115">
        <f>+F42/F67</f>
        <v>0.37451579345389818</v>
      </c>
      <c r="G47" s="203"/>
      <c r="H47" s="116">
        <f>+H42/H67</f>
        <v>0.2302637360843531</v>
      </c>
      <c r="I47" s="205"/>
      <c r="J47" s="116">
        <f>+J42/J67</f>
        <v>0.77916711822465978</v>
      </c>
      <c r="K47" s="205"/>
      <c r="L47" s="115">
        <f>+L42/L67</f>
        <v>0.4129372662230954</v>
      </c>
      <c r="M47" s="203"/>
      <c r="N47" s="115">
        <f>+N42/N67</f>
        <v>0.32044484663892009</v>
      </c>
      <c r="O47" s="203"/>
      <c r="P47" s="115">
        <f>+P42/P67</f>
        <v>0.22395387767763233</v>
      </c>
      <c r="Q47" s="203"/>
      <c r="R47" s="116">
        <f>+R42/R67</f>
        <v>0.78243592241393256</v>
      </c>
      <c r="S47" s="205"/>
      <c r="T47" s="116">
        <f>+T42/T67</f>
        <v>0.75994574747036492</v>
      </c>
      <c r="U47" s="205"/>
      <c r="V47" s="116">
        <f>+V42/V67</f>
        <v>1.0902816518333998</v>
      </c>
      <c r="W47" s="205"/>
      <c r="X47" s="116">
        <f>+X42/X67</f>
        <v>0.28960757793151576</v>
      </c>
      <c r="Y47" s="205"/>
      <c r="Z47" s="116">
        <f>+Z42/Z67</f>
        <v>1.0797015120547286</v>
      </c>
      <c r="AA47" s="205"/>
      <c r="AB47" s="116">
        <f>+AB42/AB67</f>
        <v>1.163438847495514</v>
      </c>
      <c r="AC47" s="205"/>
      <c r="AD47" s="115">
        <f>+AD42/AD67</f>
        <v>0.5391447406541483</v>
      </c>
      <c r="AE47" s="203"/>
      <c r="AF47" s="116">
        <f>+AF42/AF67</f>
        <v>0.40539878876020052</v>
      </c>
      <c r="AG47" s="205"/>
      <c r="AH47" s="115">
        <f>+AH42/AH67</f>
        <v>2.9069976240854727</v>
      </c>
      <c r="AI47" s="203"/>
      <c r="AJ47" s="115">
        <f>+AJ42/AJ67</f>
        <v>0.87285566120299773</v>
      </c>
      <c r="AK47" s="203"/>
      <c r="AL47" s="115">
        <f>+AL42/AL67</f>
        <v>0.5881205021030208</v>
      </c>
      <c r="AM47" s="203"/>
      <c r="AN47" s="116">
        <f>+AN42/AN67</f>
        <v>0.40759368182976458</v>
      </c>
      <c r="AO47" s="205"/>
      <c r="AP47" s="115">
        <f>+AP42/AP67</f>
        <v>1.4624943757966198</v>
      </c>
      <c r="AQ47" s="203"/>
      <c r="AR47" s="117">
        <f>+AR42/AR67</f>
        <v>0.94861616714168318</v>
      </c>
      <c r="AS47" s="207"/>
    </row>
    <row r="48" spans="1:45" s="37" customFormat="1" x14ac:dyDescent="0.35">
      <c r="A48" s="53"/>
      <c r="B48" s="260"/>
      <c r="C48" s="203"/>
      <c r="D48" s="260"/>
      <c r="E48" s="203"/>
      <c r="F48" s="260"/>
      <c r="G48" s="203"/>
      <c r="H48" s="261"/>
      <c r="I48" s="205"/>
      <c r="J48" s="261"/>
      <c r="K48" s="205"/>
      <c r="L48" s="260"/>
      <c r="M48" s="203"/>
      <c r="N48" s="260"/>
      <c r="O48" s="203"/>
      <c r="P48" s="260"/>
      <c r="Q48" s="203"/>
      <c r="R48" s="261"/>
      <c r="S48" s="205"/>
      <c r="T48" s="261"/>
      <c r="U48" s="205"/>
      <c r="V48" s="261"/>
      <c r="W48" s="205"/>
      <c r="X48" s="261"/>
      <c r="Y48" s="205"/>
      <c r="Z48" s="261"/>
      <c r="AA48" s="205"/>
      <c r="AB48" s="261"/>
      <c r="AC48" s="205"/>
      <c r="AD48" s="260"/>
      <c r="AE48" s="203"/>
      <c r="AF48" s="261"/>
      <c r="AG48" s="205"/>
      <c r="AH48" s="260"/>
      <c r="AI48" s="203"/>
      <c r="AJ48" s="260"/>
      <c r="AK48" s="203"/>
      <c r="AL48" s="260"/>
      <c r="AM48" s="203"/>
      <c r="AN48" s="261"/>
      <c r="AO48" s="205"/>
      <c r="AP48" s="260"/>
      <c r="AQ48" s="203"/>
      <c r="AR48" s="262"/>
      <c r="AS48" s="207"/>
    </row>
    <row r="49" spans="1:45" ht="19.5" customHeight="1" x14ac:dyDescent="0.35">
      <c r="A49" s="44" t="s">
        <v>76</v>
      </c>
      <c r="B49" s="28">
        <f>+'DP BCCR colones'!B49/'DP BCCR dólares'!B72</f>
        <v>3476.1632283391382</v>
      </c>
      <c r="C49" s="203">
        <f>+B49/B42</f>
        <v>0.99737226227194542</v>
      </c>
      <c r="D49" s="28">
        <f>+'DP BCCR colones'!D49/'DP BCCR dólares'!D72</f>
        <v>3107.1748212254256</v>
      </c>
      <c r="E49" s="203">
        <f>+D49/D42</f>
        <v>0.9973073641726794</v>
      </c>
      <c r="F49" s="28">
        <f>+'DP BCCR colones'!F49/'DP BCCR dólares'!F72</f>
        <v>2833.5566383683326</v>
      </c>
      <c r="G49" s="203">
        <f>+F49/F42</f>
        <v>0.92541543260371084</v>
      </c>
      <c r="H49" s="30">
        <f>+'DP BCCR colones'!H49/'DP BCCR dólares'!H72</f>
        <v>2640.1625033601845</v>
      </c>
      <c r="I49" s="205">
        <f>+H49/H42</f>
        <v>0.91899732656911903</v>
      </c>
      <c r="J49" s="30">
        <f>+'DP BCCR colones'!J49/'DP BCCR dólares'!J72</f>
        <v>2483.984226363089</v>
      </c>
      <c r="K49" s="205">
        <f>+J49/J42</f>
        <v>0.91567701940804069</v>
      </c>
      <c r="L49" s="28">
        <f>+'DP BCCR colones'!L49/'DP BCCR dólares'!L72</f>
        <v>2362.1549880753546</v>
      </c>
      <c r="M49" s="203">
        <f>+L49/L42</f>
        <v>0.91148366877797216</v>
      </c>
      <c r="N49" s="28">
        <f>+'DP BCCR colones'!N49/'DP BCCR dólares'!N72</f>
        <v>2353.7900091397582</v>
      </c>
      <c r="O49" s="203">
        <f>+N49/N42</f>
        <v>0.76449261587665918</v>
      </c>
      <c r="P49" s="28">
        <f>+'DP BCCR colones'!P49/'DP BCCR dólares'!P72</f>
        <v>2185.0280541757538</v>
      </c>
      <c r="Q49" s="203">
        <f>+P49/P42</f>
        <v>0.7522680783907788</v>
      </c>
      <c r="R49" s="30">
        <f>+'DP BCCR colones'!R49/'DP BCCR dólares'!R72</f>
        <v>1949.028220827217</v>
      </c>
      <c r="S49" s="205">
        <f>+R49/R42</f>
        <v>0.73287052289023025</v>
      </c>
      <c r="T49" s="30">
        <f>+'DP BCCR colones'!T49/'DP BCCR dólares'!T72</f>
        <v>1808.3836560542275</v>
      </c>
      <c r="U49" s="205">
        <f>+T49/T42</f>
        <v>0.72623089972781263</v>
      </c>
      <c r="V49" s="30">
        <f>+'DP BCCR colones'!V49/'DP BCCR dólares'!V72</f>
        <v>2172.3430252478151</v>
      </c>
      <c r="W49" s="205">
        <f>+V49/V42</f>
        <v>0.55286801649047512</v>
      </c>
      <c r="X49" s="30">
        <f>+'DP BCCR colones'!X49/'DP BCCR dólares'!X72</f>
        <v>2316.5139920254164</v>
      </c>
      <c r="Y49" s="205">
        <f>+X49/X42</f>
        <v>0.56519820168398704</v>
      </c>
      <c r="Z49" s="30">
        <f>+'DP BCCR colones'!Z49/'DP BCCR dólares'!Z72</f>
        <v>2713.8694295888345</v>
      </c>
      <c r="AA49" s="205">
        <f>+Z49/Z42</f>
        <v>0.602641527082586</v>
      </c>
      <c r="AB49" s="30">
        <f>+'DP BCCR colones'!AB49/'DP BCCR dólares'!AB72</f>
        <v>3031.4078307957325</v>
      </c>
      <c r="AC49" s="205">
        <f>+AB49/AB42</f>
        <v>0.62993612905498253</v>
      </c>
      <c r="AD49" s="28">
        <f>+'DP BCCR colones'!AD49/'DP BCCR dólares'!AD72</f>
        <v>3853.6707209437673</v>
      </c>
      <c r="AE49" s="203">
        <f>+AD49/AD42</f>
        <v>0.68487731365622495</v>
      </c>
      <c r="AF49" s="30">
        <f>+'DP BCCR colones'!AF49/'DP BCCR dólares'!AF72</f>
        <v>4229.7211497265525</v>
      </c>
      <c r="AG49" s="205">
        <f>+AF49/AF42</f>
        <v>0.71956935385051379</v>
      </c>
      <c r="AH49" s="28">
        <f>+'DP BCCR colones'!AH49/'DP BCCR dólares'!AH72</f>
        <v>5492.7392081327516</v>
      </c>
      <c r="AI49" s="203">
        <f>+AH49/AH42</f>
        <v>0.89028375781684677</v>
      </c>
      <c r="AJ49" s="28">
        <f>+'DP BCCR colones'!AJ49/'DP BCCR dólares'!AJ72</f>
        <v>5448.5430772988866</v>
      </c>
      <c r="AK49" s="203">
        <f>+AJ49/AJ42</f>
        <v>0.89026446288321592</v>
      </c>
      <c r="AL49" s="28">
        <f>+'DP BCCR colones'!AL49/'DP BCCR dólares'!AL72</f>
        <v>6170.0764139535659</v>
      </c>
      <c r="AM49" s="203">
        <f>+AL49/AL42</f>
        <v>0.89908431617815376</v>
      </c>
      <c r="AN49" s="30">
        <f>+'DP BCCR colones'!AN49/'DP BCCR dólares'!AN72</f>
        <v>5839.4767859680769</v>
      </c>
      <c r="AO49" s="205">
        <f>+AN49/AN42</f>
        <v>0.89759713652928697</v>
      </c>
      <c r="AP49" s="28">
        <f>+'DP BCCR colones'!AP49/'DP BCCR dólares'!AP72</f>
        <v>6255.3414893840527</v>
      </c>
      <c r="AQ49" s="203">
        <f>+AP49/AP42</f>
        <v>0.9021572259790247</v>
      </c>
      <c r="AR49" s="32">
        <f>+'DP BCCR colones'!AR49/'DP BCCR dólares'!AR72</f>
        <v>6190.0461028150776</v>
      </c>
      <c r="AS49" s="207">
        <f>+AR49/AR42</f>
        <v>0.89820237166171424</v>
      </c>
    </row>
    <row r="50" spans="1:45" x14ac:dyDescent="0.35">
      <c r="A50" s="53" t="s">
        <v>56</v>
      </c>
      <c r="B50" s="115">
        <v>0</v>
      </c>
      <c r="C50" s="229"/>
      <c r="D50" s="115">
        <v>0</v>
      </c>
      <c r="E50" s="229"/>
      <c r="F50" s="115">
        <v>0</v>
      </c>
      <c r="G50" s="229"/>
      <c r="H50" s="116">
        <f>+H49/H62</f>
        <v>4.5053290504145971E-2</v>
      </c>
      <c r="I50" s="230"/>
      <c r="J50" s="116">
        <v>0</v>
      </c>
      <c r="K50" s="230"/>
      <c r="L50" s="115">
        <v>0</v>
      </c>
      <c r="M50" s="229"/>
      <c r="N50" s="115">
        <v>0</v>
      </c>
      <c r="O50" s="229"/>
      <c r="P50" s="115">
        <f>+P49/P62</f>
        <v>3.5111801544818522E-2</v>
      </c>
      <c r="Q50" s="229"/>
      <c r="R50" s="116"/>
      <c r="S50" s="230"/>
      <c r="T50" s="116"/>
      <c r="U50" s="230"/>
      <c r="V50" s="116"/>
      <c r="W50" s="230"/>
      <c r="X50" s="116">
        <f>+X49/X62</f>
        <v>3.1285617149983534E-2</v>
      </c>
      <c r="Y50" s="230"/>
      <c r="Z50" s="116">
        <v>0</v>
      </c>
      <c r="AA50" s="230"/>
      <c r="AB50" s="116">
        <v>0</v>
      </c>
      <c r="AC50" s="230"/>
      <c r="AD50" s="115">
        <v>0</v>
      </c>
      <c r="AE50" s="229"/>
      <c r="AF50" s="116">
        <f>+AF49/AF62</f>
        <v>4.7072329399738447E-2</v>
      </c>
      <c r="AG50" s="230"/>
      <c r="AH50" s="115">
        <v>0</v>
      </c>
      <c r="AI50" s="229"/>
      <c r="AJ50" s="115">
        <v>0</v>
      </c>
      <c r="AK50" s="229"/>
      <c r="AL50" s="115">
        <v>0</v>
      </c>
      <c r="AM50" s="229"/>
      <c r="AN50" s="116">
        <f>+AN49/AN62</f>
        <v>6.0816669294361157E-2</v>
      </c>
      <c r="AO50" s="230"/>
      <c r="AP50" s="115">
        <v>0</v>
      </c>
      <c r="AQ50" s="229"/>
      <c r="AR50" s="117">
        <v>0</v>
      </c>
      <c r="AS50" s="231"/>
    </row>
    <row r="51" spans="1:45" x14ac:dyDescent="0.35">
      <c r="A51" s="53" t="s">
        <v>72</v>
      </c>
      <c r="B51" s="115">
        <f>+B49/B65</f>
        <v>1.5175780954779596</v>
      </c>
      <c r="C51" s="229"/>
      <c r="D51" s="115">
        <f>+D49/D65</f>
        <v>0.81149947724094063</v>
      </c>
      <c r="E51" s="229"/>
      <c r="F51" s="115">
        <f>+F49/F65</f>
        <v>0.59813197832417098</v>
      </c>
      <c r="G51" s="229"/>
      <c r="H51" s="116">
        <f>+H49/H65</f>
        <v>0.3462931146840777</v>
      </c>
      <c r="I51" s="230"/>
      <c r="J51" s="116">
        <f>+J49/J65</f>
        <v>0.87911501701724282</v>
      </c>
      <c r="K51" s="230"/>
      <c r="L51" s="115">
        <f>+L49/L65</f>
        <v>0.46641593150857574</v>
      </c>
      <c r="M51" s="229"/>
      <c r="N51" s="115">
        <f>+N49/N65</f>
        <v>0.32540896974229339</v>
      </c>
      <c r="O51" s="229"/>
      <c r="P51" s="115">
        <f>+P49/P65</f>
        <v>0.22219970776084785</v>
      </c>
      <c r="Q51" s="229"/>
      <c r="R51" s="116">
        <f>+R49/R65</f>
        <v>0.67142658563191049</v>
      </c>
      <c r="S51" s="230"/>
      <c r="T51" s="116">
        <f>+T49/T65</f>
        <v>0.64621913064325198</v>
      </c>
      <c r="U51" s="230"/>
      <c r="V51" s="116">
        <f>+V49/V65</f>
        <v>0.70580164848626148</v>
      </c>
      <c r="W51" s="230"/>
      <c r="X51" s="116">
        <f>+X49/X65</f>
        <v>0.18878151320258668</v>
      </c>
      <c r="Y51" s="230"/>
      <c r="Z51" s="116">
        <f>+Z49/Z65</f>
        <v>0.73207704663734885</v>
      </c>
      <c r="AA51" s="230"/>
      <c r="AB51" s="116">
        <f>+AB49/AB65</f>
        <v>0.82458248196017303</v>
      </c>
      <c r="AC51" s="230"/>
      <c r="AD51" s="115">
        <f>+AD49/AD65</f>
        <v>0.44476056179289442</v>
      </c>
      <c r="AE51" s="229"/>
      <c r="AF51" s="116">
        <f>+AF49/AF65</f>
        <v>0.34672850470204974</v>
      </c>
      <c r="AG51" s="230"/>
      <c r="AH51" s="115">
        <f>+AH49/AH65</f>
        <v>2.3124683129068124</v>
      </c>
      <c r="AI51" s="229"/>
      <c r="AJ51" s="115">
        <f>+AJ49/AJ65</f>
        <v>0.94759613865549164</v>
      </c>
      <c r="AK51" s="229"/>
      <c r="AL51" s="115">
        <f>+AL49/AL65</f>
        <v>0.66766504520770831</v>
      </c>
      <c r="AM51" s="229"/>
      <c r="AN51" s="116">
        <f>+AN49/AN65</f>
        <v>0.45415083801885409</v>
      </c>
      <c r="AO51" s="230"/>
      <c r="AP51" s="115">
        <f>+AP49/AP65</f>
        <v>1.5572811904120483</v>
      </c>
      <c r="AQ51" s="229"/>
      <c r="AR51" s="117">
        <f>+AR49/AR65</f>
        <v>1.0088945246190082</v>
      </c>
      <c r="AS51" s="231"/>
    </row>
    <row r="52" spans="1:45" x14ac:dyDescent="0.35">
      <c r="A52" s="53" t="s">
        <v>75</v>
      </c>
      <c r="B52" s="115">
        <f>+B49/B66</f>
        <v>1.6326234120316205</v>
      </c>
      <c r="C52" s="229"/>
      <c r="D52" s="115">
        <f>+D49/D66</f>
        <v>0.88843517347134482</v>
      </c>
      <c r="E52" s="229"/>
      <c r="F52" s="115">
        <f>+F49/F66</f>
        <v>0.65244381180621169</v>
      </c>
      <c r="G52" s="229"/>
      <c r="H52" s="116">
        <f>+H49/H66</f>
        <v>0.374485605970104</v>
      </c>
      <c r="I52" s="230"/>
      <c r="J52" s="116">
        <f>+J49/J66</f>
        <v>1.0408193846818863</v>
      </c>
      <c r="K52" s="230"/>
      <c r="L52" s="115">
        <f>+L49/L66</f>
        <v>0.54056582830098554</v>
      </c>
      <c r="M52" s="229"/>
      <c r="N52" s="115">
        <f>+N49/N66</f>
        <v>0.37251111532765874</v>
      </c>
      <c r="O52" s="229"/>
      <c r="P52" s="115">
        <f>+P49/P66</f>
        <v>0.2522758564243831</v>
      </c>
      <c r="Q52" s="229"/>
      <c r="R52" s="116">
        <f>+R49/R66</f>
        <v>0.74882478926010521</v>
      </c>
      <c r="S52" s="230"/>
      <c r="T52" s="116">
        <f>+T49/T66</f>
        <v>0.72071156352016719</v>
      </c>
      <c r="U52" s="230"/>
      <c r="V52" s="116">
        <f>+V49/V66</f>
        <v>0.78716241208969018</v>
      </c>
      <c r="W52" s="230"/>
      <c r="X52" s="116">
        <f>+X49/X66</f>
        <v>0.21933993811212207</v>
      </c>
      <c r="Y52" s="230"/>
      <c r="Z52" s="116">
        <f>+Z49/Z66</f>
        <v>0.81252341774835368</v>
      </c>
      <c r="AA52" s="230"/>
      <c r="AB52" s="116">
        <f>+AB49/AB66</f>
        <v>0.91519407627267979</v>
      </c>
      <c r="AC52" s="230"/>
      <c r="AD52" s="115">
        <f>+AD49/AD66</f>
        <v>0.4974004005619197</v>
      </c>
      <c r="AE52" s="229"/>
      <c r="AF52" s="116">
        <f>+AF49/AF66</f>
        <v>0.38812676714089267</v>
      </c>
      <c r="AG52" s="230"/>
      <c r="AH52" s="115">
        <f>+AH49/AH66</f>
        <v>2.6161693315438503</v>
      </c>
      <c r="AI52" s="229"/>
      <c r="AJ52" s="115">
        <f>+AJ49/AJ66</f>
        <v>1.0678379873035029</v>
      </c>
      <c r="AK52" s="229"/>
      <c r="AL52" s="115">
        <f>+AL49/AL66</f>
        <v>0.75294998330683915</v>
      </c>
      <c r="AM52" s="229"/>
      <c r="AN52" s="116">
        <f>+AN49/AN66</f>
        <v>0.51294575035752987</v>
      </c>
      <c r="AO52" s="230"/>
      <c r="AP52" s="115">
        <f>+AP49/AP66</f>
        <v>1.7466671930968205</v>
      </c>
      <c r="AQ52" s="229"/>
      <c r="AR52" s="117">
        <f>+AR49/AR66</f>
        <v>1.1375119593539229</v>
      </c>
      <c r="AS52" s="231"/>
    </row>
    <row r="53" spans="1:45" x14ac:dyDescent="0.35">
      <c r="A53" s="53" t="s">
        <v>73</v>
      </c>
      <c r="B53" s="115">
        <f>+B49/B67</f>
        <v>1.0472003338755616</v>
      </c>
      <c r="C53" s="229"/>
      <c r="D53" s="115">
        <f>+D49/D67</f>
        <v>0.49343740380357748</v>
      </c>
      <c r="E53" s="229"/>
      <c r="F53" s="115">
        <f>+F49/F67</f>
        <v>0.3465826950160612</v>
      </c>
      <c r="G53" s="229"/>
      <c r="H53" s="116">
        <f>+H49/H67</f>
        <v>0.21161175786733769</v>
      </c>
      <c r="I53" s="230"/>
      <c r="J53" s="116">
        <f>+J49/J67</f>
        <v>0.71346542443670891</v>
      </c>
      <c r="K53" s="230"/>
      <c r="L53" s="115">
        <f>+L49/L67</f>
        <v>0.37638557439217318</v>
      </c>
      <c r="M53" s="229"/>
      <c r="N53" s="115">
        <f>+N49/N67</f>
        <v>0.2449777190511829</v>
      </c>
      <c r="O53" s="229"/>
      <c r="P53" s="115">
        <f>+P49/P67</f>
        <v>0.16847335320871601</v>
      </c>
      <c r="Q53" s="229"/>
      <c r="R53" s="116">
        <f>+R49/R67</f>
        <v>0.57342422358759848</v>
      </c>
      <c r="S53" s="230"/>
      <c r="T53" s="116">
        <f>+T49/T67</f>
        <v>0.55189608392972811</v>
      </c>
      <c r="U53" s="230"/>
      <c r="V53" s="116">
        <f>+V49/V67</f>
        <v>0.60278185426509046</v>
      </c>
      <c r="W53" s="230"/>
      <c r="X53" s="116">
        <f>+X49/X67</f>
        <v>0.16368568224094784</v>
      </c>
      <c r="Y53" s="230"/>
      <c r="Z53" s="116">
        <f>+Z49/Z67</f>
        <v>0.65067296801803876</v>
      </c>
      <c r="AA53" s="230"/>
      <c r="AB53" s="116">
        <f>+AB49/AB67</f>
        <v>0.73289216398351409</v>
      </c>
      <c r="AC53" s="230"/>
      <c r="AD53" s="115">
        <f>+AD49/AD67</f>
        <v>0.36924800165109517</v>
      </c>
      <c r="AE53" s="229"/>
      <c r="AF53" s="116">
        <f>+AF49/AF67</f>
        <v>0.29171254447995842</v>
      </c>
      <c r="AG53" s="230"/>
      <c r="AH53" s="115">
        <f>+AH49/AH67</f>
        <v>2.58805276873546</v>
      </c>
      <c r="AI53" s="229"/>
      <c r="AJ53" s="115">
        <f>+AJ49/AJ67</f>
        <v>0.77707237639546112</v>
      </c>
      <c r="AK53" s="229"/>
      <c r="AL53" s="115">
        <f>+AL49/AL67</f>
        <v>0.52876991946364693</v>
      </c>
      <c r="AM53" s="229"/>
      <c r="AN53" s="116">
        <f>+AN49/AN67</f>
        <v>0.36585492167782596</v>
      </c>
      <c r="AO53" s="230"/>
      <c r="AP53" s="115">
        <f>+AP49/AP67</f>
        <v>1.3193998690786037</v>
      </c>
      <c r="AQ53" s="229"/>
      <c r="AR53" s="117">
        <f>+AR49/AR67</f>
        <v>0.85204929112330496</v>
      </c>
      <c r="AS53" s="231"/>
    </row>
    <row r="54" spans="1:45" x14ac:dyDescent="0.35">
      <c r="A54" s="53"/>
      <c r="B54" s="115"/>
      <c r="C54" s="229"/>
      <c r="D54" s="115"/>
      <c r="E54" s="229"/>
      <c r="F54" s="115"/>
      <c r="G54" s="229"/>
      <c r="H54" s="116"/>
      <c r="I54" s="230"/>
      <c r="J54" s="116"/>
      <c r="K54" s="230"/>
      <c r="L54" s="115"/>
      <c r="M54" s="229"/>
      <c r="N54" s="115"/>
      <c r="O54" s="229"/>
      <c r="P54" s="115"/>
      <c r="Q54" s="229"/>
      <c r="R54" s="116"/>
      <c r="S54" s="230"/>
      <c r="T54" s="116"/>
      <c r="U54" s="230"/>
      <c r="V54" s="116"/>
      <c r="W54" s="230"/>
      <c r="X54" s="116"/>
      <c r="Y54" s="230"/>
      <c r="Z54" s="116"/>
      <c r="AA54" s="230"/>
      <c r="AB54" s="116"/>
      <c r="AC54" s="230"/>
      <c r="AD54" s="115"/>
      <c r="AE54" s="229"/>
      <c r="AF54" s="116"/>
      <c r="AG54" s="230"/>
      <c r="AH54" s="115"/>
      <c r="AI54" s="229"/>
      <c r="AJ54" s="115"/>
      <c r="AK54" s="229"/>
      <c r="AL54" s="115"/>
      <c r="AM54" s="229"/>
      <c r="AN54" s="116"/>
      <c r="AO54" s="230"/>
      <c r="AP54" s="115"/>
      <c r="AQ54" s="229"/>
      <c r="AR54" s="117"/>
      <c r="AS54" s="231"/>
    </row>
    <row r="55" spans="1:45" x14ac:dyDescent="0.35">
      <c r="A55" s="44" t="s">
        <v>77</v>
      </c>
      <c r="B55" s="28">
        <f>+'DP BCCR colones'!B55/'DP BCCR dólares'!B72</f>
        <v>9.1585114300000008</v>
      </c>
      <c r="C55" s="203">
        <f>+B55/B42</f>
        <v>2.6277377280545253E-3</v>
      </c>
      <c r="D55" s="28">
        <f>+'DP BCCR colones'!D55/'DP BCCR dólares'!D72</f>
        <v>8.389078979999999</v>
      </c>
      <c r="E55" s="203">
        <f>+D55/D42</f>
        <v>2.6926358273206539E-3</v>
      </c>
      <c r="F55" s="28">
        <f>+'DP BCCR colones'!F55/'DP BCCR dólares'!F72</f>
        <v>228.37267309339001</v>
      </c>
      <c r="G55" s="203">
        <f>+F55/F42</f>
        <v>7.4584567396289131E-2</v>
      </c>
      <c r="H55" s="30">
        <f>+'DP BCCR colones'!H55/'DP BCCR dólares'!H72</f>
        <v>232.71038432999995</v>
      </c>
      <c r="I55" s="205">
        <f>+H55/H42</f>
        <v>8.1002673430880953E-2</v>
      </c>
      <c r="J55" s="30">
        <f>+'DP BCCR colones'!J55/'DP BCCR dólares'!J72</f>
        <v>228.74545202167002</v>
      </c>
      <c r="K55" s="205">
        <f>+J55/J42</f>
        <v>8.4322980591959293E-2</v>
      </c>
      <c r="L55" s="28">
        <f>+'DP BCCR colones'!L55/'DP BCCR dólares'!L72</f>
        <v>229.39444828733997</v>
      </c>
      <c r="M55" s="203">
        <f>+L55/L42</f>
        <v>8.85163312220279E-2</v>
      </c>
      <c r="N55" s="28">
        <f>+'DP BCCR colones'!N55/'DP BCCR dólares'!N72</f>
        <v>725.10174240531012</v>
      </c>
      <c r="O55" s="203">
        <f>+N55/N42</f>
        <v>0.23550738412334082</v>
      </c>
      <c r="P55" s="28">
        <f>+'DP BCCR colones'!P55/'DP BCCR dólares'!P72</f>
        <v>719.55891015467</v>
      </c>
      <c r="Q55" s="203">
        <f>+P55/P42</f>
        <v>0.24773192160922106</v>
      </c>
      <c r="R55" s="30">
        <f>+'DP BCCR colones'!R55/'DP BCCR dólares'!R72</f>
        <v>710.41592374120012</v>
      </c>
      <c r="S55" s="205">
        <f>+R55/R42</f>
        <v>0.26712947710976975</v>
      </c>
      <c r="T55" s="30">
        <f>+'DP BCCR colones'!T55/'DP BCCR dólares'!T72</f>
        <v>681.71096362113997</v>
      </c>
      <c r="U55" s="205">
        <f>+T55/T42</f>
        <v>0.27376910027218737</v>
      </c>
      <c r="V55" s="30">
        <f>+'DP BCCR colones'!V55/'DP BCCR dólares'!V72</f>
        <v>1756.8823241177154</v>
      </c>
      <c r="W55" s="205">
        <f>+V55/V42</f>
        <v>0.44713198350952482</v>
      </c>
      <c r="X55" s="30">
        <f>+'DP BCCR colones'!X55/'DP BCCR dólares'!X72</f>
        <v>1782.0729906002337</v>
      </c>
      <c r="Y55" s="205">
        <f>+X55/X42</f>
        <v>0.43480179831601284</v>
      </c>
      <c r="Z55" s="30">
        <f>+'DP BCCR colones'!Z55/'DP BCCR dólares'!Z72</f>
        <v>1789.4203498705983</v>
      </c>
      <c r="AA55" s="205">
        <f>+Z55/Z42</f>
        <v>0.397358472917414</v>
      </c>
      <c r="AB55" s="30">
        <f>+'DP BCCR colones'!AB55/'DP BCCR dólares'!AB72</f>
        <v>1780.8385081202296</v>
      </c>
      <c r="AC55" s="205">
        <f>+AB55/AB42</f>
        <v>0.37006387094501753</v>
      </c>
      <c r="AD55" s="28">
        <f>+'DP BCCR colones'!AD55/'DP BCCR dólares'!AD72</f>
        <v>1773.1337360047403</v>
      </c>
      <c r="AE55" s="203">
        <f>+AD55/AD42</f>
        <v>0.3151226863437751</v>
      </c>
      <c r="AF55" s="30">
        <f>+'DP BCCR colones'!AF55/'DP BCCR dólares'!AF72</f>
        <v>1648.4073824194286</v>
      </c>
      <c r="AG55" s="205">
        <f>+AF55/AF42</f>
        <v>0.28043064614948626</v>
      </c>
      <c r="AH55" s="28">
        <f>+'DP BCCR colones'!AH55/'DP BCCR dólares'!AH72</f>
        <v>676.91081626176572</v>
      </c>
      <c r="AI55" s="203">
        <f>+AH55/AH42</f>
        <v>0.10971624218315316</v>
      </c>
      <c r="AJ55" s="28">
        <f>+'DP BCCR colones'!AJ55/'DP BCCR dólares'!AJ72</f>
        <v>671.59684118466362</v>
      </c>
      <c r="AK55" s="203">
        <f>+AJ55/AJ42</f>
        <v>0.1097355371167841</v>
      </c>
      <c r="AL55" s="28">
        <f>+'DP BCCR colones'!AL55/'DP BCCR dólares'!AL72</f>
        <v>692.54625994809226</v>
      </c>
      <c r="AM55" s="203">
        <f>+AL55/AL42</f>
        <v>0.10091568382184617</v>
      </c>
      <c r="AN55" s="30">
        <f>+'DP BCCR colones'!AN55/'DP BCCR dólares'!AN72</f>
        <v>666.19992390581342</v>
      </c>
      <c r="AO55" s="205">
        <f>+AN55/AN42</f>
        <v>0.10240286347071302</v>
      </c>
      <c r="AP55" s="28">
        <f>+'DP BCCR colones'!AP55/'DP BCCR dólares'!AP72</f>
        <v>678.41829134123157</v>
      </c>
      <c r="AQ55" s="203">
        <f>+AP55/AP42</f>
        <v>9.7842774020975354E-2</v>
      </c>
      <c r="AR55" s="32">
        <f>+'DP BCCR colones'!AR55/'DP BCCR dólares'!AR72</f>
        <v>701.5479277854181</v>
      </c>
      <c r="AS55" s="207">
        <f>+AR55/AR42</f>
        <v>0.10179762833828578</v>
      </c>
    </row>
    <row r="56" spans="1:45" x14ac:dyDescent="0.35">
      <c r="A56" s="53" t="s">
        <v>56</v>
      </c>
      <c r="B56" s="115">
        <v>0</v>
      </c>
      <c r="C56" s="220"/>
      <c r="D56" s="115">
        <v>0</v>
      </c>
      <c r="E56" s="220"/>
      <c r="F56" s="115">
        <v>0</v>
      </c>
      <c r="G56" s="220"/>
      <c r="H56" s="116">
        <f>+H55/H62</f>
        <v>3.9711072841945496E-3</v>
      </c>
      <c r="I56" s="221"/>
      <c r="J56" s="116">
        <v>0</v>
      </c>
      <c r="K56" s="221"/>
      <c r="L56" s="115">
        <v>0</v>
      </c>
      <c r="M56" s="220"/>
      <c r="N56" s="115">
        <v>0</v>
      </c>
      <c r="O56" s="220"/>
      <c r="P56" s="115">
        <f>+P55/P62</f>
        <v>1.1562785020024493E-2</v>
      </c>
      <c r="Q56" s="220"/>
      <c r="R56" s="116"/>
      <c r="S56" s="221"/>
      <c r="T56" s="116"/>
      <c r="U56" s="221"/>
      <c r="V56" s="116"/>
      <c r="W56" s="221"/>
      <c r="X56" s="116">
        <f>+X55/X62</f>
        <v>2.4067738640550115E-2</v>
      </c>
      <c r="Y56" s="221"/>
      <c r="Z56" s="116">
        <v>0</v>
      </c>
      <c r="AA56" s="221"/>
      <c r="AB56" s="116">
        <v>0</v>
      </c>
      <c r="AC56" s="221"/>
      <c r="AD56" s="115">
        <v>0</v>
      </c>
      <c r="AE56" s="220"/>
      <c r="AF56" s="116">
        <f>+AF55/AF62</f>
        <v>1.8345033287885743E-2</v>
      </c>
      <c r="AG56" s="221"/>
      <c r="AH56" s="115">
        <v>0</v>
      </c>
      <c r="AI56" s="220"/>
      <c r="AJ56" s="115">
        <v>0</v>
      </c>
      <c r="AK56" s="220"/>
      <c r="AL56" s="115">
        <v>0</v>
      </c>
      <c r="AM56" s="220"/>
      <c r="AN56" s="116">
        <f>+AN55/AN62</f>
        <v>6.9383031975512183E-3</v>
      </c>
      <c r="AO56" s="221"/>
      <c r="AP56" s="115">
        <v>0</v>
      </c>
      <c r="AQ56" s="220"/>
      <c r="AR56" s="117">
        <v>0</v>
      </c>
      <c r="AS56" s="222"/>
    </row>
    <row r="57" spans="1:45" x14ac:dyDescent="0.35">
      <c r="A57" s="53" t="s">
        <v>74</v>
      </c>
      <c r="B57" s="115">
        <v>0</v>
      </c>
      <c r="C57" s="220"/>
      <c r="D57" s="115">
        <v>0</v>
      </c>
      <c r="E57" s="220"/>
      <c r="F57" s="115">
        <v>0</v>
      </c>
      <c r="G57" s="220"/>
      <c r="H57" s="116">
        <f>+H55/H64</f>
        <v>1.9877034749519535E-2</v>
      </c>
      <c r="I57" s="221"/>
      <c r="J57" s="116">
        <v>0</v>
      </c>
      <c r="K57" s="221"/>
      <c r="L57" s="115">
        <v>0</v>
      </c>
      <c r="M57" s="220"/>
      <c r="N57" s="115">
        <v>0</v>
      </c>
      <c r="O57" s="220"/>
      <c r="P57" s="115">
        <f>+P55/P64</f>
        <v>4.9880221724148251E-2</v>
      </c>
      <c r="Q57" s="220"/>
      <c r="R57" s="116"/>
      <c r="S57" s="221"/>
      <c r="T57" s="116"/>
      <c r="U57" s="221"/>
      <c r="V57" s="116"/>
      <c r="W57" s="221"/>
      <c r="X57" s="116">
        <f>+X55/X64</f>
        <v>0.10783841786584492</v>
      </c>
      <c r="Y57" s="221"/>
      <c r="Z57" s="116">
        <v>0</v>
      </c>
      <c r="AA57" s="221"/>
      <c r="AB57" s="116">
        <v>0</v>
      </c>
      <c r="AC57" s="221"/>
      <c r="AD57" s="115">
        <v>0</v>
      </c>
      <c r="AE57" s="220"/>
      <c r="AF57" s="116">
        <f>+AF55/AF62</f>
        <v>1.8345033287885743E-2</v>
      </c>
      <c r="AG57" s="221"/>
      <c r="AH57" s="115">
        <v>0</v>
      </c>
      <c r="AI57" s="220"/>
      <c r="AJ57" s="115">
        <v>0</v>
      </c>
      <c r="AK57" s="220"/>
      <c r="AL57" s="115">
        <v>0</v>
      </c>
      <c r="AM57" s="220"/>
      <c r="AN57" s="116">
        <f>+AN55/AN64</f>
        <v>3.2314703332645196E-2</v>
      </c>
      <c r="AO57" s="221"/>
      <c r="AP57" s="115">
        <v>0</v>
      </c>
      <c r="AQ57" s="220"/>
      <c r="AR57" s="117">
        <v>0</v>
      </c>
      <c r="AS57" s="222"/>
    </row>
    <row r="58" spans="1:45" x14ac:dyDescent="0.35">
      <c r="A58" s="53" t="s">
        <v>72</v>
      </c>
      <c r="B58" s="115">
        <f>+B55/B65</f>
        <v>3.9983037102642493E-3</v>
      </c>
      <c r="C58" s="220"/>
      <c r="D58" s="115">
        <f>+D55/D65</f>
        <v>2.1909720561259214E-3</v>
      </c>
      <c r="E58" s="220"/>
      <c r="F58" s="115">
        <f>+F55/F65</f>
        <v>4.8206906085062826E-2</v>
      </c>
      <c r="G58" s="220"/>
      <c r="H58" s="116">
        <f>+H55/H65</f>
        <v>3.052312261324867E-2</v>
      </c>
      <c r="I58" s="221"/>
      <c r="J58" s="116">
        <f>+J55/J65</f>
        <v>8.095605431483649E-2</v>
      </c>
      <c r="K58" s="221"/>
      <c r="L58" s="115">
        <f>+L55/L65</f>
        <v>4.5294752385410503E-2</v>
      </c>
      <c r="M58" s="220"/>
      <c r="N58" s="115">
        <f>+N55/N65</f>
        <v>0.10024454604626702</v>
      </c>
      <c r="O58" s="220"/>
      <c r="P58" s="115">
        <f>+P55/P65</f>
        <v>7.3173330313781579E-2</v>
      </c>
      <c r="Q58" s="220"/>
      <c r="R58" s="116">
        <f>+R55/R65</f>
        <v>0.24473331527936837</v>
      </c>
      <c r="S58" s="221"/>
      <c r="T58" s="116">
        <f>+T55/T65</f>
        <v>0.2436068611803559</v>
      </c>
      <c r="U58" s="221"/>
      <c r="V58" s="116">
        <f>+V55/V65</f>
        <v>0.57081705151846385</v>
      </c>
      <c r="W58" s="221"/>
      <c r="X58" s="116">
        <f>+X55/X65</f>
        <v>0.14522788852607973</v>
      </c>
      <c r="Y58" s="221"/>
      <c r="Z58" s="116">
        <f>+Z55/Z65</f>
        <v>0.48270323938337378</v>
      </c>
      <c r="AA58" s="221"/>
      <c r="AB58" s="116">
        <f>+AB55/AB65</f>
        <v>0.48441130951705985</v>
      </c>
      <c r="AC58" s="221"/>
      <c r="AD58" s="115">
        <f>+AD55/AD65</f>
        <v>0.20464124043433279</v>
      </c>
      <c r="AE58" s="220"/>
      <c r="AF58" s="116">
        <f>+AF55/AF65</f>
        <v>0.13512707022850867</v>
      </c>
      <c r="AG58" s="221"/>
      <c r="AH58" s="115">
        <f>+AH55/AH65</f>
        <v>0.28498254767885695</v>
      </c>
      <c r="AI58" s="220"/>
      <c r="AJ58" s="115">
        <f>+AJ55/AJ65</f>
        <v>0.11680233860889452</v>
      </c>
      <c r="AK58" s="220"/>
      <c r="AL58" s="115">
        <f>+AL55/AL65</f>
        <v>7.4940551613102285E-2</v>
      </c>
      <c r="AM58" s="220"/>
      <c r="AN58" s="116">
        <f>+AN55/AN65</f>
        <v>5.1812048376824557E-2</v>
      </c>
      <c r="AO58" s="221"/>
      <c r="AP58" s="115">
        <f>+AP55/AP65</f>
        <v>0.16889374403142465</v>
      </c>
      <c r="AQ58" s="220"/>
      <c r="AR58" s="117">
        <f>+AR55/AR65</f>
        <v>0.11434290655422348</v>
      </c>
      <c r="AS58" s="222"/>
    </row>
    <row r="59" spans="1:45" x14ac:dyDescent="0.35">
      <c r="A59" s="53" t="s">
        <v>75</v>
      </c>
      <c r="B59" s="115">
        <f>+B55/B66</f>
        <v>4.3014091105040668E-3</v>
      </c>
      <c r="C59" s="220"/>
      <c r="D59" s="115">
        <f>+D55/D66</f>
        <v>2.3986911801511363E-3</v>
      </c>
      <c r="E59" s="220"/>
      <c r="F59" s="115">
        <f>+F55/F66</f>
        <v>5.2584210009377186E-2</v>
      </c>
      <c r="G59" s="220"/>
      <c r="H59" s="116">
        <f>+H55/H66</f>
        <v>3.3008077790833937E-2</v>
      </c>
      <c r="I59" s="221"/>
      <c r="J59" s="116">
        <f>+J55/J66</f>
        <v>9.5847106473200896E-2</v>
      </c>
      <c r="K59" s="221"/>
      <c r="L59" s="115">
        <f>+L55/L66</f>
        <v>5.2495623941733384E-2</v>
      </c>
      <c r="M59" s="220"/>
      <c r="N59" s="115">
        <f>+N55/N66</f>
        <v>0.11475469678289082</v>
      </c>
      <c r="O59" s="220"/>
      <c r="P59" s="115">
        <f>+P55/P66</f>
        <v>8.3077807609908086E-2</v>
      </c>
      <c r="Q59" s="220"/>
      <c r="R59" s="116">
        <f>+R55/R66</f>
        <v>0.27294476739630924</v>
      </c>
      <c r="S59" s="221"/>
      <c r="T59" s="116">
        <f>+T55/T66</f>
        <v>0.27168846213322478</v>
      </c>
      <c r="U59" s="221"/>
      <c r="V59" s="116">
        <f>+V55/V66</f>
        <v>0.63661756542914227</v>
      </c>
      <c r="W59" s="221"/>
      <c r="X59" s="116">
        <f>+X55/X66</f>
        <v>0.16873620483845145</v>
      </c>
      <c r="Y59" s="221"/>
      <c r="Z59" s="116">
        <f>+Z55/Z66</f>
        <v>0.53574645950656286</v>
      </c>
      <c r="AA59" s="221"/>
      <c r="AB59" s="116">
        <f>+AB55/AB66</f>
        <v>0.53764222579120646</v>
      </c>
      <c r="AC59" s="221"/>
      <c r="AD59" s="115">
        <f>+AD55/AD66</f>
        <v>0.22886164760922253</v>
      </c>
      <c r="AE59" s="220"/>
      <c r="AF59" s="116">
        <f>+AF55/AF66</f>
        <v>0.15126080552875121</v>
      </c>
      <c r="AG59" s="221"/>
      <c r="AH59" s="115">
        <f>+AH55/AH66</f>
        <v>0.32240986702450142</v>
      </c>
      <c r="AI59" s="220"/>
      <c r="AJ59" s="115">
        <f>+AJ55/AJ66</f>
        <v>0.13162355679227769</v>
      </c>
      <c r="AK59" s="220"/>
      <c r="AL59" s="115">
        <f>+AL55/AL66</f>
        <v>8.4513166431435097E-2</v>
      </c>
      <c r="AM59" s="220"/>
      <c r="AN59" s="116">
        <f>+AN55/AN66</f>
        <v>5.8519698319058421E-2</v>
      </c>
      <c r="AO59" s="221"/>
      <c r="AP59" s="115">
        <f>+AP55/AP66</f>
        <v>0.18943345853996069</v>
      </c>
      <c r="AQ59" s="220"/>
      <c r="AR59" s="117">
        <f>+AR55/AR66</f>
        <v>0.12891974383728036</v>
      </c>
      <c r="AS59" s="222"/>
    </row>
    <row r="60" spans="1:45" x14ac:dyDescent="0.35">
      <c r="A60" s="53" t="s">
        <v>73</v>
      </c>
      <c r="B60" s="115">
        <f>+B55/B67</f>
        <v>2.759017801325024E-3</v>
      </c>
      <c r="C60" s="220"/>
      <c r="D60" s="115">
        <f>+D55/D67</f>
        <v>1.3322344542434884E-3</v>
      </c>
      <c r="E60" s="220"/>
      <c r="F60" s="115">
        <f>+F55/F67</f>
        <v>2.7933098437836965E-2</v>
      </c>
      <c r="G60" s="220"/>
      <c r="H60" s="116">
        <f>+H55/H67</f>
        <v>1.8651978217015412E-2</v>
      </c>
      <c r="I60" s="221"/>
      <c r="J60" s="116">
        <f>+J55/J67</f>
        <v>6.5701693787950835E-2</v>
      </c>
      <c r="K60" s="221"/>
      <c r="L60" s="115">
        <f>+L55/L67</f>
        <v>3.6551691830922224E-2</v>
      </c>
      <c r="M60" s="220"/>
      <c r="N60" s="115">
        <f>+N55/N67</f>
        <v>7.5467127587737201E-2</v>
      </c>
      <c r="O60" s="220"/>
      <c r="P60" s="115">
        <f>+P55/P67</f>
        <v>5.5480524468916298E-2</v>
      </c>
      <c r="Q60" s="220"/>
      <c r="R60" s="116">
        <f>+R55/R67</f>
        <v>0.20901169882633419</v>
      </c>
      <c r="S60" s="221"/>
      <c r="T60" s="116">
        <f>+T55/T67</f>
        <v>0.2080496635406367</v>
      </c>
      <c r="U60" s="221"/>
      <c r="V60" s="116">
        <f>+V55/V67</f>
        <v>0.48749979756830913</v>
      </c>
      <c r="W60" s="221"/>
      <c r="X60" s="116">
        <f>+X55/X67</f>
        <v>0.12592189569056789</v>
      </c>
      <c r="Y60" s="221"/>
      <c r="Z60" s="116">
        <f>+Z55/Z67</f>
        <v>0.42902854403668983</v>
      </c>
      <c r="AA60" s="221"/>
      <c r="AB60" s="116">
        <f>+AB55/AB67</f>
        <v>0.43054668351199976</v>
      </c>
      <c r="AC60" s="221"/>
      <c r="AD60" s="115">
        <f>+AD55/AD67</f>
        <v>0.16989673900305313</v>
      </c>
      <c r="AE60" s="220"/>
      <c r="AF60" s="116">
        <f>+AF55/AF67</f>
        <v>0.11368624428024211</v>
      </c>
      <c r="AG60" s="221"/>
      <c r="AH60" s="115">
        <f>+AH55/AH67</f>
        <v>0.3189448553500126</v>
      </c>
      <c r="AI60" s="220"/>
      <c r="AJ60" s="115">
        <f>+AJ55/AJ67</f>
        <v>9.5783284807536687E-2</v>
      </c>
      <c r="AK60" s="220"/>
      <c r="AL60" s="115">
        <f>+AL55/AL67</f>
        <v>5.9350582639373858E-2</v>
      </c>
      <c r="AM60" s="220"/>
      <c r="AN60" s="116">
        <f>+AN55/AN67</f>
        <v>4.1738760151938621E-2</v>
      </c>
      <c r="AO60" s="221"/>
      <c r="AP60" s="115">
        <f>+AP55/AP67</f>
        <v>0.14309450671801607</v>
      </c>
      <c r="AQ60" s="220"/>
      <c r="AR60" s="117">
        <f>+AR55/AR67</f>
        <v>9.6566876018378239E-2</v>
      </c>
      <c r="AS60" s="222"/>
    </row>
    <row r="61" spans="1:45" x14ac:dyDescent="0.35">
      <c r="A61" s="53"/>
      <c r="B61" s="85"/>
      <c r="C61" s="220"/>
      <c r="D61" s="85"/>
      <c r="E61" s="220"/>
      <c r="F61" s="85"/>
      <c r="G61" s="220"/>
      <c r="H61" s="48"/>
      <c r="I61" s="221"/>
      <c r="J61" s="48"/>
      <c r="K61" s="221"/>
      <c r="L61" s="85"/>
      <c r="M61" s="220"/>
      <c r="N61" s="85"/>
      <c r="O61" s="220"/>
      <c r="P61" s="85"/>
      <c r="Q61" s="220"/>
      <c r="R61" s="48"/>
      <c r="S61" s="221"/>
      <c r="T61" s="48"/>
      <c r="U61" s="221"/>
      <c r="V61" s="48"/>
      <c r="W61" s="221"/>
      <c r="X61" s="48"/>
      <c r="Y61" s="221"/>
      <c r="Z61" s="48"/>
      <c r="AA61" s="221"/>
      <c r="AB61" s="48"/>
      <c r="AC61" s="221"/>
      <c r="AD61" s="85"/>
      <c r="AE61" s="220"/>
      <c r="AF61" s="48"/>
      <c r="AG61" s="221"/>
      <c r="AH61" s="85"/>
      <c r="AI61" s="220"/>
      <c r="AJ61" s="85"/>
      <c r="AK61" s="220"/>
      <c r="AL61" s="85"/>
      <c r="AM61" s="220"/>
      <c r="AN61" s="48"/>
      <c r="AO61" s="221"/>
      <c r="AP61" s="85"/>
      <c r="AQ61" s="220"/>
      <c r="AR61" s="259"/>
      <c r="AS61" s="222"/>
    </row>
    <row r="62" spans="1:45" s="37" customFormat="1" ht="13.5" customHeight="1" x14ac:dyDescent="0.35">
      <c r="A62" s="48" t="s">
        <v>78</v>
      </c>
      <c r="B62" s="263">
        <f>+'DP dólares GG'!B62</f>
        <v>0</v>
      </c>
      <c r="C62" s="224"/>
      <c r="D62" s="263">
        <f>+'DP dólares GG'!D62</f>
        <v>0</v>
      </c>
      <c r="E62" s="224"/>
      <c r="F62" s="263">
        <f>+'DP dólares GG'!F62</f>
        <v>0</v>
      </c>
      <c r="G62" s="224"/>
      <c r="H62" s="264">
        <f>+'DP dólares GG'!H62</f>
        <v>58600.880730725476</v>
      </c>
      <c r="I62" s="226"/>
      <c r="J62" s="264">
        <f>+'DP dólares GG'!J62</f>
        <v>0</v>
      </c>
      <c r="K62" s="226"/>
      <c r="L62" s="263">
        <f>+'DP dólares GG'!L62</f>
        <v>0</v>
      </c>
      <c r="M62" s="224"/>
      <c r="N62" s="263">
        <f>+'DP dólares GG'!N62</f>
        <v>0</v>
      </c>
      <c r="O62" s="224"/>
      <c r="P62" s="263">
        <f>+'DP dólares GG'!P62</f>
        <v>62230.587951651265</v>
      </c>
      <c r="Q62" s="224"/>
      <c r="R62" s="264">
        <f>+'DP dólares GG'!R62</f>
        <v>0</v>
      </c>
      <c r="S62" s="226"/>
      <c r="T62" s="264">
        <f>+'DP dólares GG'!T62</f>
        <v>0</v>
      </c>
      <c r="U62" s="226"/>
      <c r="V62" s="264">
        <f>+'DP dólares GG'!V62</f>
        <v>0</v>
      </c>
      <c r="W62" s="226"/>
      <c r="X62" s="264">
        <f>+'DP dólares GG'!X62</f>
        <v>74044.056120741589</v>
      </c>
      <c r="Y62" s="226"/>
      <c r="Z62" s="264">
        <f>+'DP dólares GG'!Z62</f>
        <v>0</v>
      </c>
      <c r="AA62" s="226"/>
      <c r="AB62" s="264">
        <f>+'DP dólares GG'!AB62</f>
        <v>0</v>
      </c>
      <c r="AC62" s="226"/>
      <c r="AD62" s="263">
        <f>+'DP dólares GG'!AD62</f>
        <v>0</v>
      </c>
      <c r="AE62" s="224"/>
      <c r="AF62" s="264">
        <f>+'DP dólares GG'!AF62</f>
        <v>89855.785844115351</v>
      </c>
      <c r="AG62" s="226"/>
      <c r="AH62" s="263">
        <f>+'DP dólares GG'!AH62</f>
        <v>0</v>
      </c>
      <c r="AI62" s="224"/>
      <c r="AJ62" s="263">
        <f>+'DP dólares GG'!AJ62</f>
        <v>0</v>
      </c>
      <c r="AK62" s="224"/>
      <c r="AL62" s="263">
        <f>+'DP dólares GG'!AL62</f>
        <v>0</v>
      </c>
      <c r="AM62" s="224"/>
      <c r="AN62" s="264">
        <f>+'DP dólares GG'!AN62</f>
        <v>96017.701293443009</v>
      </c>
      <c r="AO62" s="226"/>
      <c r="AP62" s="263">
        <f>+'DP dólares GG'!AP62</f>
        <v>0</v>
      </c>
      <c r="AQ62" s="224"/>
      <c r="AR62" s="265">
        <f>+'DP dólares GG'!AR62</f>
        <v>0</v>
      </c>
      <c r="AS62" s="227"/>
    </row>
    <row r="63" spans="1:45" s="37" customFormat="1" ht="13.5" customHeight="1" x14ac:dyDescent="0.35">
      <c r="A63" s="48" t="s">
        <v>79</v>
      </c>
      <c r="B63" s="266">
        <f>+'DP dólares GG'!B63</f>
        <v>0</v>
      </c>
      <c r="C63" s="224"/>
      <c r="D63" s="266">
        <f>+'DP dólares GG'!D63</f>
        <v>0</v>
      </c>
      <c r="E63" s="224"/>
      <c r="F63" s="266">
        <f>+'DP dólares GG'!F63</f>
        <v>0</v>
      </c>
      <c r="G63" s="224"/>
      <c r="H63" s="267">
        <f>+'DP dólares GG'!H63</f>
        <v>-4.4999999999999998E-2</v>
      </c>
      <c r="I63" s="226"/>
      <c r="J63" s="267">
        <f>+'DP dólares GG'!J63</f>
        <v>0</v>
      </c>
      <c r="K63" s="226"/>
      <c r="L63" s="266">
        <f>+'DP dólares GG'!L63</f>
        <v>0</v>
      </c>
      <c r="M63" s="224"/>
      <c r="N63" s="266">
        <f>+'DP dólares GG'!N63</f>
        <v>0</v>
      </c>
      <c r="O63" s="224"/>
      <c r="P63" s="266">
        <f>+'DP dólares GG'!P63</f>
        <v>0</v>
      </c>
      <c r="Q63" s="224"/>
      <c r="R63" s="267">
        <f>+'DP dólares GG'!R63</f>
        <v>0</v>
      </c>
      <c r="S63" s="226"/>
      <c r="T63" s="267">
        <f>+'DP dólares GG'!T63</f>
        <v>0</v>
      </c>
      <c r="U63" s="226"/>
      <c r="V63" s="267">
        <f>+'DP dólares GG'!V63</f>
        <v>0</v>
      </c>
      <c r="W63" s="226"/>
      <c r="X63" s="267">
        <f>+'DP dólares GG'!X63</f>
        <v>4.2999999999999997E-2</v>
      </c>
      <c r="Y63" s="226"/>
      <c r="Z63" s="267">
        <f>+'DP dólares GG'!Z63</f>
        <v>0</v>
      </c>
      <c r="AA63" s="226"/>
      <c r="AB63" s="267">
        <f>+'DP dólares GG'!AB63</f>
        <v>0</v>
      </c>
      <c r="AC63" s="226"/>
      <c r="AD63" s="266">
        <f>+'DP dólares GG'!AD63</f>
        <v>0</v>
      </c>
      <c r="AE63" s="224"/>
      <c r="AF63" s="267">
        <f>+'DP dólares GG'!AF63</f>
        <v>0</v>
      </c>
      <c r="AG63" s="226"/>
      <c r="AH63" s="266">
        <f>+'DP dólares GG'!AH63</f>
        <v>0</v>
      </c>
      <c r="AI63" s="224"/>
      <c r="AJ63" s="266">
        <f>+'DP dólares GG'!AJ63</f>
        <v>0</v>
      </c>
      <c r="AK63" s="224"/>
      <c r="AL63" s="266">
        <f>+'DP dólares GG'!AL63</f>
        <v>0</v>
      </c>
      <c r="AM63" s="224"/>
      <c r="AN63" s="267">
        <f>+'DP dólares GG'!AN63</f>
        <v>0</v>
      </c>
      <c r="AO63" s="226"/>
      <c r="AP63" s="266">
        <f>+'DP dólares GG'!AP63</f>
        <v>0</v>
      </c>
      <c r="AQ63" s="224"/>
      <c r="AR63" s="268">
        <f>+'DP dólares GG'!AR63</f>
        <v>0</v>
      </c>
      <c r="AS63" s="227"/>
    </row>
    <row r="64" spans="1:45" s="37" customFormat="1" ht="13.5" customHeight="1" x14ac:dyDescent="0.35">
      <c r="A64" s="48" t="s">
        <v>80</v>
      </c>
      <c r="B64" s="28">
        <f>+'DP dólares GG'!B64</f>
        <v>0</v>
      </c>
      <c r="C64" s="224"/>
      <c r="D64" s="28">
        <f>+'DP dólares GG'!D64</f>
        <v>0</v>
      </c>
      <c r="E64" s="224"/>
      <c r="F64" s="28">
        <f>+'DP dólares GG'!F64</f>
        <v>0</v>
      </c>
      <c r="G64" s="224"/>
      <c r="H64" s="30">
        <f>+'DP dólares GG'!H64</f>
        <v>11707.5</v>
      </c>
      <c r="I64" s="226"/>
      <c r="J64" s="30">
        <f>+'DP dólares GG'!J64</f>
        <v>0</v>
      </c>
      <c r="K64" s="226"/>
      <c r="L64" s="28">
        <f>+'DP dólares GG'!L64</f>
        <v>0</v>
      </c>
      <c r="M64" s="224"/>
      <c r="N64" s="28">
        <f>+'DP dólares GG'!N64</f>
        <v>0</v>
      </c>
      <c r="O64" s="224"/>
      <c r="P64" s="28">
        <f>+'DP dólares GG'!P64</f>
        <v>14425.73599881</v>
      </c>
      <c r="Q64" s="224"/>
      <c r="R64" s="30">
        <f>+'DP dólares GG'!R64</f>
        <v>0</v>
      </c>
      <c r="S64" s="226"/>
      <c r="T64" s="30">
        <f>+'DP dólares GG'!T64</f>
        <v>0</v>
      </c>
      <c r="U64" s="226"/>
      <c r="V64" s="30">
        <f>+'DP dólares GG'!V64</f>
        <v>0</v>
      </c>
      <c r="W64" s="226"/>
      <c r="X64" s="30">
        <f>+'DP dólares GG'!X64</f>
        <v>16525.400000000001</v>
      </c>
      <c r="Y64" s="226"/>
      <c r="Z64" s="30">
        <f>+'DP dólares GG'!Z64</f>
        <v>0</v>
      </c>
      <c r="AA64" s="226"/>
      <c r="AB64" s="30">
        <f>+'DP dólares GG'!AB64</f>
        <v>0</v>
      </c>
      <c r="AC64" s="226"/>
      <c r="AD64" s="28">
        <f>+'DP dólares GG'!AD64</f>
        <v>0</v>
      </c>
      <c r="AE64" s="224"/>
      <c r="AF64" s="30">
        <f>+'DP dólares GG'!AF64</f>
        <v>18802.5</v>
      </c>
      <c r="AG64" s="226"/>
      <c r="AH64" s="28">
        <f>+'DP dólares GG'!AH64</f>
        <v>0</v>
      </c>
      <c r="AI64" s="224"/>
      <c r="AJ64" s="28">
        <f>+'DP dólares GG'!AJ64</f>
        <v>0</v>
      </c>
      <c r="AK64" s="224"/>
      <c r="AL64" s="28">
        <f>+'DP dólares GG'!AL64</f>
        <v>0</v>
      </c>
      <c r="AM64" s="224"/>
      <c r="AN64" s="30">
        <f>+'DP dólares GG'!AN64</f>
        <v>20616</v>
      </c>
      <c r="AO64" s="226"/>
      <c r="AP64" s="28">
        <f>+'DP dólares GG'!AP64</f>
        <v>0</v>
      </c>
      <c r="AQ64" s="224"/>
      <c r="AR64" s="32">
        <f>+'DP dólares GG'!AR64</f>
        <v>0</v>
      </c>
      <c r="AS64" s="227"/>
    </row>
    <row r="65" spans="1:45" s="37" customFormat="1" ht="13.5" customHeight="1" x14ac:dyDescent="0.35">
      <c r="A65" s="48" t="s">
        <v>81</v>
      </c>
      <c r="B65" s="28">
        <f>+'DP dólares GG'!B65</f>
        <v>2290.5992374938201</v>
      </c>
      <c r="C65" s="236"/>
      <c r="D65" s="28">
        <f>+'DP dólares GG'!D65</f>
        <v>3828.9301575272375</v>
      </c>
      <c r="E65" s="236"/>
      <c r="F65" s="28">
        <f>+'DP dólares GG'!F65</f>
        <v>4737.3434978469304</v>
      </c>
      <c r="G65" s="236"/>
      <c r="H65" s="30">
        <f>+'DP dólares GG'!H65</f>
        <v>7624.0687192663299</v>
      </c>
      <c r="I65" s="237"/>
      <c r="J65" s="30">
        <f>+'DP dólares GG'!J65</f>
        <v>2825.5508986651384</v>
      </c>
      <c r="K65" s="237"/>
      <c r="L65" s="28">
        <f>+'DP dólares GG'!L65</f>
        <v>5064.4817822478753</v>
      </c>
      <c r="M65" s="236"/>
      <c r="N65" s="28">
        <f>+'DP dólares GG'!N65</f>
        <v>7233.3286049362277</v>
      </c>
      <c r="O65" s="236"/>
      <c r="P65" s="28">
        <f>+'DP dólares GG'!P65</f>
        <v>9833.6225380075011</v>
      </c>
      <c r="Q65" s="236"/>
      <c r="R65" s="30">
        <f>+'DP dólares GG'!R65</f>
        <v>2902.8165737478162</v>
      </c>
      <c r="S65" s="237"/>
      <c r="T65" s="30">
        <f>+'DP dólares GG'!T65</f>
        <v>2798.4062530834503</v>
      </c>
      <c r="U65" s="237"/>
      <c r="V65" s="30">
        <f>+'DP dólares GG'!V65</f>
        <v>3077.8378456707446</v>
      </c>
      <c r="W65" s="237"/>
      <c r="X65" s="30">
        <f>+'DP dólares GG'!X65</f>
        <v>12270.873099419969</v>
      </c>
      <c r="Y65" s="237"/>
      <c r="Z65" s="30">
        <f>+'DP dólares GG'!Z65</f>
        <v>3707.0817095747734</v>
      </c>
      <c r="AA65" s="237"/>
      <c r="AB65" s="30">
        <f>+'DP dólares GG'!AB65</f>
        <v>3676.2942423777422</v>
      </c>
      <c r="AC65" s="237"/>
      <c r="AD65" s="28">
        <f>+'DP dólares GG'!AD65</f>
        <v>8664.5963064014959</v>
      </c>
      <c r="AE65" s="236"/>
      <c r="AF65" s="30">
        <f>+'DP dólares GG'!AF65</f>
        <v>12198.942666572022</v>
      </c>
      <c r="AG65" s="237"/>
      <c r="AH65" s="28">
        <f>+'DP dólares GG'!AH65</f>
        <v>2375.2711237060298</v>
      </c>
      <c r="AI65" s="236"/>
      <c r="AJ65" s="28">
        <f>+'DP dólares GG'!AJ65</f>
        <v>5749.8578297602799</v>
      </c>
      <c r="AK65" s="236"/>
      <c r="AL65" s="28">
        <f>+'DP dólares GG'!AL65</f>
        <v>9241.2751846759875</v>
      </c>
      <c r="AM65" s="236"/>
      <c r="AN65" s="30">
        <f>+'DP dólares GG'!AN65</f>
        <v>12858.011693739627</v>
      </c>
      <c r="AO65" s="226"/>
      <c r="AP65" s="28">
        <f>+'DP dólares GG'!AP65</f>
        <v>4016.8349350761264</v>
      </c>
      <c r="AQ65" s="224"/>
      <c r="AR65" s="32">
        <f>+'DP dólares GG'!AR65</f>
        <v>6135.4739784643425</v>
      </c>
      <c r="AS65" s="227"/>
    </row>
    <row r="66" spans="1:45" s="37" customFormat="1" ht="13.5" customHeight="1" x14ac:dyDescent="0.35">
      <c r="A66" s="48" t="s">
        <v>82</v>
      </c>
      <c r="B66" s="28">
        <f>+'DP dólares GG'!B66</f>
        <v>2129.1886437016328</v>
      </c>
      <c r="C66" s="236"/>
      <c r="D66" s="28">
        <f>+'DP dólares GG'!D66</f>
        <v>3497.3568291819133</v>
      </c>
      <c r="E66" s="236"/>
      <c r="F66" s="28">
        <f>+'DP dólares GG'!F66</f>
        <v>4342.98952200033</v>
      </c>
      <c r="G66" s="236"/>
      <c r="H66" s="30">
        <f>+'DP dólares GG'!H66</f>
        <v>7050.1040928418333</v>
      </c>
      <c r="I66" s="237"/>
      <c r="J66" s="30">
        <f>+'DP dólares GG'!J66</f>
        <v>2386.5660679660459</v>
      </c>
      <c r="K66" s="237"/>
      <c r="L66" s="28">
        <f>+'DP dólares GG'!L66</f>
        <v>4369.7822992246438</v>
      </c>
      <c r="M66" s="236"/>
      <c r="N66" s="28">
        <f>+'DP dólares GG'!N66</f>
        <v>6318.7108042920472</v>
      </c>
      <c r="O66" s="236"/>
      <c r="P66" s="28">
        <f>+'DP dólares GG'!P66</f>
        <v>8661.2650340191867</v>
      </c>
      <c r="Q66" s="236"/>
      <c r="R66" s="30">
        <f>+'DP dólares GG'!R66</f>
        <v>2602.782718709142</v>
      </c>
      <c r="S66" s="237"/>
      <c r="T66" s="30">
        <f>+'DP dólares GG'!T66</f>
        <v>2509.164203251506</v>
      </c>
      <c r="U66" s="237"/>
      <c r="V66" s="30">
        <f>+'DP dólares GG'!V66</f>
        <v>2759.71386829926</v>
      </c>
      <c r="W66" s="237"/>
      <c r="X66" s="30">
        <f>+'DP dólares GG'!X66</f>
        <v>10561.295913383827</v>
      </c>
      <c r="Y66" s="237"/>
      <c r="Z66" s="30">
        <f>+'DP dólares GG'!Z66</f>
        <v>3340.05072384184</v>
      </c>
      <c r="AA66" s="237"/>
      <c r="AB66" s="30">
        <f>+'DP dólares GG'!AB66</f>
        <v>3312.3114641888615</v>
      </c>
      <c r="AC66" s="237"/>
      <c r="AD66" s="28">
        <f>+'DP dólares GG'!AD66</f>
        <v>7747.6228740270926</v>
      </c>
      <c r="AE66" s="236"/>
      <c r="AF66" s="30">
        <f>+'DP dólares GG'!AF66</f>
        <v>10897.782652004351</v>
      </c>
      <c r="AG66" s="237"/>
      <c r="AH66" s="28">
        <f>+'DP dólares GG'!AH66</f>
        <v>2099.5350499317196</v>
      </c>
      <c r="AI66" s="236"/>
      <c r="AJ66" s="28">
        <f>+'DP dólares GG'!AJ66</f>
        <v>5102.4061159853563</v>
      </c>
      <c r="AK66" s="236"/>
      <c r="AL66" s="28">
        <f>+'DP dólares GG'!AL66</f>
        <v>8194.5368892307433</v>
      </c>
      <c r="AM66" s="236"/>
      <c r="AN66" s="30">
        <f>+'DP dólares GG'!AN66</f>
        <v>11384.19956086562</v>
      </c>
      <c r="AO66" s="226"/>
      <c r="AP66" s="28">
        <f>+'DP dólares GG'!AP66</f>
        <v>3581.3013000452625</v>
      </c>
      <c r="AQ66" s="224"/>
      <c r="AR66" s="32">
        <f>+'DP dólares GG'!AR66</f>
        <v>5441.7415587708301</v>
      </c>
      <c r="AS66" s="227"/>
    </row>
    <row r="67" spans="1:45" s="37" customFormat="1" ht="13.5" customHeight="1" x14ac:dyDescent="0.35">
      <c r="A67" s="48" t="s">
        <v>83</v>
      </c>
      <c r="B67" s="28">
        <f>+'DP dólares GG'!B67</f>
        <v>3319.4825439696715</v>
      </c>
      <c r="C67" s="236"/>
      <c r="D67" s="28">
        <f>+'DP dólares GG'!D67</f>
        <v>6296.9989653688635</v>
      </c>
      <c r="E67" s="236"/>
      <c r="F67" s="28">
        <f>+'DP dólares GG'!F67</f>
        <v>8175.7014389798687</v>
      </c>
      <c r="G67" s="236"/>
      <c r="H67" s="30">
        <f>+'DP dólares GG'!H67</f>
        <v>12476.445212535584</v>
      </c>
      <c r="I67" s="237"/>
      <c r="J67" s="30">
        <f>+'DP dólares GG'!J67</f>
        <v>3481.576179145934</v>
      </c>
      <c r="K67" s="237"/>
      <c r="L67" s="28">
        <f>+'DP dólares GG'!L67</f>
        <v>6275.8913964489993</v>
      </c>
      <c r="M67" s="236"/>
      <c r="N67" s="28">
        <f>+'DP dólares GG'!N67</f>
        <v>9608.1799530837488</v>
      </c>
      <c r="O67" s="236"/>
      <c r="P67" s="28">
        <f>+'DP dólares GG'!P67</f>
        <v>12969.576568401268</v>
      </c>
      <c r="Q67" s="236"/>
      <c r="R67" s="30">
        <f>+'DP dólares GG'!R67</f>
        <v>3398.9289964648242</v>
      </c>
      <c r="S67" s="237"/>
      <c r="T67" s="30">
        <f>+'DP dólares GG'!T67</f>
        <v>3276.6741941305122</v>
      </c>
      <c r="U67" s="237"/>
      <c r="V67" s="30">
        <f>+'DP dólares GG'!V67</f>
        <v>3603.8626741614976</v>
      </c>
      <c r="W67" s="237"/>
      <c r="X67" s="30">
        <f>+'DP dólares GG'!X67</f>
        <v>14152.209040589587</v>
      </c>
      <c r="Y67" s="237"/>
      <c r="Z67" s="30">
        <f>+'DP dólares GG'!Z67</f>
        <v>4170.8654930837656</v>
      </c>
      <c r="AA67" s="237"/>
      <c r="AB67" s="30">
        <f>+'DP dólares GG'!AB67</f>
        <v>4136.2262823483015</v>
      </c>
      <c r="AC67" s="237"/>
      <c r="AD67" s="28">
        <f>+'DP dólares GG'!AD67</f>
        <v>10436.537784123544</v>
      </c>
      <c r="AE67" s="236"/>
      <c r="AF67" s="30">
        <f>+'DP dólares GG'!AF67</f>
        <v>14499.62036177415</v>
      </c>
      <c r="AG67" s="237"/>
      <c r="AH67" s="28">
        <f>+'DP dólares GG'!AH67</f>
        <v>2122.3443642598295</v>
      </c>
      <c r="AI67" s="236"/>
      <c r="AJ67" s="28">
        <f>+'DP dólares GG'!AJ67</f>
        <v>7011.6288299586395</v>
      </c>
      <c r="AK67" s="236"/>
      <c r="AL67" s="28">
        <f>+'DP dólares GG'!AL67</f>
        <v>11668.735657679106</v>
      </c>
      <c r="AM67" s="236"/>
      <c r="AN67" s="30">
        <f>+'DP dólares GG'!AN67</f>
        <v>15961.181440960238</v>
      </c>
      <c r="AO67" s="226"/>
      <c r="AP67" s="28">
        <f>+'DP dólares GG'!AP67</f>
        <v>4741.050560928461</v>
      </c>
      <c r="AQ67" s="224"/>
      <c r="AR67" s="32">
        <f>+'DP dólares GG'!AR67</f>
        <v>7264.8920283172683</v>
      </c>
      <c r="AS67" s="227"/>
    </row>
    <row r="68" spans="1:45" s="37" customFormat="1" ht="15" thickBot="1" x14ac:dyDescent="0.4">
      <c r="A68" s="93"/>
      <c r="B68" s="106"/>
      <c r="C68" s="239"/>
      <c r="D68" s="106"/>
      <c r="E68" s="239"/>
      <c r="F68" s="106"/>
      <c r="G68" s="239"/>
      <c r="H68" s="108"/>
      <c r="I68" s="241"/>
      <c r="J68" s="108"/>
      <c r="K68" s="241"/>
      <c r="L68" s="106"/>
      <c r="M68" s="239"/>
      <c r="N68" s="106"/>
      <c r="O68" s="239"/>
      <c r="P68" s="106"/>
      <c r="Q68" s="239"/>
      <c r="R68" s="108"/>
      <c r="S68" s="241"/>
      <c r="T68" s="108"/>
      <c r="U68" s="241"/>
      <c r="V68" s="108"/>
      <c r="W68" s="241"/>
      <c r="X68" s="108"/>
      <c r="Y68" s="241"/>
      <c r="Z68" s="108"/>
      <c r="AA68" s="241"/>
      <c r="AB68" s="108"/>
      <c r="AC68" s="241"/>
      <c r="AD68" s="106"/>
      <c r="AE68" s="239"/>
      <c r="AF68" s="108"/>
      <c r="AG68" s="241"/>
      <c r="AH68" s="106"/>
      <c r="AI68" s="239"/>
      <c r="AJ68" s="106"/>
      <c r="AK68" s="239"/>
      <c r="AL68" s="106"/>
      <c r="AM68" s="239"/>
      <c r="AN68" s="108"/>
      <c r="AO68" s="327"/>
      <c r="AP68" s="106"/>
      <c r="AQ68" s="338"/>
      <c r="AR68" s="110"/>
      <c r="AS68" s="322"/>
    </row>
    <row r="69" spans="1:45" s="37" customFormat="1" ht="15" customHeight="1" x14ac:dyDescent="0.35">
      <c r="B69" s="88"/>
      <c r="C69" s="88"/>
      <c r="D69" s="88"/>
      <c r="E69" s="88"/>
      <c r="L69" s="88"/>
      <c r="M69" s="88"/>
      <c r="N69" s="88"/>
      <c r="O69" s="88"/>
      <c r="AD69" s="88"/>
      <c r="AE69" s="88"/>
      <c r="AH69" s="88"/>
      <c r="AI69" s="88"/>
      <c r="AJ69" s="88"/>
      <c r="AK69" s="88"/>
      <c r="AL69" s="88"/>
      <c r="AM69" s="88"/>
      <c r="AP69" s="88"/>
      <c r="AQ69" s="88"/>
    </row>
    <row r="70" spans="1:45" ht="12.75" customHeight="1" x14ac:dyDescent="0.35">
      <c r="B70" s="62"/>
      <c r="C70" s="62"/>
      <c r="D70" s="62"/>
      <c r="E70" s="62"/>
      <c r="L70" s="62"/>
      <c r="M70" s="62"/>
      <c r="N70" s="62"/>
      <c r="O70" s="62"/>
      <c r="AD70" s="62"/>
      <c r="AE70" s="62"/>
      <c r="AH70" s="62"/>
      <c r="AI70" s="62"/>
      <c r="AJ70" s="62"/>
      <c r="AK70" s="62"/>
      <c r="AL70" s="62"/>
      <c r="AM70" s="62"/>
      <c r="AP70" s="62"/>
      <c r="AQ70" s="62"/>
    </row>
    <row r="71" spans="1:45" ht="15" thickBot="1" x14ac:dyDescent="0.4">
      <c r="B71" s="62"/>
      <c r="C71" s="62"/>
      <c r="D71" s="62"/>
      <c r="E71" s="62"/>
      <c r="L71" s="62"/>
      <c r="M71" s="62"/>
      <c r="N71" s="62"/>
      <c r="O71" s="62"/>
      <c r="AD71" s="62"/>
      <c r="AE71" s="62"/>
      <c r="AH71" s="62"/>
      <c r="AI71" s="62"/>
      <c r="AJ71" s="62"/>
      <c r="AK71" s="62"/>
      <c r="AL71" s="62"/>
      <c r="AM71" s="62"/>
      <c r="AP71" s="62"/>
      <c r="AQ71" s="62"/>
    </row>
    <row r="72" spans="1:45" s="100" customFormat="1" ht="15" thickBot="1" x14ac:dyDescent="0.4">
      <c r="A72" s="100" t="s">
        <v>84</v>
      </c>
      <c r="B72" s="242">
        <f>+'DP colones GG'!B72</f>
        <v>579.32000000000005</v>
      </c>
      <c r="C72" s="243"/>
      <c r="D72" s="242">
        <f>+'DP colones GG'!D72</f>
        <v>583.74</v>
      </c>
      <c r="E72" s="243"/>
      <c r="F72" s="242">
        <f>+'DP colones GG'!F72</f>
        <v>605.54</v>
      </c>
      <c r="H72" s="244">
        <f>+'DP colones GG'!H72</f>
        <v>615.74</v>
      </c>
      <c r="J72" s="244">
        <f>+'DP colones GG'!J72</f>
        <v>612.88</v>
      </c>
      <c r="L72" s="242">
        <f>+'DP colones GG'!L72</f>
        <v>620.27</v>
      </c>
      <c r="M72" s="243"/>
      <c r="N72" s="242">
        <f>+'DP colones GG'!N72</f>
        <v>628.79999999999995</v>
      </c>
      <c r="O72" s="243"/>
      <c r="P72" s="242">
        <f>+'DP colones GG'!P72</f>
        <v>642.66</v>
      </c>
      <c r="R72" s="244">
        <f>+'DP colones GG'!R72</f>
        <v>667.37</v>
      </c>
      <c r="T72" s="244">
        <f>+'DP colones GG'!T72</f>
        <v>692.27</v>
      </c>
      <c r="V72" s="244">
        <f>+'DP colones GG'!V72</f>
        <v>629.41999999999996</v>
      </c>
      <c r="X72" s="244">
        <f>+'DP colones GG'!X72</f>
        <v>597.64</v>
      </c>
      <c r="Z72" s="244">
        <f>+'DP colones GG'!Z72</f>
        <v>543.30999999999995</v>
      </c>
      <c r="AB72" s="244">
        <f>+'DP colones GG'!AB72</f>
        <v>547.86</v>
      </c>
      <c r="AD72" s="242">
        <f>+'DP colones GG'!AD72</f>
        <v>541.5</v>
      </c>
      <c r="AE72" s="243"/>
      <c r="AF72" s="244">
        <f>+'DP colones GG'!AF72</f>
        <v>523.72</v>
      </c>
      <c r="AH72" s="242">
        <f>+'DP colones GG'!AH72</f>
        <v>504.1</v>
      </c>
      <c r="AI72" s="243"/>
      <c r="AJ72" s="242">
        <f>+'DP colones GG'!AJ72</f>
        <v>528.53</v>
      </c>
      <c r="AK72" s="243"/>
      <c r="AL72" s="242">
        <f>+'DP colones GG'!AL72</f>
        <v>519.02</v>
      </c>
      <c r="AM72" s="243"/>
      <c r="AN72" s="244">
        <f>+'DP colones GG'!AN72</f>
        <v>511.53</v>
      </c>
      <c r="AP72" s="242">
        <f>+'DP colones GG'!AP72</f>
        <v>503.5</v>
      </c>
      <c r="AQ72" s="243"/>
      <c r="AR72" s="245">
        <f>+'DP colones GG'!AR72</f>
        <v>506.48</v>
      </c>
    </row>
    <row r="73" spans="1:45" x14ac:dyDescent="0.35">
      <c r="B73" s="62"/>
      <c r="C73" s="62"/>
      <c r="L73" s="62"/>
      <c r="M73" s="62"/>
      <c r="AP73" s="62"/>
      <c r="AQ73" s="62"/>
    </row>
    <row r="74" spans="1:45" x14ac:dyDescent="0.35">
      <c r="A74" s="88" t="s">
        <v>85</v>
      </c>
      <c r="B74" s="62"/>
      <c r="C74" s="62"/>
    </row>
    <row r="75" spans="1:45" s="62" customFormat="1" x14ac:dyDescent="0.35">
      <c r="A75" s="21" t="str">
        <f>+'DP dólares GG'!A75</f>
        <v>Dato del PIB al 31/12/2023</v>
      </c>
      <c r="H75" s="21"/>
      <c r="I75" s="21"/>
      <c r="J75" s="21"/>
      <c r="K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F75" s="21"/>
      <c r="AG75" s="21"/>
      <c r="AN75" s="21"/>
      <c r="AO75" s="21"/>
    </row>
    <row r="76" spans="1:45" x14ac:dyDescent="0.35">
      <c r="A76" s="21" t="str">
        <f>+'DP dólares GG'!A76</f>
        <v>El dato correspondiente al servicio de intereses, es el acumulado a la fecha corte.</v>
      </c>
      <c r="B76" s="62"/>
      <c r="C76" s="62"/>
    </row>
    <row r="77" spans="1:45" x14ac:dyDescent="0.35">
      <c r="A77" s="21" t="str">
        <f>+'DP dólares GG'!A77</f>
        <v xml:space="preserve">En los conceptos de ingresos corrientes, ingresos tributarios y gastos totales, se considera el monto acumulado al mes. Según información proporcionada por Presupuesto Nacional. </v>
      </c>
    </row>
    <row r="78" spans="1:45" x14ac:dyDescent="0.35">
      <c r="A78" s="62" t="s">
        <v>154</v>
      </c>
    </row>
  </sheetData>
  <mergeCells count="25">
    <mergeCell ref="J4:K4"/>
    <mergeCell ref="AP4:AQ4"/>
    <mergeCell ref="AR4:AS4"/>
    <mergeCell ref="AN4:AO4"/>
    <mergeCell ref="AJ4:AK4"/>
    <mergeCell ref="A1:AI1"/>
    <mergeCell ref="A2:AI2"/>
    <mergeCell ref="D4:E4"/>
    <mergeCell ref="B4:C4"/>
    <mergeCell ref="F4:G4"/>
    <mergeCell ref="A4:A6"/>
    <mergeCell ref="AD4:AE4"/>
    <mergeCell ref="H4:I4"/>
    <mergeCell ref="AB4:AC4"/>
    <mergeCell ref="Z4:AA4"/>
    <mergeCell ref="X4:Y4"/>
    <mergeCell ref="T4:U4"/>
    <mergeCell ref="L4:M4"/>
    <mergeCell ref="V4:W4"/>
    <mergeCell ref="AH4:AI4"/>
    <mergeCell ref="AF4:AG4"/>
    <mergeCell ref="AL4:AM4"/>
    <mergeCell ref="R4:S4"/>
    <mergeCell ref="P4:Q4"/>
    <mergeCell ref="N4:O4"/>
  </mergeCells>
  <hyperlinks>
    <hyperlink ref="AR1" location="INDICE!A48" display="Å INDICE" xr:uid="{C7F6CC6C-74B0-4A30-A540-03E6FFD8ED0C}"/>
  </hyperlinks>
  <printOptions horizontalCentered="1" verticalCentered="1"/>
  <pageMargins left="0.25" right="0.36" top="0.27" bottom="0.63" header="0" footer="0.5"/>
  <pageSetup paperSize="5" scale="5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2:S286"/>
  <sheetViews>
    <sheetView showGridLines="0" topLeftCell="A2" workbookViewId="0">
      <selection activeCell="D251" sqref="D251:D273"/>
    </sheetView>
  </sheetViews>
  <sheetFormatPr baseColWidth="10" defaultColWidth="11.44140625" defaultRowHeight="14.4" x14ac:dyDescent="0.35"/>
  <cols>
    <col min="1" max="1" width="5" style="136" customWidth="1"/>
    <col min="2" max="2" width="24.6640625" style="136" bestFit="1" customWidth="1"/>
    <col min="3" max="3" width="16.33203125" style="136" customWidth="1"/>
    <col min="4" max="4" width="15.21875" style="136" customWidth="1"/>
    <col min="5" max="5" width="18.6640625" style="136" customWidth="1"/>
    <col min="6" max="6" width="12.88671875" style="136" customWidth="1"/>
    <col min="7" max="7" width="13.44140625" style="136" customWidth="1"/>
    <col min="8" max="8" width="13.5546875" style="136" customWidth="1"/>
    <col min="9" max="9" width="16.33203125" style="136" customWidth="1"/>
    <col min="10" max="11" width="12.44140625" style="136" customWidth="1"/>
    <col min="12" max="12" width="20" style="136" bestFit="1" customWidth="1"/>
    <col min="13" max="13" width="12.88671875" style="136" customWidth="1"/>
    <col min="14" max="14" width="18.21875" style="136" bestFit="1" customWidth="1"/>
    <col min="15" max="15" width="12.88671875" style="136" customWidth="1"/>
    <col min="16" max="16" width="12.77734375" style="136" bestFit="1" customWidth="1"/>
    <col min="17" max="17" width="15.88671875" style="136" customWidth="1"/>
    <col min="18" max="19" width="16.5546875" style="136" customWidth="1"/>
    <col min="20" max="20" width="12.88671875" style="136" bestFit="1" customWidth="1"/>
    <col min="21" max="21" width="7" style="136" customWidth="1"/>
    <col min="22" max="22" width="8.6640625" style="136" bestFit="1" customWidth="1"/>
    <col min="23" max="24" width="11.5546875" style="136" bestFit="1" customWidth="1"/>
    <col min="25" max="16384" width="11.44140625" style="136"/>
  </cols>
  <sheetData>
    <row r="2" spans="2:15" ht="28.5" customHeight="1" x14ac:dyDescent="0.35">
      <c r="B2" s="364" t="s">
        <v>155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5"/>
      <c r="O2" s="135" t="s">
        <v>186</v>
      </c>
    </row>
    <row r="4" spans="2:15" x14ac:dyDescent="0.35">
      <c r="C4" s="137"/>
    </row>
    <row r="5" spans="2:15" x14ac:dyDescent="0.35">
      <c r="C5" s="137"/>
    </row>
    <row r="6" spans="2:15" x14ac:dyDescent="0.35">
      <c r="C6" s="358" t="s">
        <v>92</v>
      </c>
      <c r="D6" s="358"/>
      <c r="E6" s="358"/>
      <c r="F6" s="358"/>
      <c r="G6" s="358"/>
      <c r="I6" s="358" t="s">
        <v>93</v>
      </c>
      <c r="J6" s="358"/>
      <c r="K6" s="358"/>
      <c r="L6" s="358"/>
      <c r="M6" s="358"/>
    </row>
    <row r="7" spans="2:15" x14ac:dyDescent="0.35">
      <c r="C7" s="358" t="s">
        <v>156</v>
      </c>
      <c r="D7" s="358"/>
      <c r="E7" s="358"/>
      <c r="F7" s="358"/>
      <c r="G7" s="358"/>
      <c r="I7" s="358" t="str">
        <f>+C7</f>
        <v>Deuda Pública del Banco Central de Costa Rica</v>
      </c>
      <c r="J7" s="358"/>
      <c r="K7" s="358"/>
      <c r="L7" s="358"/>
      <c r="M7" s="358"/>
      <c r="N7" s="138"/>
      <c r="O7" s="138"/>
    </row>
    <row r="8" spans="2:15" x14ac:dyDescent="0.35">
      <c r="C8" s="358" t="s">
        <v>95</v>
      </c>
      <c r="D8" s="358"/>
      <c r="E8" s="358"/>
      <c r="F8" s="358"/>
      <c r="G8" s="358"/>
      <c r="I8" s="358" t="s">
        <v>96</v>
      </c>
      <c r="J8" s="358"/>
      <c r="K8" s="358"/>
      <c r="L8" s="358"/>
      <c r="M8" s="358"/>
      <c r="N8" s="138"/>
      <c r="O8" s="138"/>
    </row>
    <row r="9" spans="2:15" x14ac:dyDescent="0.35">
      <c r="C9" s="360" t="s">
        <v>216</v>
      </c>
      <c r="D9" s="360"/>
      <c r="E9" s="360"/>
      <c r="F9" s="360"/>
      <c r="G9" s="360"/>
      <c r="I9" s="360" t="str">
        <f>C9</f>
        <v>Junio 2025</v>
      </c>
      <c r="J9" s="358"/>
      <c r="K9" s="358"/>
      <c r="L9" s="358"/>
      <c r="M9" s="358"/>
      <c r="N9" s="139"/>
      <c r="O9" s="139"/>
    </row>
    <row r="22" spans="3:15" x14ac:dyDescent="0.35">
      <c r="C22" s="137"/>
      <c r="D22" s="137"/>
      <c r="I22" s="137"/>
      <c r="J22" s="137"/>
    </row>
    <row r="24" spans="3:15" x14ac:dyDescent="0.35">
      <c r="C24" s="358" t="s">
        <v>98</v>
      </c>
      <c r="D24" s="358"/>
      <c r="E24" s="358"/>
      <c r="F24" s="358"/>
      <c r="G24" s="358"/>
      <c r="I24" s="358" t="s">
        <v>99</v>
      </c>
      <c r="J24" s="358"/>
      <c r="K24" s="358"/>
      <c r="L24" s="358"/>
      <c r="M24" s="358"/>
    </row>
    <row r="25" spans="3:15" x14ac:dyDescent="0.35">
      <c r="C25" s="358" t="str">
        <f>+C7</f>
        <v>Deuda Pública del Banco Central de Costa Rica</v>
      </c>
      <c r="D25" s="358"/>
      <c r="E25" s="358"/>
      <c r="F25" s="358"/>
      <c r="G25" s="358"/>
      <c r="I25" s="358" t="s">
        <v>157</v>
      </c>
      <c r="J25" s="358"/>
      <c r="K25" s="358"/>
      <c r="L25" s="358"/>
      <c r="M25" s="358"/>
      <c r="N25" s="138"/>
      <c r="O25" s="138"/>
    </row>
    <row r="26" spans="3:15" x14ac:dyDescent="0.35">
      <c r="C26" s="358" t="s">
        <v>158</v>
      </c>
      <c r="D26" s="358"/>
      <c r="E26" s="358"/>
      <c r="F26" s="358"/>
      <c r="G26" s="358"/>
      <c r="I26" s="358" t="s">
        <v>101</v>
      </c>
      <c r="J26" s="358"/>
      <c r="K26" s="358"/>
      <c r="L26" s="358"/>
      <c r="M26" s="358"/>
      <c r="N26" s="138"/>
      <c r="O26" s="138"/>
    </row>
    <row r="27" spans="3:15" x14ac:dyDescent="0.35">
      <c r="C27" s="360" t="str">
        <f>+C9</f>
        <v>Junio 2025</v>
      </c>
      <c r="D27" s="358"/>
      <c r="E27" s="358"/>
      <c r="F27" s="358"/>
      <c r="G27" s="358"/>
      <c r="I27" s="360" t="str">
        <f>+C27</f>
        <v>Junio 2025</v>
      </c>
      <c r="J27" s="358"/>
      <c r="K27" s="358"/>
      <c r="L27" s="358"/>
      <c r="M27" s="358"/>
      <c r="N27" s="139"/>
      <c r="O27" s="139"/>
    </row>
    <row r="33" spans="3:15" ht="12" customHeight="1" x14ac:dyDescent="0.35"/>
    <row r="40" spans="3:15" x14ac:dyDescent="0.35">
      <c r="C40" s="137"/>
      <c r="D40" s="137"/>
      <c r="I40" s="137"/>
      <c r="J40" s="137"/>
    </row>
    <row r="43" spans="3:15" x14ac:dyDescent="0.35">
      <c r="E43" s="363" t="s">
        <v>102</v>
      </c>
      <c r="F43" s="363"/>
      <c r="G43" s="363"/>
      <c r="H43" s="363"/>
      <c r="I43" s="363"/>
      <c r="J43" s="363"/>
    </row>
    <row r="44" spans="3:15" ht="15" customHeight="1" x14ac:dyDescent="0.35">
      <c r="C44" s="140"/>
      <c r="D44" s="140"/>
      <c r="E44" s="363" t="str">
        <f>+I25</f>
        <v>Banco Central de Costa Rica</v>
      </c>
      <c r="F44" s="363"/>
      <c r="G44" s="363"/>
      <c r="H44" s="363"/>
      <c r="I44" s="363"/>
      <c r="J44" s="363"/>
      <c r="O44" s="138"/>
    </row>
    <row r="45" spans="3:15" ht="15" customHeight="1" x14ac:dyDescent="0.35">
      <c r="C45" s="140"/>
      <c r="D45" s="140"/>
      <c r="E45" s="363" t="s">
        <v>103</v>
      </c>
      <c r="F45" s="363"/>
      <c r="G45" s="363"/>
      <c r="H45" s="363"/>
      <c r="I45" s="363"/>
      <c r="J45" s="363"/>
      <c r="O45" s="138"/>
    </row>
    <row r="46" spans="3:15" ht="15" customHeight="1" x14ac:dyDescent="0.35">
      <c r="C46" s="139"/>
      <c r="D46" s="139"/>
      <c r="E46" s="360" t="s">
        <v>208</v>
      </c>
      <c r="F46" s="360"/>
      <c r="G46" s="360"/>
      <c r="H46" s="360"/>
      <c r="I46" s="360"/>
      <c r="J46" s="360"/>
      <c r="O46" s="139"/>
    </row>
    <row r="47" spans="3:15" ht="15" customHeight="1" x14ac:dyDescent="0.35">
      <c r="C47" s="139"/>
      <c r="D47" s="139"/>
      <c r="E47" s="139"/>
      <c r="F47" s="139"/>
      <c r="G47" s="139"/>
      <c r="H47" s="139"/>
      <c r="I47" s="139"/>
      <c r="J47" s="139"/>
      <c r="O47" s="139"/>
    </row>
    <row r="48" spans="3:15" ht="15" customHeight="1" x14ac:dyDescent="0.35">
      <c r="C48" s="139"/>
      <c r="D48" s="139"/>
      <c r="E48" s="139"/>
      <c r="F48" s="139"/>
      <c r="G48" s="139"/>
      <c r="H48" s="139"/>
      <c r="I48" s="139"/>
      <c r="J48" s="139"/>
      <c r="O48" s="139"/>
    </row>
    <row r="49" spans="3:15" ht="15" customHeight="1" x14ac:dyDescent="0.35">
      <c r="C49" s="139"/>
      <c r="D49" s="139"/>
      <c r="E49" s="139"/>
      <c r="F49" s="139"/>
      <c r="G49" s="139"/>
      <c r="H49" s="139"/>
      <c r="I49" s="139"/>
      <c r="J49" s="139"/>
      <c r="O49" s="139"/>
    </row>
    <row r="50" spans="3:15" ht="15" customHeight="1" x14ac:dyDescent="0.35">
      <c r="C50" s="139"/>
      <c r="D50" s="139"/>
      <c r="E50" s="139"/>
      <c r="F50" s="139"/>
      <c r="G50" s="139"/>
      <c r="H50" s="139"/>
      <c r="I50" s="139"/>
      <c r="J50" s="139"/>
      <c r="O50" s="139"/>
    </row>
    <row r="64" spans="3:15" x14ac:dyDescent="0.35">
      <c r="C64" s="137"/>
      <c r="D64" s="137"/>
    </row>
    <row r="65" spans="4:15" x14ac:dyDescent="0.35">
      <c r="I65" s="137"/>
      <c r="J65" s="137"/>
    </row>
    <row r="67" spans="4:15" x14ac:dyDescent="0.35">
      <c r="D67" s="358" t="s">
        <v>104</v>
      </c>
      <c r="E67" s="358"/>
      <c r="F67" s="358"/>
      <c r="G67" s="358"/>
      <c r="H67" s="358"/>
      <c r="I67" s="358"/>
      <c r="J67" s="358"/>
      <c r="K67" s="358"/>
    </row>
    <row r="68" spans="4:15" x14ac:dyDescent="0.35">
      <c r="D68" s="358" t="s">
        <v>105</v>
      </c>
      <c r="E68" s="358"/>
      <c r="F68" s="358"/>
      <c r="G68" s="358"/>
      <c r="H68" s="358"/>
      <c r="I68" s="358"/>
      <c r="J68" s="358"/>
      <c r="K68" s="358"/>
    </row>
    <row r="69" spans="4:15" x14ac:dyDescent="0.35">
      <c r="D69" s="358" t="s">
        <v>159</v>
      </c>
      <c r="E69" s="358"/>
      <c r="F69" s="358"/>
      <c r="G69" s="358"/>
      <c r="H69" s="358"/>
      <c r="I69" s="358"/>
      <c r="J69" s="358"/>
      <c r="K69" s="358"/>
    </row>
    <row r="70" spans="4:15" x14ac:dyDescent="0.35">
      <c r="D70" s="358" t="s">
        <v>220</v>
      </c>
      <c r="E70" s="358"/>
      <c r="F70" s="358"/>
      <c r="G70" s="358"/>
      <c r="H70" s="358"/>
      <c r="I70" s="358"/>
      <c r="J70" s="358"/>
      <c r="K70" s="358"/>
    </row>
    <row r="71" spans="4:15" x14ac:dyDescent="0.35">
      <c r="D71" s="360" t="s">
        <v>107</v>
      </c>
      <c r="E71" s="360"/>
      <c r="F71" s="360"/>
      <c r="G71" s="360"/>
      <c r="H71" s="360"/>
      <c r="I71" s="360"/>
      <c r="J71" s="360"/>
      <c r="K71" s="360"/>
      <c r="M71" s="141"/>
      <c r="N71" s="141"/>
      <c r="O71" s="141"/>
    </row>
    <row r="72" spans="4:15" x14ac:dyDescent="0.35">
      <c r="M72" s="141"/>
      <c r="N72" s="141"/>
      <c r="O72" s="141"/>
    </row>
    <row r="91" spans="4:15" ht="30.75" customHeight="1" x14ac:dyDescent="0.35">
      <c r="O91" s="135" t="s">
        <v>186</v>
      </c>
    </row>
    <row r="94" spans="4:15" x14ac:dyDescent="0.35">
      <c r="D94" s="358" t="s">
        <v>108</v>
      </c>
      <c r="E94" s="358"/>
      <c r="F94" s="358"/>
      <c r="G94" s="358"/>
      <c r="H94" s="358"/>
      <c r="I94" s="358"/>
      <c r="J94" s="358"/>
      <c r="K94" s="358"/>
    </row>
    <row r="95" spans="4:15" x14ac:dyDescent="0.35">
      <c r="D95" s="358" t="s">
        <v>105</v>
      </c>
      <c r="E95" s="358"/>
      <c r="F95" s="358"/>
      <c r="G95" s="358"/>
      <c r="H95" s="358"/>
      <c r="I95" s="358"/>
      <c r="J95" s="358"/>
      <c r="K95" s="358"/>
    </row>
    <row r="96" spans="4:15" x14ac:dyDescent="0.35">
      <c r="D96" s="358" t="s">
        <v>159</v>
      </c>
      <c r="E96" s="358"/>
      <c r="F96" s="358"/>
      <c r="G96" s="358"/>
      <c r="H96" s="358"/>
      <c r="I96" s="358"/>
      <c r="J96" s="358"/>
      <c r="K96" s="358"/>
    </row>
    <row r="97" spans="4:15" x14ac:dyDescent="0.35">
      <c r="D97" s="358" t="str">
        <f>+D70</f>
        <v>Al 30 de Junio del 2025</v>
      </c>
      <c r="E97" s="358"/>
      <c r="F97" s="358"/>
      <c r="G97" s="358"/>
      <c r="H97" s="358"/>
      <c r="I97" s="358"/>
      <c r="J97" s="358"/>
      <c r="K97" s="358"/>
    </row>
    <row r="98" spans="4:15" x14ac:dyDescent="0.35">
      <c r="D98" s="358" t="s">
        <v>109</v>
      </c>
      <c r="E98" s="358"/>
      <c r="F98" s="358"/>
      <c r="G98" s="358"/>
      <c r="H98" s="358"/>
      <c r="I98" s="358"/>
      <c r="J98" s="358"/>
      <c r="K98" s="358"/>
    </row>
    <row r="99" spans="4:15" x14ac:dyDescent="0.35">
      <c r="D99" s="358"/>
      <c r="E99" s="358"/>
      <c r="F99" s="358"/>
      <c r="G99" s="358"/>
      <c r="H99" s="358"/>
      <c r="I99" s="358"/>
      <c r="J99" s="358"/>
      <c r="K99" s="358"/>
    </row>
    <row r="107" spans="4:15" x14ac:dyDescent="0.35">
      <c r="M107" s="142"/>
      <c r="N107" s="142"/>
      <c r="O107" s="142"/>
    </row>
    <row r="108" spans="4:15" x14ac:dyDescent="0.35">
      <c r="M108" s="142"/>
      <c r="N108" s="142"/>
      <c r="O108" s="142"/>
    </row>
    <row r="109" spans="4:15" x14ac:dyDescent="0.35">
      <c r="M109" s="142"/>
      <c r="N109" s="142"/>
      <c r="O109" s="142"/>
    </row>
    <row r="110" spans="4:15" x14ac:dyDescent="0.35">
      <c r="M110" s="142"/>
      <c r="N110" s="142"/>
      <c r="O110" s="142"/>
    </row>
    <row r="111" spans="4:15" x14ac:dyDescent="0.35">
      <c r="M111" s="142"/>
      <c r="N111" s="142"/>
      <c r="O111" s="142"/>
    </row>
    <row r="112" spans="4:15" x14ac:dyDescent="0.35">
      <c r="M112" s="142"/>
      <c r="N112" s="142"/>
      <c r="O112" s="142"/>
    </row>
    <row r="113" spans="4:15" x14ac:dyDescent="0.35">
      <c r="M113" s="142"/>
      <c r="N113" s="142"/>
      <c r="O113" s="142"/>
    </row>
    <row r="114" spans="4:15" x14ac:dyDescent="0.35">
      <c r="M114" s="142"/>
      <c r="N114" s="142"/>
      <c r="O114" s="142"/>
    </row>
    <row r="115" spans="4:15" x14ac:dyDescent="0.35">
      <c r="M115" s="142"/>
      <c r="N115" s="142"/>
      <c r="O115" s="142"/>
    </row>
    <row r="116" spans="4:15" x14ac:dyDescent="0.35">
      <c r="M116" s="142"/>
      <c r="N116" s="142"/>
      <c r="O116" s="142"/>
    </row>
    <row r="117" spans="4:15" x14ac:dyDescent="0.35">
      <c r="M117" s="142"/>
      <c r="N117" s="142"/>
      <c r="O117" s="142"/>
    </row>
    <row r="118" spans="4:15" x14ac:dyDescent="0.35">
      <c r="M118" s="142"/>
      <c r="N118" s="142"/>
      <c r="O118" s="142"/>
    </row>
    <row r="119" spans="4:15" x14ac:dyDescent="0.35">
      <c r="M119" s="142"/>
      <c r="N119" s="142"/>
      <c r="O119" s="142"/>
    </row>
    <row r="123" spans="4:15" x14ac:dyDescent="0.35">
      <c r="D123" s="358" t="s">
        <v>110</v>
      </c>
      <c r="E123" s="358"/>
      <c r="F123" s="358"/>
      <c r="G123" s="358"/>
      <c r="H123" s="358"/>
      <c r="I123" s="358"/>
      <c r="J123" s="358"/>
      <c r="K123" s="358"/>
    </row>
    <row r="124" spans="4:15" x14ac:dyDescent="0.35">
      <c r="D124" s="361" t="str">
        <f>+E44</f>
        <v>Banco Central de Costa Rica</v>
      </c>
      <c r="E124" s="362"/>
      <c r="F124" s="362"/>
      <c r="G124" s="362"/>
      <c r="H124" s="362"/>
      <c r="I124" s="362"/>
      <c r="J124" s="362"/>
      <c r="K124" s="362"/>
    </row>
    <row r="125" spans="4:15" x14ac:dyDescent="0.35">
      <c r="D125" s="361" t="s">
        <v>111</v>
      </c>
      <c r="E125" s="362"/>
      <c r="F125" s="362"/>
      <c r="G125" s="362"/>
      <c r="H125" s="362"/>
      <c r="I125" s="362"/>
      <c r="J125" s="362"/>
      <c r="K125" s="362"/>
    </row>
    <row r="126" spans="4:15" x14ac:dyDescent="0.35">
      <c r="D126" s="358" t="str">
        <f>+D97</f>
        <v>Al 30 de Junio del 2025</v>
      </c>
      <c r="E126" s="358"/>
      <c r="F126" s="358"/>
      <c r="G126" s="358"/>
      <c r="H126" s="358"/>
      <c r="I126" s="358"/>
      <c r="J126" s="358"/>
      <c r="K126" s="358"/>
    </row>
    <row r="127" spans="4:15" x14ac:dyDescent="0.35">
      <c r="D127" s="358"/>
      <c r="E127" s="358"/>
      <c r="F127" s="358"/>
      <c r="G127" s="358"/>
      <c r="H127" s="358"/>
      <c r="I127" s="358"/>
      <c r="J127" s="358"/>
      <c r="K127" s="358"/>
    </row>
    <row r="128" spans="4:15" x14ac:dyDescent="0.35">
      <c r="D128" s="358"/>
      <c r="E128" s="358"/>
      <c r="F128" s="358"/>
      <c r="G128" s="358"/>
      <c r="H128" s="358"/>
      <c r="I128" s="358"/>
      <c r="J128" s="358"/>
      <c r="K128" s="358"/>
    </row>
    <row r="153" spans="4:15" ht="30.75" customHeight="1" x14ac:dyDescent="0.35">
      <c r="D153" s="358" t="s">
        <v>112</v>
      </c>
      <c r="E153" s="358"/>
      <c r="F153" s="358"/>
      <c r="G153" s="358"/>
      <c r="H153" s="358"/>
      <c r="I153" s="358"/>
      <c r="J153" s="358"/>
      <c r="K153" s="358"/>
      <c r="O153" s="135" t="s">
        <v>186</v>
      </c>
    </row>
    <row r="154" spans="4:15" x14ac:dyDescent="0.35">
      <c r="D154" s="358" t="str">
        <f>+E44</f>
        <v>Banco Central de Costa Rica</v>
      </c>
      <c r="E154" s="358"/>
      <c r="F154" s="358"/>
      <c r="G154" s="358"/>
      <c r="H154" s="358"/>
      <c r="I154" s="358"/>
      <c r="J154" s="358"/>
      <c r="K154" s="358"/>
    </row>
    <row r="155" spans="4:15" x14ac:dyDescent="0.35">
      <c r="D155" s="358" t="s">
        <v>113</v>
      </c>
      <c r="E155" s="358"/>
      <c r="F155" s="358"/>
      <c r="G155" s="358"/>
      <c r="H155" s="358"/>
      <c r="I155" s="358"/>
      <c r="J155" s="358"/>
      <c r="K155" s="358"/>
    </row>
    <row r="156" spans="4:15" x14ac:dyDescent="0.35">
      <c r="D156" s="358" t="s">
        <v>114</v>
      </c>
      <c r="E156" s="358"/>
      <c r="F156" s="358"/>
      <c r="G156" s="358"/>
      <c r="H156" s="358"/>
      <c r="I156" s="358"/>
      <c r="J156" s="358"/>
      <c r="K156" s="358"/>
    </row>
    <row r="157" spans="4:15" x14ac:dyDescent="0.35">
      <c r="D157" s="360" t="str">
        <f>+E46</f>
        <v>(2015-2020 al 31 de Diciembre 2024)</v>
      </c>
      <c r="E157" s="358"/>
      <c r="F157" s="358"/>
      <c r="G157" s="358"/>
      <c r="H157" s="358"/>
      <c r="I157" s="358"/>
      <c r="J157" s="358"/>
      <c r="K157" s="358"/>
    </row>
    <row r="158" spans="4:15" x14ac:dyDescent="0.35">
      <c r="D158" s="359"/>
      <c r="E158" s="359"/>
      <c r="F158" s="359"/>
      <c r="G158" s="359"/>
      <c r="H158" s="359"/>
      <c r="I158" s="359"/>
      <c r="J158" s="359"/>
      <c r="K158" s="359"/>
    </row>
    <row r="177" spans="1:15" x14ac:dyDescent="0.3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</row>
    <row r="178" spans="1:15" x14ac:dyDescent="0.3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</row>
    <row r="179" spans="1:15" x14ac:dyDescent="0.3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</row>
    <row r="180" spans="1:15" x14ac:dyDescent="0.3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</row>
    <row r="181" spans="1:15" x14ac:dyDescent="0.3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</row>
    <row r="182" spans="1:15" x14ac:dyDescent="0.3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</row>
    <row r="183" spans="1:15" s="145" customFormat="1" ht="10.8" x14ac:dyDescent="0.25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</row>
    <row r="184" spans="1:15" s="145" customFormat="1" ht="10.8" x14ac:dyDescent="0.25">
      <c r="A184" s="144"/>
      <c r="B184" s="144" t="s">
        <v>115</v>
      </c>
      <c r="C184" s="144">
        <v>2015</v>
      </c>
      <c r="D184" s="144">
        <v>2016</v>
      </c>
      <c r="E184" s="144">
        <v>2017</v>
      </c>
      <c r="F184" s="144">
        <v>2018</v>
      </c>
      <c r="G184" s="144">
        <v>2019</v>
      </c>
      <c r="H184" s="144">
        <v>2020</v>
      </c>
      <c r="I184" s="144">
        <v>2021</v>
      </c>
      <c r="J184" s="144">
        <v>2022</v>
      </c>
      <c r="K184" s="144">
        <v>2023</v>
      </c>
      <c r="L184" s="144">
        <v>2024</v>
      </c>
      <c r="M184" s="144"/>
      <c r="N184" s="144"/>
      <c r="O184" s="144"/>
    </row>
    <row r="185" spans="1:15" s="145" customFormat="1" ht="10.8" x14ac:dyDescent="0.25">
      <c r="A185" s="144"/>
      <c r="B185" s="146" t="s">
        <v>56</v>
      </c>
      <c r="C185" s="147">
        <v>7.7355712807490023E-3</v>
      </c>
      <c r="D185" s="147">
        <v>6.624704296261605E-3</v>
      </c>
      <c r="E185" s="147">
        <v>5.3085054651174635E-3</v>
      </c>
      <c r="F185" s="147">
        <v>5.7251319353350868E-3</v>
      </c>
      <c r="G185" s="147">
        <v>5.4184750832722457E-3</v>
      </c>
      <c r="H185" s="147">
        <v>3.9862225982047281E-3</v>
      </c>
      <c r="I185" s="147">
        <f>+'DP BCCR dólares'!P38</f>
        <v>2.8597869372297036E-3</v>
      </c>
      <c r="J185" s="147">
        <f>+'DP BCCR dólares'!X38</f>
        <v>2.1732899140991073E-3</v>
      </c>
      <c r="K185" s="147">
        <f>+'DP BCCR dólares'!AF38</f>
        <v>4.0965071101787699E-3</v>
      </c>
      <c r="L185" s="147">
        <f>+'DP BCCR dólares'!AN38</f>
        <v>4.9103031397863669E-3</v>
      </c>
      <c r="M185" s="147"/>
      <c r="N185" s="147"/>
      <c r="O185" s="147"/>
    </row>
    <row r="186" spans="1:15" s="145" customFormat="1" ht="10.8" x14ac:dyDescent="0.25">
      <c r="A186" s="144"/>
      <c r="B186" s="146" t="s">
        <v>72</v>
      </c>
      <c r="C186" s="147">
        <v>5.3930935733630919E-2</v>
      </c>
      <c r="D186" s="147">
        <v>4.5222123952982293E-2</v>
      </c>
      <c r="E186" s="147">
        <v>3.7008712678939369E-2</v>
      </c>
      <c r="F186" s="147">
        <v>4.0325065540277011E-2</v>
      </c>
      <c r="G186" s="147">
        <v>3.7402793988280031E-2</v>
      </c>
      <c r="H186" s="147">
        <v>2.9600080251281313E-2</v>
      </c>
      <c r="I186" s="147">
        <f>+'DP BCCR dólares'!P39</f>
        <v>1.8097727651474018E-2</v>
      </c>
      <c r="J186" s="147">
        <f>+'DP BCCR dólares'!X39</f>
        <v>1.3113916105432014E-2</v>
      </c>
      <c r="K186" s="147">
        <f>+'DP BCCR dólares'!AF39</f>
        <v>3.0174325403609453E-2</v>
      </c>
      <c r="L186" s="147">
        <f>+'DP BCCR dólares'!AN39</f>
        <v>3.6667879246510354E-2</v>
      </c>
      <c r="M186" s="147"/>
      <c r="N186" s="147"/>
      <c r="O186" s="147"/>
    </row>
    <row r="187" spans="1:15" s="145" customFormat="1" ht="10.8" x14ac:dyDescent="0.25">
      <c r="A187" s="144"/>
      <c r="B187" s="146" t="s">
        <v>73</v>
      </c>
      <c r="C187" s="147">
        <v>3.6559164724819571E-2</v>
      </c>
      <c r="D187" s="147">
        <v>3.3263579693289788E-2</v>
      </c>
      <c r="E187" s="147">
        <v>2.5910529096832915E-2</v>
      </c>
      <c r="F187" s="147">
        <v>2.8392585871099583E-2</v>
      </c>
      <c r="G187" s="147">
        <v>2.4945370553907734E-2</v>
      </c>
      <c r="H187" s="147">
        <v>1.8087928258990322E-2</v>
      </c>
      <c r="I187" s="147">
        <f>+'DP BCCR dólares'!P40</f>
        <v>1.3721822110511197E-2</v>
      </c>
      <c r="J187" s="147">
        <f>+'DP BCCR dólares'!X40</f>
        <v>1.1370606518365278E-2</v>
      </c>
      <c r="K187" s="147">
        <f>+'DP BCCR dólares'!AF40</f>
        <v>2.5386517468522184E-2</v>
      </c>
      <c r="L187" s="147">
        <f>+'DP BCCR dólares'!AN40</f>
        <v>2.9538917396574521E-2</v>
      </c>
      <c r="M187" s="147"/>
      <c r="N187" s="147"/>
      <c r="O187" s="147"/>
    </row>
    <row r="193" spans="2:19" s="145" customFormat="1" ht="10.8" x14ac:dyDescent="0.25">
      <c r="B193" s="144" t="s">
        <v>116</v>
      </c>
      <c r="C193" s="144">
        <v>2015</v>
      </c>
      <c r="D193" s="144">
        <v>2016</v>
      </c>
      <c r="E193" s="144">
        <v>2017</v>
      </c>
      <c r="F193" s="144">
        <v>2018</v>
      </c>
      <c r="G193" s="144">
        <v>2019</v>
      </c>
      <c r="H193" s="144">
        <v>2020</v>
      </c>
      <c r="I193" s="144">
        <v>2021</v>
      </c>
      <c r="J193" s="144">
        <v>2022</v>
      </c>
      <c r="K193" s="144">
        <v>2023</v>
      </c>
      <c r="L193" s="144">
        <v>2024</v>
      </c>
      <c r="M193" s="144"/>
      <c r="N193" s="144"/>
      <c r="O193" s="144"/>
      <c r="P193" s="144"/>
      <c r="Q193" s="144"/>
      <c r="R193" s="144"/>
      <c r="S193" s="144"/>
    </row>
    <row r="194" spans="2:19" s="145" customFormat="1" ht="10.8" x14ac:dyDescent="0.25">
      <c r="B194" s="146" t="s">
        <v>45</v>
      </c>
      <c r="C194" s="147">
        <v>8.6348673180032726E-2</v>
      </c>
      <c r="D194" s="147">
        <v>7.9093964193739749E-2</v>
      </c>
      <c r="E194" s="147">
        <v>6.1520084980526191E-2</v>
      </c>
      <c r="F194" s="147">
        <v>7.52356744243661E-2</v>
      </c>
      <c r="G194" s="147">
        <v>6.3192409205193187E-2</v>
      </c>
      <c r="H194" s="147">
        <v>4.9159836826612853E-2</v>
      </c>
      <c r="I194" s="147">
        <f>+'DP BCCR dólares'!P43</f>
        <v>4.6674586564843017E-2</v>
      </c>
      <c r="J194" s="147">
        <f>+'DP BCCR dólares'!X43</f>
        <v>5.5353355790533652E-2</v>
      </c>
      <c r="K194" s="147">
        <f>+'DP BCCR dólares'!AF43</f>
        <v>6.5417362687624186E-2</v>
      </c>
      <c r="L194" s="147">
        <f>+'DP BCCR dólares'!AN43</f>
        <v>6.7754972491912369E-2</v>
      </c>
      <c r="M194" s="147"/>
      <c r="N194" s="147"/>
      <c r="O194" s="147"/>
      <c r="P194" s="147"/>
      <c r="Q194" s="147"/>
      <c r="R194" s="147"/>
      <c r="S194" s="147"/>
    </row>
    <row r="195" spans="2:19" s="145" customFormat="1" ht="10.8" x14ac:dyDescent="0.25">
      <c r="B195" s="146" t="s">
        <v>76</v>
      </c>
      <c r="C195" s="147">
        <v>8.6006181356488492E-2</v>
      </c>
      <c r="D195" s="147">
        <v>7.8806010302790053E-2</v>
      </c>
      <c r="E195" s="147">
        <v>6.1281656579784717E-2</v>
      </c>
      <c r="F195" s="147">
        <v>5.745025753090309E-2</v>
      </c>
      <c r="G195" s="147">
        <v>5.3161767741490638E-2</v>
      </c>
      <c r="H195" s="147">
        <v>4.517775861823134E-2</v>
      </c>
      <c r="I195" s="147">
        <f>+'DP BCCR dólares'!P50</f>
        <v>3.5111801544818522E-2</v>
      </c>
      <c r="J195" s="147">
        <f>+'DP BCCR dólares'!X50</f>
        <v>3.1285617149983534E-2</v>
      </c>
      <c r="K195" s="147">
        <f>+'DP BCCR dólares'!AF50</f>
        <v>4.7072329399738447E-2</v>
      </c>
      <c r="L195" s="147">
        <f>+'DP BCCR dólares'!AN50</f>
        <v>6.0816669294361157E-2</v>
      </c>
      <c r="M195" s="147"/>
      <c r="N195" s="147"/>
      <c r="O195" s="147"/>
      <c r="P195" s="147"/>
      <c r="Q195" s="147"/>
      <c r="R195" s="147"/>
      <c r="S195" s="147"/>
    </row>
    <row r="196" spans="2:19" s="145" customFormat="1" ht="10.8" x14ac:dyDescent="0.25">
      <c r="B196" s="146" t="s">
        <v>77</v>
      </c>
      <c r="C196" s="147">
        <v>3.4249182354423752E-4</v>
      </c>
      <c r="D196" s="147">
        <v>2.8795389094971128E-4</v>
      </c>
      <c r="E196" s="147">
        <v>2.3842840074147549E-4</v>
      </c>
      <c r="F196" s="147">
        <v>1.778541689346301E-2</v>
      </c>
      <c r="G196" s="147">
        <v>1.003064146370255E-2</v>
      </c>
      <c r="H196" s="147">
        <v>3.982078208381516E-3</v>
      </c>
      <c r="I196" s="147">
        <f>+'DP BCCR dólares'!P56</f>
        <v>1.1562785020024493E-2</v>
      </c>
      <c r="J196" s="147">
        <f>+'DP BCCR dólares'!X56</f>
        <v>2.4067738640550115E-2</v>
      </c>
      <c r="K196" s="147">
        <f>+'DP BCCR dólares'!AF56</f>
        <v>1.8345033287885743E-2</v>
      </c>
      <c r="L196" s="147">
        <f>+'DP BCCR dólares'!AN56</f>
        <v>6.9383031975512183E-3</v>
      </c>
      <c r="M196" s="147"/>
      <c r="N196" s="147"/>
      <c r="O196" s="147"/>
      <c r="P196" s="147"/>
      <c r="Q196" s="147"/>
      <c r="R196" s="147"/>
      <c r="S196" s="147"/>
    </row>
    <row r="197" spans="2:19" s="145" customFormat="1" ht="10.8" x14ac:dyDescent="0.25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7"/>
      <c r="N197" s="147"/>
      <c r="O197" s="147"/>
      <c r="P197" s="144"/>
      <c r="Q197" s="144"/>
      <c r="R197" s="148"/>
      <c r="S197" s="148"/>
    </row>
    <row r="198" spans="2:19" s="145" customFormat="1" ht="10.8" x14ac:dyDescent="0.25">
      <c r="B198" s="146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8"/>
      <c r="S198" s="148"/>
    </row>
    <row r="199" spans="2:19" s="145" customFormat="1" ht="10.8" x14ac:dyDescent="0.25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8"/>
      <c r="S199" s="148"/>
    </row>
    <row r="200" spans="2:19" s="145" customFormat="1" ht="10.8" x14ac:dyDescent="0.25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8"/>
      <c r="S200" s="148"/>
    </row>
    <row r="201" spans="2:19" s="145" customFormat="1" ht="10.8" x14ac:dyDescent="0.25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8"/>
      <c r="S201" s="148"/>
    </row>
    <row r="202" spans="2:19" s="145" customFormat="1" ht="10.8" x14ac:dyDescent="0.25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8"/>
      <c r="S202" s="148"/>
    </row>
    <row r="203" spans="2:19" s="145" customFormat="1" ht="10.8" x14ac:dyDescent="0.25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8"/>
      <c r="S203" s="148"/>
    </row>
    <row r="204" spans="2:19" s="145" customFormat="1" ht="10.8" x14ac:dyDescent="0.25">
      <c r="B204" s="357" t="s">
        <v>117</v>
      </c>
      <c r="C204" s="357"/>
      <c r="D204" s="357"/>
      <c r="E204" s="357"/>
      <c r="F204" s="144"/>
      <c r="G204" s="144"/>
      <c r="H204" s="144"/>
      <c r="I204" s="144"/>
      <c r="J204" s="144"/>
      <c r="K204" s="357" t="s">
        <v>117</v>
      </c>
      <c r="L204" s="357"/>
      <c r="M204" s="357"/>
      <c r="N204" s="357"/>
      <c r="O204" s="144"/>
      <c r="P204" s="144"/>
      <c r="Q204" s="144"/>
      <c r="R204" s="149" t="s">
        <v>118</v>
      </c>
      <c r="S204" s="148"/>
    </row>
    <row r="205" spans="2:19" s="153" customFormat="1" ht="10.8" x14ac:dyDescent="0.25">
      <c r="B205" s="356" t="s">
        <v>218</v>
      </c>
      <c r="C205" s="356"/>
      <c r="D205" s="356"/>
      <c r="E205" s="356"/>
      <c r="F205" s="150"/>
      <c r="G205" s="150"/>
      <c r="H205" s="149" t="s">
        <v>118</v>
      </c>
      <c r="I205" s="149" t="s">
        <v>118</v>
      </c>
      <c r="J205" s="150"/>
      <c r="K205" s="356" t="str">
        <f>+B205</f>
        <v>Al 30 de Junio 2025</v>
      </c>
      <c r="L205" s="356"/>
      <c r="M205" s="356"/>
      <c r="N205" s="356"/>
      <c r="O205" s="144"/>
      <c r="P205" s="144"/>
      <c r="Q205" s="144"/>
      <c r="R205" s="151">
        <v>0.08</v>
      </c>
      <c r="S205" s="152"/>
    </row>
    <row r="206" spans="2:19" s="145" customFormat="1" ht="10.8" x14ac:dyDescent="0.25">
      <c r="B206" s="356" t="s">
        <v>119</v>
      </c>
      <c r="C206" s="356"/>
      <c r="D206" s="356"/>
      <c r="E206" s="356"/>
      <c r="F206" s="144"/>
      <c r="G206" s="154"/>
      <c r="H206" s="151">
        <v>0.08</v>
      </c>
      <c r="I206" s="151">
        <v>0.1</v>
      </c>
      <c r="J206" s="144"/>
      <c r="K206" s="356" t="s">
        <v>109</v>
      </c>
      <c r="L206" s="356"/>
      <c r="M206" s="356"/>
      <c r="N206" s="356"/>
      <c r="O206" s="144"/>
      <c r="P206" s="144"/>
      <c r="Q206" s="144"/>
      <c r="R206" s="155">
        <f>+N241*R205</f>
        <v>279236.3635694831</v>
      </c>
      <c r="S206" s="148"/>
    </row>
    <row r="207" spans="2:19" s="145" customFormat="1" ht="21.6" x14ac:dyDescent="0.25">
      <c r="B207" s="150"/>
      <c r="C207" s="156" t="s">
        <v>76</v>
      </c>
      <c r="D207" s="156" t="s">
        <v>77</v>
      </c>
      <c r="E207" s="157" t="s">
        <v>120</v>
      </c>
      <c r="F207" s="144"/>
      <c r="G207" s="157" t="s">
        <v>121</v>
      </c>
      <c r="H207" s="155">
        <f>+E241*H206</f>
        <v>279236.3635694831</v>
      </c>
      <c r="I207" s="155">
        <f>+E241*I206</f>
        <v>349045.45446185389</v>
      </c>
      <c r="J207" s="144"/>
      <c r="K207" s="150"/>
      <c r="L207" s="156" t="s">
        <v>76</v>
      </c>
      <c r="M207" s="156" t="s">
        <v>77</v>
      </c>
      <c r="N207" s="157" t="s">
        <v>120</v>
      </c>
      <c r="O207" s="150"/>
      <c r="P207" s="150"/>
      <c r="Q207" s="157" t="s">
        <v>121</v>
      </c>
      <c r="R207" s="150"/>
      <c r="S207" s="148"/>
    </row>
    <row r="208" spans="2:19" s="145" customFormat="1" ht="10.8" x14ac:dyDescent="0.25">
      <c r="B208" s="149">
        <v>2025</v>
      </c>
      <c r="C208" s="160">
        <v>648840.84428577998</v>
      </c>
      <c r="D208" s="148">
        <f t="shared" ref="D208:D237" si="0">+$B$242*D251</f>
        <v>0</v>
      </c>
      <c r="E208" s="148">
        <f>SUM(C208:D208)</f>
        <v>648840.84428577998</v>
      </c>
      <c r="F208" s="144"/>
      <c r="G208" s="154">
        <f t="shared" ref="G208:G237" si="1">+E208/$E$241</f>
        <v>0.18589007133358612</v>
      </c>
      <c r="H208" s="148">
        <f t="shared" ref="H208:H237" si="2">+$H$207-E208</f>
        <v>-369604.48071629688</v>
      </c>
      <c r="I208" s="148">
        <f t="shared" ref="I208:I237" si="3">+$I$207-E208</f>
        <v>-299795.38982392609</v>
      </c>
      <c r="J208" s="144"/>
      <c r="K208" s="269">
        <v>2025</v>
      </c>
      <c r="L208" s="160">
        <f t="shared" ref="L208:N223" si="4">+C208</f>
        <v>648840.84428577998</v>
      </c>
      <c r="M208" s="160">
        <f t="shared" si="4"/>
        <v>0</v>
      </c>
      <c r="N208" s="160">
        <f t="shared" si="4"/>
        <v>648840.84428577998</v>
      </c>
      <c r="O208" s="144"/>
      <c r="P208" s="269">
        <v>2025</v>
      </c>
      <c r="Q208" s="154">
        <f t="shared" ref="Q208:S223" si="5">+G208</f>
        <v>0.18589007133358612</v>
      </c>
      <c r="R208" s="148">
        <f t="shared" si="5"/>
        <v>-369604.48071629688</v>
      </c>
      <c r="S208" s="148">
        <f t="shared" si="5"/>
        <v>-299795.38982392609</v>
      </c>
    </row>
    <row r="209" spans="2:19" s="145" customFormat="1" ht="10.8" x14ac:dyDescent="0.25">
      <c r="B209" s="149">
        <v>2026</v>
      </c>
      <c r="C209" s="160">
        <v>779027.4</v>
      </c>
      <c r="D209" s="148">
        <f t="shared" si="0"/>
        <v>0</v>
      </c>
      <c r="E209" s="148">
        <f t="shared" ref="E209:E237" si="6">SUM(C209:D209)</f>
        <v>779027.4</v>
      </c>
      <c r="F209" s="144"/>
      <c r="G209" s="154">
        <f t="shared" si="1"/>
        <v>0.22318795160964849</v>
      </c>
      <c r="H209" s="148">
        <f t="shared" si="2"/>
        <v>-499791.03643051692</v>
      </c>
      <c r="I209" s="148">
        <f t="shared" si="3"/>
        <v>-429981.94553814613</v>
      </c>
      <c r="J209" s="144"/>
      <c r="K209" s="269">
        <v>2026</v>
      </c>
      <c r="L209" s="160">
        <f t="shared" si="4"/>
        <v>779027.4</v>
      </c>
      <c r="M209" s="160">
        <f t="shared" si="4"/>
        <v>0</v>
      </c>
      <c r="N209" s="160">
        <f t="shared" si="4"/>
        <v>779027.4</v>
      </c>
      <c r="O209" s="144"/>
      <c r="P209" s="269">
        <v>2026</v>
      </c>
      <c r="Q209" s="154">
        <f t="shared" si="5"/>
        <v>0.22318795160964849</v>
      </c>
      <c r="R209" s="148">
        <f t="shared" si="5"/>
        <v>-499791.03643051692</v>
      </c>
      <c r="S209" s="148">
        <f t="shared" si="5"/>
        <v>-429981.94553814613</v>
      </c>
    </row>
    <row r="210" spans="2:19" s="145" customFormat="1" ht="10.8" x14ac:dyDescent="0.25">
      <c r="B210" s="149">
        <v>2027</v>
      </c>
      <c r="C210" s="160">
        <v>341527.30586800002</v>
      </c>
      <c r="D210" s="148">
        <f t="shared" si="0"/>
        <v>0</v>
      </c>
      <c r="E210" s="148">
        <f t="shared" si="6"/>
        <v>341527.30586800002</v>
      </c>
      <c r="F210" s="144"/>
      <c r="G210" s="154">
        <f t="shared" si="1"/>
        <v>9.7846083225623132E-2</v>
      </c>
      <c r="H210" s="148">
        <f t="shared" si="2"/>
        <v>-62290.942298516922</v>
      </c>
      <c r="I210" s="148">
        <f t="shared" si="3"/>
        <v>7518.1485938538681</v>
      </c>
      <c r="J210" s="144"/>
      <c r="K210" s="269">
        <v>2027</v>
      </c>
      <c r="L210" s="160">
        <f t="shared" si="4"/>
        <v>341527.30586800002</v>
      </c>
      <c r="M210" s="160">
        <f t="shared" si="4"/>
        <v>0</v>
      </c>
      <c r="N210" s="160">
        <f t="shared" si="4"/>
        <v>341527.30586800002</v>
      </c>
      <c r="O210" s="144"/>
      <c r="P210" s="269">
        <v>2027</v>
      </c>
      <c r="Q210" s="154">
        <f t="shared" si="5"/>
        <v>9.7846083225623132E-2</v>
      </c>
      <c r="R210" s="148">
        <f t="shared" si="5"/>
        <v>-62290.942298516922</v>
      </c>
      <c r="S210" s="148">
        <f t="shared" si="5"/>
        <v>7518.1485938538681</v>
      </c>
    </row>
    <row r="211" spans="2:19" s="145" customFormat="1" ht="10.8" x14ac:dyDescent="0.25">
      <c r="B211" s="149">
        <v>2028</v>
      </c>
      <c r="C211" s="160">
        <v>425421.39999999997</v>
      </c>
      <c r="D211" s="148">
        <f t="shared" si="0"/>
        <v>0</v>
      </c>
      <c r="E211" s="148">
        <f t="shared" si="6"/>
        <v>425421.39999999997</v>
      </c>
      <c r="F211" s="144"/>
      <c r="G211" s="154">
        <f t="shared" si="1"/>
        <v>0.12188137520825186</v>
      </c>
      <c r="H211" s="148">
        <f t="shared" si="2"/>
        <v>-146185.03643051686</v>
      </c>
      <c r="I211" s="148">
        <f t="shared" si="3"/>
        <v>-76375.945538146072</v>
      </c>
      <c r="J211" s="144"/>
      <c r="K211" s="269">
        <v>2028</v>
      </c>
      <c r="L211" s="160">
        <f t="shared" si="4"/>
        <v>425421.39999999997</v>
      </c>
      <c r="M211" s="160">
        <f t="shared" si="4"/>
        <v>0</v>
      </c>
      <c r="N211" s="160">
        <f t="shared" si="4"/>
        <v>425421.39999999997</v>
      </c>
      <c r="O211" s="144"/>
      <c r="P211" s="269">
        <v>2028</v>
      </c>
      <c r="Q211" s="154">
        <f t="shared" si="5"/>
        <v>0.12188137520825186</v>
      </c>
      <c r="R211" s="148">
        <f t="shared" si="5"/>
        <v>-146185.03643051686</v>
      </c>
      <c r="S211" s="148">
        <f t="shared" si="5"/>
        <v>-76375.945538146072</v>
      </c>
    </row>
    <row r="212" spans="2:19" s="145" customFormat="1" ht="10.8" x14ac:dyDescent="0.25">
      <c r="B212" s="149">
        <v>2029</v>
      </c>
      <c r="C212" s="160">
        <v>388929.9</v>
      </c>
      <c r="D212" s="148">
        <f t="shared" si="0"/>
        <v>0</v>
      </c>
      <c r="E212" s="148">
        <f t="shared" si="6"/>
        <v>388929.9</v>
      </c>
      <c r="F212" s="144"/>
      <c r="G212" s="154">
        <f t="shared" si="1"/>
        <v>0.11142671965163925</v>
      </c>
      <c r="H212" s="148">
        <f t="shared" si="2"/>
        <v>-109693.53643051692</v>
      </c>
      <c r="I212" s="148">
        <f t="shared" si="3"/>
        <v>-39884.44553814613</v>
      </c>
      <c r="J212" s="144"/>
      <c r="K212" s="269">
        <v>2029</v>
      </c>
      <c r="L212" s="160">
        <f t="shared" si="4"/>
        <v>388929.9</v>
      </c>
      <c r="M212" s="160">
        <f t="shared" si="4"/>
        <v>0</v>
      </c>
      <c r="N212" s="160">
        <f t="shared" si="4"/>
        <v>388929.9</v>
      </c>
      <c r="O212" s="144"/>
      <c r="P212" s="269">
        <v>2029</v>
      </c>
      <c r="Q212" s="154">
        <f t="shared" si="5"/>
        <v>0.11142671965163925</v>
      </c>
      <c r="R212" s="148">
        <f t="shared" si="5"/>
        <v>-109693.53643051692</v>
      </c>
      <c r="S212" s="148">
        <f t="shared" si="5"/>
        <v>-39884.44553814613</v>
      </c>
    </row>
    <row r="213" spans="2:19" s="145" customFormat="1" ht="10.8" x14ac:dyDescent="0.25">
      <c r="B213" s="149">
        <v>2030</v>
      </c>
      <c r="C213" s="160">
        <v>400000</v>
      </c>
      <c r="D213" s="148">
        <f t="shared" si="0"/>
        <v>0</v>
      </c>
      <c r="E213" s="148">
        <f t="shared" si="6"/>
        <v>400000</v>
      </c>
      <c r="F213" s="144"/>
      <c r="G213" s="154">
        <f t="shared" si="1"/>
        <v>0.11459825500856503</v>
      </c>
      <c r="H213" s="148">
        <f t="shared" si="2"/>
        <v>-120763.6364305169</v>
      </c>
      <c r="I213" s="148">
        <f t="shared" si="3"/>
        <v>-50954.545538146107</v>
      </c>
      <c r="J213" s="144"/>
      <c r="K213" s="269">
        <v>2030</v>
      </c>
      <c r="L213" s="160">
        <f t="shared" si="4"/>
        <v>400000</v>
      </c>
      <c r="M213" s="160">
        <f t="shared" si="4"/>
        <v>0</v>
      </c>
      <c r="N213" s="160">
        <f t="shared" si="4"/>
        <v>400000</v>
      </c>
      <c r="O213" s="144"/>
      <c r="P213" s="269">
        <v>2030</v>
      </c>
      <c r="Q213" s="154">
        <f t="shared" si="5"/>
        <v>0.11459825500856503</v>
      </c>
      <c r="R213" s="148">
        <f t="shared" si="5"/>
        <v>-120763.6364305169</v>
      </c>
      <c r="S213" s="148">
        <f t="shared" si="5"/>
        <v>-50954.545538146107</v>
      </c>
    </row>
    <row r="214" spans="2:19" s="145" customFormat="1" ht="10.8" x14ac:dyDescent="0.25">
      <c r="B214" s="149">
        <v>2031</v>
      </c>
      <c r="C214" s="160">
        <v>118863.7</v>
      </c>
      <c r="D214" s="148">
        <f t="shared" si="0"/>
        <v>0</v>
      </c>
      <c r="E214" s="148">
        <f t="shared" si="6"/>
        <v>118863.7</v>
      </c>
      <c r="F214" s="144"/>
      <c r="G214" s="154">
        <f t="shared" si="1"/>
        <v>3.4053931509653926E-2</v>
      </c>
      <c r="H214" s="148">
        <f t="shared" si="2"/>
        <v>160372.66356948309</v>
      </c>
      <c r="I214" s="148">
        <f t="shared" si="3"/>
        <v>230181.75446185388</v>
      </c>
      <c r="J214" s="144"/>
      <c r="K214" s="269">
        <v>2031</v>
      </c>
      <c r="L214" s="160">
        <f t="shared" si="4"/>
        <v>118863.7</v>
      </c>
      <c r="M214" s="160">
        <f t="shared" si="4"/>
        <v>0</v>
      </c>
      <c r="N214" s="160">
        <f t="shared" si="4"/>
        <v>118863.7</v>
      </c>
      <c r="O214" s="144"/>
      <c r="P214" s="269">
        <v>2031</v>
      </c>
      <c r="Q214" s="154">
        <f t="shared" si="5"/>
        <v>3.4053931509653926E-2</v>
      </c>
      <c r="R214" s="148">
        <f t="shared" si="5"/>
        <v>160372.66356948309</v>
      </c>
      <c r="S214" s="148">
        <f t="shared" si="5"/>
        <v>230181.75446185388</v>
      </c>
    </row>
    <row r="215" spans="2:19" s="145" customFormat="1" ht="10.8" x14ac:dyDescent="0.25">
      <c r="B215" s="149">
        <v>2032</v>
      </c>
      <c r="C215" s="160">
        <v>0</v>
      </c>
      <c r="D215" s="148">
        <f t="shared" si="0"/>
        <v>0</v>
      </c>
      <c r="E215" s="148">
        <f t="shared" si="6"/>
        <v>0</v>
      </c>
      <c r="F215" s="144"/>
      <c r="G215" s="154">
        <f t="shared" si="1"/>
        <v>0</v>
      </c>
      <c r="H215" s="148">
        <f t="shared" si="2"/>
        <v>279236.3635694831</v>
      </c>
      <c r="I215" s="148">
        <f t="shared" si="3"/>
        <v>349045.45446185389</v>
      </c>
      <c r="J215" s="144"/>
      <c r="K215" s="269">
        <v>2032</v>
      </c>
      <c r="L215" s="160">
        <f t="shared" si="4"/>
        <v>0</v>
      </c>
      <c r="M215" s="160">
        <f t="shared" si="4"/>
        <v>0</v>
      </c>
      <c r="N215" s="160">
        <f t="shared" si="4"/>
        <v>0</v>
      </c>
      <c r="O215" s="144"/>
      <c r="P215" s="269">
        <v>2032</v>
      </c>
      <c r="Q215" s="154">
        <f t="shared" si="5"/>
        <v>0</v>
      </c>
      <c r="R215" s="148">
        <f t="shared" si="5"/>
        <v>279236.3635694831</v>
      </c>
      <c r="S215" s="148">
        <f t="shared" si="5"/>
        <v>349045.45446185389</v>
      </c>
    </row>
    <row r="216" spans="2:19" s="145" customFormat="1" ht="10.8" x14ac:dyDescent="0.25">
      <c r="B216" s="149">
        <v>2033</v>
      </c>
      <c r="C216" s="160">
        <v>0</v>
      </c>
      <c r="D216" s="148">
        <f t="shared" si="0"/>
        <v>0</v>
      </c>
      <c r="E216" s="148">
        <f t="shared" si="6"/>
        <v>0</v>
      </c>
      <c r="F216" s="144"/>
      <c r="G216" s="154">
        <f t="shared" si="1"/>
        <v>0</v>
      </c>
      <c r="H216" s="148">
        <f t="shared" si="2"/>
        <v>279236.3635694831</v>
      </c>
      <c r="I216" s="148">
        <f t="shared" si="3"/>
        <v>349045.45446185389</v>
      </c>
      <c r="J216" s="144"/>
      <c r="K216" s="269">
        <v>2033</v>
      </c>
      <c r="L216" s="160">
        <f t="shared" si="4"/>
        <v>0</v>
      </c>
      <c r="M216" s="160">
        <f t="shared" si="4"/>
        <v>0</v>
      </c>
      <c r="N216" s="160">
        <f t="shared" si="4"/>
        <v>0</v>
      </c>
      <c r="O216" s="144"/>
      <c r="P216" s="269">
        <v>2033</v>
      </c>
      <c r="Q216" s="154">
        <f t="shared" si="5"/>
        <v>0</v>
      </c>
      <c r="R216" s="148">
        <f t="shared" si="5"/>
        <v>279236.3635694831</v>
      </c>
      <c r="S216" s="148">
        <f t="shared" si="5"/>
        <v>349045.45446185389</v>
      </c>
    </row>
    <row r="217" spans="2:19" s="145" customFormat="1" ht="10.8" x14ac:dyDescent="0.25">
      <c r="B217" s="149">
        <v>2034</v>
      </c>
      <c r="C217" s="160">
        <v>32524</v>
      </c>
      <c r="D217" s="148">
        <f t="shared" si="0"/>
        <v>0</v>
      </c>
      <c r="E217" s="148">
        <f t="shared" si="6"/>
        <v>32524</v>
      </c>
      <c r="F217" s="144"/>
      <c r="G217" s="154">
        <f t="shared" si="1"/>
        <v>9.3179841147464221E-3</v>
      </c>
      <c r="H217" s="148">
        <f t="shared" si="2"/>
        <v>246712.3635694831</v>
      </c>
      <c r="I217" s="148">
        <f t="shared" si="3"/>
        <v>316521.45446185389</v>
      </c>
      <c r="J217" s="144"/>
      <c r="K217" s="269">
        <v>2034</v>
      </c>
      <c r="L217" s="160">
        <f t="shared" si="4"/>
        <v>32524</v>
      </c>
      <c r="M217" s="160">
        <f t="shared" si="4"/>
        <v>0</v>
      </c>
      <c r="N217" s="160">
        <f t="shared" si="4"/>
        <v>32524</v>
      </c>
      <c r="O217" s="144"/>
      <c r="P217" s="269">
        <v>2034</v>
      </c>
      <c r="Q217" s="154">
        <f t="shared" si="5"/>
        <v>9.3179841147464221E-3</v>
      </c>
      <c r="R217" s="148">
        <f t="shared" si="5"/>
        <v>246712.3635694831</v>
      </c>
      <c r="S217" s="148">
        <f t="shared" si="5"/>
        <v>316521.45446185389</v>
      </c>
    </row>
    <row r="218" spans="2:19" s="145" customFormat="1" ht="10.8" x14ac:dyDescent="0.25">
      <c r="B218" s="149">
        <v>2035</v>
      </c>
      <c r="C218" s="160">
        <v>0</v>
      </c>
      <c r="D218" s="148">
        <f t="shared" si="0"/>
        <v>0</v>
      </c>
      <c r="E218" s="148">
        <f t="shared" si="6"/>
        <v>0</v>
      </c>
      <c r="F218" s="144"/>
      <c r="G218" s="154">
        <f t="shared" si="1"/>
        <v>0</v>
      </c>
      <c r="H218" s="148">
        <f t="shared" si="2"/>
        <v>279236.3635694831</v>
      </c>
      <c r="I218" s="148">
        <f t="shared" si="3"/>
        <v>349045.45446185389</v>
      </c>
      <c r="J218" s="144"/>
      <c r="K218" s="269">
        <v>2035</v>
      </c>
      <c r="L218" s="160">
        <f t="shared" si="4"/>
        <v>0</v>
      </c>
      <c r="M218" s="160">
        <f t="shared" si="4"/>
        <v>0</v>
      </c>
      <c r="N218" s="160">
        <f t="shared" si="4"/>
        <v>0</v>
      </c>
      <c r="O218" s="144"/>
      <c r="P218" s="269">
        <v>2035</v>
      </c>
      <c r="Q218" s="154">
        <f t="shared" si="5"/>
        <v>0</v>
      </c>
      <c r="R218" s="148">
        <f t="shared" si="5"/>
        <v>279236.3635694831</v>
      </c>
      <c r="S218" s="148">
        <f t="shared" si="5"/>
        <v>349045.45446185389</v>
      </c>
    </row>
    <row r="219" spans="2:19" s="145" customFormat="1" ht="10.8" x14ac:dyDescent="0.25">
      <c r="B219" s="149">
        <v>2036</v>
      </c>
      <c r="C219" s="160">
        <v>0</v>
      </c>
      <c r="D219" s="148">
        <f t="shared" si="0"/>
        <v>0</v>
      </c>
      <c r="E219" s="148">
        <f t="shared" si="6"/>
        <v>0</v>
      </c>
      <c r="F219" s="144"/>
      <c r="G219" s="154">
        <f t="shared" si="1"/>
        <v>0</v>
      </c>
      <c r="H219" s="148">
        <f t="shared" si="2"/>
        <v>279236.3635694831</v>
      </c>
      <c r="I219" s="148">
        <f t="shared" si="3"/>
        <v>349045.45446185389</v>
      </c>
      <c r="J219" s="144"/>
      <c r="K219" s="269">
        <v>2036</v>
      </c>
      <c r="L219" s="160">
        <f t="shared" si="4"/>
        <v>0</v>
      </c>
      <c r="M219" s="160">
        <f t="shared" si="4"/>
        <v>0</v>
      </c>
      <c r="N219" s="160">
        <f t="shared" si="4"/>
        <v>0</v>
      </c>
      <c r="O219" s="144"/>
      <c r="P219" s="269">
        <v>2036</v>
      </c>
      <c r="Q219" s="154">
        <f t="shared" si="5"/>
        <v>0</v>
      </c>
      <c r="R219" s="148">
        <f t="shared" si="5"/>
        <v>279236.3635694831</v>
      </c>
      <c r="S219" s="148">
        <f t="shared" si="5"/>
        <v>349045.45446185389</v>
      </c>
    </row>
    <row r="220" spans="2:19" s="145" customFormat="1" ht="10.8" x14ac:dyDescent="0.25">
      <c r="B220" s="149">
        <v>2037</v>
      </c>
      <c r="C220" s="160">
        <v>0</v>
      </c>
      <c r="D220" s="148">
        <f t="shared" si="0"/>
        <v>0</v>
      </c>
      <c r="E220" s="148">
        <f t="shared" si="6"/>
        <v>0</v>
      </c>
      <c r="F220" s="144"/>
      <c r="G220" s="154">
        <f t="shared" si="1"/>
        <v>0</v>
      </c>
      <c r="H220" s="148">
        <f t="shared" si="2"/>
        <v>279236.3635694831</v>
      </c>
      <c r="I220" s="148">
        <f t="shared" si="3"/>
        <v>349045.45446185389</v>
      </c>
      <c r="J220" s="144"/>
      <c r="K220" s="269">
        <v>2037</v>
      </c>
      <c r="L220" s="160">
        <f t="shared" si="4"/>
        <v>0</v>
      </c>
      <c r="M220" s="160">
        <f t="shared" si="4"/>
        <v>0</v>
      </c>
      <c r="N220" s="160">
        <f t="shared" si="4"/>
        <v>0</v>
      </c>
      <c r="O220" s="144"/>
      <c r="P220" s="269">
        <v>2037</v>
      </c>
      <c r="Q220" s="154">
        <f t="shared" si="5"/>
        <v>0</v>
      </c>
      <c r="R220" s="148">
        <f t="shared" si="5"/>
        <v>279236.3635694831</v>
      </c>
      <c r="S220" s="148">
        <f t="shared" si="5"/>
        <v>349045.45446185389</v>
      </c>
    </row>
    <row r="221" spans="2:19" s="145" customFormat="1" ht="10.8" x14ac:dyDescent="0.25">
      <c r="B221" s="149">
        <v>2038</v>
      </c>
      <c r="C221" s="160">
        <v>0</v>
      </c>
      <c r="D221" s="148">
        <f t="shared" si="0"/>
        <v>0</v>
      </c>
      <c r="E221" s="148">
        <f t="shared" si="6"/>
        <v>0</v>
      </c>
      <c r="F221" s="144"/>
      <c r="G221" s="154">
        <f t="shared" si="1"/>
        <v>0</v>
      </c>
      <c r="H221" s="148">
        <f t="shared" si="2"/>
        <v>279236.3635694831</v>
      </c>
      <c r="I221" s="148">
        <f t="shared" si="3"/>
        <v>349045.45446185389</v>
      </c>
      <c r="J221" s="144"/>
      <c r="K221" s="269">
        <v>2038</v>
      </c>
      <c r="L221" s="160">
        <f t="shared" si="4"/>
        <v>0</v>
      </c>
      <c r="M221" s="160">
        <f t="shared" si="4"/>
        <v>0</v>
      </c>
      <c r="N221" s="160">
        <f t="shared" si="4"/>
        <v>0</v>
      </c>
      <c r="O221" s="144"/>
      <c r="P221" s="269">
        <v>2038</v>
      </c>
      <c r="Q221" s="154">
        <f t="shared" si="5"/>
        <v>0</v>
      </c>
      <c r="R221" s="148">
        <f t="shared" si="5"/>
        <v>279236.3635694831</v>
      </c>
      <c r="S221" s="148">
        <f t="shared" si="5"/>
        <v>349045.45446185389</v>
      </c>
    </row>
    <row r="222" spans="2:19" s="145" customFormat="1" ht="10.8" x14ac:dyDescent="0.25">
      <c r="B222" s="149">
        <v>2039</v>
      </c>
      <c r="C222" s="160">
        <v>0</v>
      </c>
      <c r="D222" s="148">
        <f t="shared" si="0"/>
        <v>0</v>
      </c>
      <c r="E222" s="148">
        <f t="shared" si="6"/>
        <v>0</v>
      </c>
      <c r="F222" s="144"/>
      <c r="G222" s="154">
        <f t="shared" si="1"/>
        <v>0</v>
      </c>
      <c r="H222" s="148">
        <f t="shared" si="2"/>
        <v>279236.3635694831</v>
      </c>
      <c r="I222" s="148">
        <f t="shared" si="3"/>
        <v>349045.45446185389</v>
      </c>
      <c r="J222" s="144"/>
      <c r="K222" s="269">
        <v>2039</v>
      </c>
      <c r="L222" s="160">
        <f t="shared" si="4"/>
        <v>0</v>
      </c>
      <c r="M222" s="160">
        <f>+D222</f>
        <v>0</v>
      </c>
      <c r="N222" s="160">
        <f>+E222</f>
        <v>0</v>
      </c>
      <c r="O222" s="144"/>
      <c r="P222" s="269">
        <v>2039</v>
      </c>
      <c r="Q222" s="154">
        <f t="shared" si="5"/>
        <v>0</v>
      </c>
      <c r="R222" s="148">
        <f t="shared" si="5"/>
        <v>279236.3635694831</v>
      </c>
      <c r="S222" s="148">
        <f t="shared" si="5"/>
        <v>349045.45446185389</v>
      </c>
    </row>
    <row r="223" spans="2:19" s="145" customFormat="1" ht="10.8" x14ac:dyDescent="0.25">
      <c r="B223" s="334">
        <v>2040</v>
      </c>
      <c r="C223" s="160">
        <v>0</v>
      </c>
      <c r="D223" s="148">
        <f t="shared" si="0"/>
        <v>355319.99446475855</v>
      </c>
      <c r="E223" s="148">
        <f t="shared" si="6"/>
        <v>355319.99446475855</v>
      </c>
      <c r="F223" s="144"/>
      <c r="G223" s="154">
        <f t="shared" si="1"/>
        <v>0.10179762833828579</v>
      </c>
      <c r="H223" s="148">
        <f t="shared" si="2"/>
        <v>-76083.630895275448</v>
      </c>
      <c r="I223" s="148">
        <f t="shared" si="3"/>
        <v>-6274.5400029046577</v>
      </c>
      <c r="J223" s="144"/>
      <c r="K223" s="269">
        <v>2040</v>
      </c>
      <c r="L223" s="160">
        <f t="shared" si="4"/>
        <v>0</v>
      </c>
      <c r="M223" s="160">
        <f>+D223</f>
        <v>355319.99446475855</v>
      </c>
      <c r="N223" s="160">
        <f>+E223</f>
        <v>355319.99446475855</v>
      </c>
      <c r="O223" s="144"/>
      <c r="P223" s="269">
        <v>2040</v>
      </c>
      <c r="Q223" s="154">
        <f>+G223</f>
        <v>0.10179762833828579</v>
      </c>
      <c r="R223" s="148">
        <f t="shared" si="5"/>
        <v>-76083.630895275448</v>
      </c>
      <c r="S223" s="148">
        <f t="shared" si="5"/>
        <v>-6274.5400029046577</v>
      </c>
    </row>
    <row r="224" spans="2:19" s="145" customFormat="1" ht="10.8" x14ac:dyDescent="0.25">
      <c r="B224" s="334">
        <v>2041</v>
      </c>
      <c r="C224" s="160">
        <v>0</v>
      </c>
      <c r="D224" s="148">
        <f t="shared" si="0"/>
        <v>0</v>
      </c>
      <c r="E224" s="148">
        <f t="shared" si="6"/>
        <v>0</v>
      </c>
      <c r="F224" s="144"/>
      <c r="G224" s="154">
        <f t="shared" si="1"/>
        <v>0</v>
      </c>
      <c r="H224" s="148">
        <f t="shared" si="2"/>
        <v>279236.3635694831</v>
      </c>
      <c r="I224" s="148">
        <f t="shared" si="3"/>
        <v>349045.45446185389</v>
      </c>
      <c r="J224" s="144"/>
      <c r="K224" s="149" t="s">
        <v>206</v>
      </c>
      <c r="L224" s="160">
        <f>SUM(C224:C227)</f>
        <v>0</v>
      </c>
      <c r="M224" s="160">
        <f>SUM(D224:D227)</f>
        <v>0</v>
      </c>
      <c r="N224" s="160">
        <f>SUM(E224:E227)</f>
        <v>0</v>
      </c>
      <c r="O224" s="144"/>
      <c r="P224" s="149" t="s">
        <v>206</v>
      </c>
      <c r="Q224" s="154">
        <f>SUM(G224:G227)</f>
        <v>0</v>
      </c>
      <c r="R224" s="148">
        <f>SUM(H224:H227)</f>
        <v>1116945.4542779324</v>
      </c>
      <c r="S224" s="148">
        <f>SUM(I224:I227)</f>
        <v>1396181.8178474156</v>
      </c>
    </row>
    <row r="225" spans="2:19" s="145" customFormat="1" ht="10.8" x14ac:dyDescent="0.25">
      <c r="B225" s="334">
        <v>2042</v>
      </c>
      <c r="C225" s="160">
        <v>0</v>
      </c>
      <c r="D225" s="148">
        <f t="shared" si="0"/>
        <v>0</v>
      </c>
      <c r="E225" s="148">
        <f t="shared" si="6"/>
        <v>0</v>
      </c>
      <c r="F225" s="144"/>
      <c r="G225" s="154">
        <f t="shared" si="1"/>
        <v>0</v>
      </c>
      <c r="H225" s="148">
        <f t="shared" si="2"/>
        <v>279236.3635694831</v>
      </c>
      <c r="I225" s="148">
        <f t="shared" si="3"/>
        <v>349045.45446185389</v>
      </c>
      <c r="J225" s="144"/>
      <c r="K225" s="149" t="s">
        <v>209</v>
      </c>
      <c r="L225" s="160">
        <f>SUM(C228:C239)</f>
        <v>0</v>
      </c>
      <c r="M225" s="160">
        <f>SUM(D228:D239)</f>
        <v>0</v>
      </c>
      <c r="N225" s="160">
        <f>SUM(E228:E239)</f>
        <v>0</v>
      </c>
      <c r="O225" s="144"/>
      <c r="P225" s="149" t="s">
        <v>209</v>
      </c>
      <c r="Q225" s="154">
        <f>SUM(G228:G239)</f>
        <v>0</v>
      </c>
      <c r="R225" s="148">
        <f>SUM(H228:H239)</f>
        <v>2792363.6356948311</v>
      </c>
      <c r="S225" s="148">
        <f>SUM(I228:I239)</f>
        <v>3490454.544618539</v>
      </c>
    </row>
    <row r="226" spans="2:19" s="145" customFormat="1" ht="10.8" x14ac:dyDescent="0.25">
      <c r="B226" s="334">
        <v>2043</v>
      </c>
      <c r="C226" s="160">
        <v>0</v>
      </c>
      <c r="D226" s="148">
        <f t="shared" si="0"/>
        <v>0</v>
      </c>
      <c r="E226" s="148">
        <f t="shared" si="6"/>
        <v>0</v>
      </c>
      <c r="F226" s="144"/>
      <c r="G226" s="154">
        <f t="shared" si="1"/>
        <v>0</v>
      </c>
      <c r="H226" s="148">
        <f t="shared" si="2"/>
        <v>279236.3635694831</v>
      </c>
      <c r="I226" s="148">
        <f t="shared" si="3"/>
        <v>349045.45446185389</v>
      </c>
      <c r="J226" s="144"/>
      <c r="K226" s="149"/>
      <c r="L226" s="160"/>
      <c r="M226" s="160"/>
      <c r="N226" s="160"/>
      <c r="O226" s="144"/>
      <c r="P226" s="149"/>
      <c r="Q226" s="154"/>
      <c r="R226" s="148"/>
      <c r="S226" s="148"/>
    </row>
    <row r="227" spans="2:19" s="145" customFormat="1" ht="10.8" x14ac:dyDescent="0.25">
      <c r="B227" s="334">
        <v>2044</v>
      </c>
      <c r="C227" s="160">
        <v>0</v>
      </c>
      <c r="D227" s="148">
        <f t="shared" si="0"/>
        <v>0</v>
      </c>
      <c r="E227" s="148">
        <f t="shared" si="6"/>
        <v>0</v>
      </c>
      <c r="F227" s="144"/>
      <c r="G227" s="154">
        <f t="shared" si="1"/>
        <v>0</v>
      </c>
      <c r="H227" s="148">
        <f t="shared" si="2"/>
        <v>279236.3635694831</v>
      </c>
      <c r="I227" s="148">
        <f t="shared" si="3"/>
        <v>349045.45446185389</v>
      </c>
      <c r="J227" s="144"/>
      <c r="K227" s="149"/>
      <c r="L227" s="160"/>
      <c r="M227" s="160"/>
      <c r="N227" s="160"/>
      <c r="O227" s="144"/>
      <c r="P227" s="149"/>
      <c r="Q227" s="154"/>
      <c r="R227" s="148"/>
      <c r="S227" s="148"/>
    </row>
    <row r="228" spans="2:19" s="145" customFormat="1" ht="10.8" x14ac:dyDescent="0.25">
      <c r="B228" s="334">
        <v>2045</v>
      </c>
      <c r="C228" s="160">
        <v>0</v>
      </c>
      <c r="D228" s="148">
        <f t="shared" si="0"/>
        <v>0</v>
      </c>
      <c r="E228" s="148">
        <f t="shared" si="6"/>
        <v>0</v>
      </c>
      <c r="F228" s="144"/>
      <c r="G228" s="154">
        <f t="shared" si="1"/>
        <v>0</v>
      </c>
      <c r="H228" s="148">
        <f t="shared" si="2"/>
        <v>279236.3635694831</v>
      </c>
      <c r="I228" s="148">
        <f t="shared" si="3"/>
        <v>349045.45446185389</v>
      </c>
      <c r="J228" s="144"/>
      <c r="K228" s="149"/>
      <c r="L228" s="160"/>
      <c r="M228" s="160"/>
      <c r="N228" s="160"/>
      <c r="O228" s="144"/>
      <c r="P228" s="149"/>
      <c r="Q228" s="154"/>
      <c r="R228" s="148"/>
      <c r="S228" s="148"/>
    </row>
    <row r="229" spans="2:19" s="145" customFormat="1" ht="10.8" x14ac:dyDescent="0.25">
      <c r="B229" s="334">
        <v>2046</v>
      </c>
      <c r="C229" s="160">
        <v>0</v>
      </c>
      <c r="D229" s="148">
        <f t="shared" si="0"/>
        <v>0</v>
      </c>
      <c r="E229" s="148">
        <f t="shared" si="6"/>
        <v>0</v>
      </c>
      <c r="F229" s="144"/>
      <c r="G229" s="154">
        <f t="shared" si="1"/>
        <v>0</v>
      </c>
      <c r="H229" s="148">
        <f t="shared" si="2"/>
        <v>279236.3635694831</v>
      </c>
      <c r="I229" s="148">
        <f t="shared" si="3"/>
        <v>349045.45446185389</v>
      </c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</row>
    <row r="230" spans="2:19" s="145" customFormat="1" ht="10.8" x14ac:dyDescent="0.25">
      <c r="B230" s="334">
        <v>2047</v>
      </c>
      <c r="C230" s="160">
        <v>0</v>
      </c>
      <c r="D230" s="148">
        <f t="shared" si="0"/>
        <v>0</v>
      </c>
      <c r="E230" s="148">
        <f t="shared" si="6"/>
        <v>0</v>
      </c>
      <c r="F230" s="144"/>
      <c r="G230" s="154">
        <f t="shared" si="1"/>
        <v>0</v>
      </c>
      <c r="H230" s="148">
        <f t="shared" si="2"/>
        <v>279236.3635694831</v>
      </c>
      <c r="I230" s="148">
        <f t="shared" si="3"/>
        <v>349045.45446185389</v>
      </c>
      <c r="J230" s="144"/>
      <c r="K230" s="149"/>
      <c r="L230" s="160"/>
      <c r="M230" s="148"/>
      <c r="N230" s="148"/>
      <c r="O230" s="144"/>
      <c r="P230" s="154"/>
      <c r="Q230" s="148"/>
      <c r="R230" s="148"/>
      <c r="S230" s="148"/>
    </row>
    <row r="231" spans="2:19" s="145" customFormat="1" ht="10.8" x14ac:dyDescent="0.25">
      <c r="B231" s="149">
        <v>2048</v>
      </c>
      <c r="C231" s="160">
        <v>0</v>
      </c>
      <c r="D231" s="148">
        <f t="shared" si="0"/>
        <v>0</v>
      </c>
      <c r="E231" s="148">
        <f t="shared" si="6"/>
        <v>0</v>
      </c>
      <c r="F231" s="144"/>
      <c r="G231" s="154">
        <f t="shared" si="1"/>
        <v>0</v>
      </c>
      <c r="H231" s="148">
        <f t="shared" si="2"/>
        <v>279236.3635694831</v>
      </c>
      <c r="I231" s="148">
        <f t="shared" si="3"/>
        <v>349045.45446185389</v>
      </c>
      <c r="J231" s="144"/>
      <c r="K231" s="149"/>
      <c r="L231" s="160"/>
      <c r="M231" s="148"/>
      <c r="N231" s="148"/>
      <c r="O231" s="144"/>
      <c r="P231" s="154"/>
      <c r="Q231" s="148"/>
      <c r="R231" s="148"/>
      <c r="S231" s="148"/>
    </row>
    <row r="232" spans="2:19" s="145" customFormat="1" ht="10.8" x14ac:dyDescent="0.25">
      <c r="B232" s="149">
        <v>2049</v>
      </c>
      <c r="C232" s="160">
        <v>0</v>
      </c>
      <c r="D232" s="148">
        <f t="shared" si="0"/>
        <v>0</v>
      </c>
      <c r="E232" s="148">
        <f t="shared" si="6"/>
        <v>0</v>
      </c>
      <c r="F232" s="144"/>
      <c r="G232" s="154">
        <f t="shared" si="1"/>
        <v>0</v>
      </c>
      <c r="H232" s="148">
        <f t="shared" si="2"/>
        <v>279236.3635694831</v>
      </c>
      <c r="I232" s="148">
        <f t="shared" si="3"/>
        <v>349045.45446185389</v>
      </c>
      <c r="J232" s="144"/>
      <c r="K232" s="149"/>
      <c r="L232" s="160"/>
      <c r="M232" s="148"/>
      <c r="N232" s="148"/>
      <c r="O232" s="144"/>
      <c r="P232" s="154"/>
      <c r="Q232" s="148"/>
      <c r="R232" s="148"/>
      <c r="S232" s="148"/>
    </row>
    <row r="233" spans="2:19" s="145" customFormat="1" ht="10.8" x14ac:dyDescent="0.25">
      <c r="B233" s="149">
        <v>2050</v>
      </c>
      <c r="C233" s="160">
        <v>0</v>
      </c>
      <c r="D233" s="148">
        <f t="shared" si="0"/>
        <v>0</v>
      </c>
      <c r="E233" s="148">
        <f t="shared" si="6"/>
        <v>0</v>
      </c>
      <c r="F233" s="144"/>
      <c r="G233" s="154">
        <f t="shared" si="1"/>
        <v>0</v>
      </c>
      <c r="H233" s="148">
        <f t="shared" si="2"/>
        <v>279236.3635694831</v>
      </c>
      <c r="I233" s="148">
        <f t="shared" si="3"/>
        <v>349045.45446185389</v>
      </c>
      <c r="J233" s="144"/>
      <c r="K233" s="149"/>
      <c r="L233" s="160"/>
      <c r="M233" s="148"/>
      <c r="N233" s="148"/>
      <c r="O233" s="144"/>
      <c r="P233" s="154"/>
      <c r="Q233" s="148"/>
      <c r="R233" s="148"/>
      <c r="S233" s="148"/>
    </row>
    <row r="234" spans="2:19" s="145" customFormat="1" ht="10.8" x14ac:dyDescent="0.25">
      <c r="B234" s="149">
        <v>2051</v>
      </c>
      <c r="C234" s="160">
        <v>0</v>
      </c>
      <c r="D234" s="148">
        <f t="shared" si="0"/>
        <v>0</v>
      </c>
      <c r="E234" s="148">
        <f t="shared" si="6"/>
        <v>0</v>
      </c>
      <c r="F234" s="144"/>
      <c r="G234" s="154">
        <f t="shared" si="1"/>
        <v>0</v>
      </c>
      <c r="H234" s="148">
        <f t="shared" si="2"/>
        <v>279236.3635694831</v>
      </c>
      <c r="I234" s="148">
        <f t="shared" si="3"/>
        <v>349045.45446185389</v>
      </c>
      <c r="J234" s="144"/>
      <c r="K234" s="149"/>
      <c r="L234" s="160"/>
      <c r="M234" s="148"/>
      <c r="N234" s="148"/>
      <c r="O234" s="144"/>
      <c r="P234" s="154"/>
      <c r="Q234" s="148"/>
      <c r="R234" s="148"/>
      <c r="S234" s="148"/>
    </row>
    <row r="235" spans="2:19" s="145" customFormat="1" ht="10.8" x14ac:dyDescent="0.25">
      <c r="B235" s="149">
        <v>2052</v>
      </c>
      <c r="C235" s="160">
        <v>0</v>
      </c>
      <c r="D235" s="148">
        <f t="shared" si="0"/>
        <v>0</v>
      </c>
      <c r="E235" s="148">
        <f t="shared" si="6"/>
        <v>0</v>
      </c>
      <c r="F235" s="144"/>
      <c r="G235" s="154">
        <f t="shared" si="1"/>
        <v>0</v>
      </c>
      <c r="H235" s="148">
        <f t="shared" si="2"/>
        <v>279236.3635694831</v>
      </c>
      <c r="I235" s="148">
        <f t="shared" si="3"/>
        <v>349045.45446185389</v>
      </c>
      <c r="J235" s="144"/>
      <c r="K235" s="149"/>
      <c r="L235" s="160"/>
      <c r="M235" s="148"/>
      <c r="N235" s="148"/>
      <c r="O235" s="144"/>
      <c r="P235" s="154"/>
      <c r="Q235" s="148"/>
      <c r="R235" s="148"/>
      <c r="S235" s="148"/>
    </row>
    <row r="236" spans="2:19" s="145" customFormat="1" ht="10.8" x14ac:dyDescent="0.25">
      <c r="B236" s="149">
        <v>2053</v>
      </c>
      <c r="C236" s="160">
        <v>0</v>
      </c>
      <c r="D236" s="148">
        <f t="shared" si="0"/>
        <v>0</v>
      </c>
      <c r="E236" s="148">
        <f t="shared" si="6"/>
        <v>0</v>
      </c>
      <c r="F236" s="144"/>
      <c r="G236" s="154">
        <f t="shared" si="1"/>
        <v>0</v>
      </c>
      <c r="H236" s="148">
        <f t="shared" si="2"/>
        <v>279236.3635694831</v>
      </c>
      <c r="I236" s="148">
        <f t="shared" si="3"/>
        <v>349045.45446185389</v>
      </c>
      <c r="J236" s="144"/>
      <c r="K236" s="149"/>
      <c r="L236" s="160"/>
      <c r="M236" s="148"/>
      <c r="N236" s="148"/>
      <c r="O236" s="144"/>
      <c r="P236" s="154"/>
      <c r="Q236" s="148"/>
      <c r="R236" s="148"/>
      <c r="S236" s="148"/>
    </row>
    <row r="237" spans="2:19" s="145" customFormat="1" ht="10.8" x14ac:dyDescent="0.25">
      <c r="B237" s="149">
        <v>2054</v>
      </c>
      <c r="C237" s="144">
        <v>0</v>
      </c>
      <c r="D237" s="148">
        <f t="shared" si="0"/>
        <v>0</v>
      </c>
      <c r="E237" s="148">
        <f t="shared" si="6"/>
        <v>0</v>
      </c>
      <c r="F237" s="144"/>
      <c r="G237" s="154">
        <f t="shared" si="1"/>
        <v>0</v>
      </c>
      <c r="H237" s="148">
        <f t="shared" si="2"/>
        <v>279236.3635694831</v>
      </c>
      <c r="I237" s="148">
        <f t="shared" si="3"/>
        <v>349045.45446185389</v>
      </c>
      <c r="J237" s="144"/>
      <c r="K237" s="149"/>
      <c r="L237" s="144"/>
      <c r="M237" s="148"/>
      <c r="N237" s="148"/>
      <c r="O237" s="144"/>
      <c r="P237" s="154"/>
      <c r="Q237" s="148"/>
      <c r="R237" s="148"/>
      <c r="S237" s="148"/>
    </row>
    <row r="238" spans="2:19" s="145" customFormat="1" ht="10.8" x14ac:dyDescent="0.25">
      <c r="B238" s="149">
        <v>2055</v>
      </c>
      <c r="C238" s="144">
        <v>0</v>
      </c>
      <c r="D238" s="148"/>
      <c r="E238" s="148"/>
      <c r="F238" s="144"/>
      <c r="G238" s="154"/>
      <c r="H238" s="148"/>
      <c r="I238" s="148"/>
      <c r="J238" s="144"/>
      <c r="K238" s="149"/>
      <c r="L238" s="144"/>
      <c r="M238" s="148"/>
      <c r="N238" s="148"/>
      <c r="O238" s="144"/>
      <c r="P238" s="154"/>
      <c r="Q238" s="148"/>
      <c r="R238" s="148"/>
      <c r="S238" s="148"/>
    </row>
    <row r="239" spans="2:19" s="145" customFormat="1" ht="10.8" x14ac:dyDescent="0.25">
      <c r="B239" s="149"/>
      <c r="C239" s="162">
        <v>0</v>
      </c>
      <c r="D239" s="148"/>
      <c r="E239" s="148"/>
      <c r="F239" s="144"/>
      <c r="G239" s="154"/>
      <c r="H239" s="148"/>
      <c r="I239" s="148"/>
      <c r="J239" s="144"/>
      <c r="K239" s="149"/>
      <c r="L239" s="162"/>
      <c r="M239" s="148"/>
      <c r="N239" s="148"/>
      <c r="O239" s="144"/>
      <c r="P239" s="154"/>
      <c r="Q239" s="148"/>
      <c r="R239" s="148"/>
      <c r="S239" s="144"/>
    </row>
    <row r="241" spans="2:18" s="145" customFormat="1" ht="10.8" x14ac:dyDescent="0.25">
      <c r="B241" s="144"/>
      <c r="C241" s="163">
        <f>SUM(C208:C239)</f>
        <v>3135134.5501537803</v>
      </c>
      <c r="D241" s="163">
        <f>SUM(D208:D239)</f>
        <v>355319.99446475855</v>
      </c>
      <c r="E241" s="163">
        <f>SUM(E208:E239)</f>
        <v>3490454.5446185386</v>
      </c>
      <c r="F241" s="144"/>
      <c r="G241" s="154">
        <f>SUM(G207:G239)</f>
        <v>0.99999999999999989</v>
      </c>
      <c r="H241" s="148"/>
      <c r="I241" s="144"/>
      <c r="J241" s="144"/>
      <c r="K241" s="144"/>
      <c r="L241" s="163">
        <f>SUM(L208:L239)</f>
        <v>3135134.5501537803</v>
      </c>
      <c r="M241" s="163">
        <f>SUM(M208:M239)</f>
        <v>355319.99446475855</v>
      </c>
      <c r="N241" s="163">
        <f>SUM(N208:N239)</f>
        <v>3490454.5446185386</v>
      </c>
      <c r="O241" s="144"/>
      <c r="P241" s="144"/>
      <c r="Q241" s="154">
        <f>SUM(Q208:Q239)</f>
        <v>0.99999999999999989</v>
      </c>
      <c r="R241" s="144"/>
    </row>
    <row r="242" spans="2:18" s="145" customFormat="1" ht="10.8" x14ac:dyDescent="0.25">
      <c r="B242" s="164">
        <f>+'DP BCCR dólares'!AR72</f>
        <v>506.48</v>
      </c>
      <c r="C242" s="164">
        <f>+C241-'DP BCCR colones'!AR49</f>
        <v>0</v>
      </c>
      <c r="D242" s="162">
        <f>+D241-'DP BCCR colones'!AR55</f>
        <v>0</v>
      </c>
      <c r="E242" s="162">
        <f>+E241-'DP BCCR colones'!AR6</f>
        <v>0</v>
      </c>
      <c r="F242" s="144"/>
      <c r="G242" s="144"/>
      <c r="H242" s="144"/>
      <c r="I242" s="144"/>
      <c r="J242" s="144"/>
      <c r="K242" s="164"/>
      <c r="L242" s="166">
        <f>+L241-C241</f>
        <v>0</v>
      </c>
      <c r="M242" s="162">
        <f>+M241-D241</f>
        <v>0</v>
      </c>
      <c r="N242" s="148">
        <f>+N241-E241</f>
        <v>0</v>
      </c>
      <c r="O242" s="144"/>
      <c r="P242" s="144"/>
      <c r="Q242" s="144"/>
      <c r="R242" s="144"/>
    </row>
    <row r="243" spans="2:18" s="145" customFormat="1" ht="10.8" x14ac:dyDescent="0.25">
      <c r="B243" s="144"/>
      <c r="C243" s="148"/>
      <c r="D243" s="167"/>
      <c r="E243" s="148"/>
      <c r="F243" s="144"/>
      <c r="G243" s="144"/>
      <c r="H243" s="144"/>
      <c r="I243" s="144"/>
      <c r="J243" s="144"/>
      <c r="K243" s="144"/>
      <c r="L243" s="148"/>
      <c r="M243" s="167"/>
      <c r="N243" s="148"/>
      <c r="O243" s="144"/>
      <c r="P243" s="144"/>
      <c r="Q243" s="144"/>
      <c r="R243" s="144"/>
    </row>
    <row r="244" spans="2:18" s="145" customFormat="1" ht="10.8" x14ac:dyDescent="0.25">
      <c r="B244" s="144"/>
      <c r="C244" s="148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</row>
    <row r="245" spans="2:18" s="145" customFormat="1" ht="10.8" x14ac:dyDescent="0.25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</row>
    <row r="246" spans="2:18" s="145" customFormat="1" ht="10.8" x14ac:dyDescent="0.25">
      <c r="B246" s="357" t="s">
        <v>122</v>
      </c>
      <c r="C246" s="357"/>
      <c r="D246" s="357"/>
      <c r="E246" s="357"/>
      <c r="F246" s="357"/>
      <c r="G246" s="357"/>
      <c r="H246" s="357"/>
      <c r="I246" s="357"/>
      <c r="J246" s="144"/>
      <c r="K246" s="144"/>
      <c r="L246" s="357" t="s">
        <v>123</v>
      </c>
      <c r="M246" s="357"/>
      <c r="N246" s="357"/>
      <c r="O246" s="357"/>
      <c r="P246" s="357"/>
      <c r="Q246" s="357"/>
      <c r="R246" s="357"/>
    </row>
    <row r="247" spans="2:18" s="145" customFormat="1" ht="10.8" x14ac:dyDescent="0.25">
      <c r="B247" s="357" t="s">
        <v>117</v>
      </c>
      <c r="C247" s="357"/>
      <c r="D247" s="357"/>
      <c r="E247" s="357"/>
      <c r="F247" s="144"/>
      <c r="G247" s="144"/>
      <c r="H247" s="144"/>
      <c r="I247" s="144"/>
      <c r="J247" s="144"/>
      <c r="K247" s="357" t="s">
        <v>124</v>
      </c>
      <c r="L247" s="357"/>
      <c r="M247" s="357"/>
      <c r="N247" s="357"/>
      <c r="O247" s="144"/>
      <c r="P247" s="144"/>
      <c r="Q247" s="144"/>
      <c r="R247" s="144"/>
    </row>
    <row r="248" spans="2:18" s="145" customFormat="1" ht="10.8" x14ac:dyDescent="0.25">
      <c r="B248" s="356" t="str">
        <f>+B205</f>
        <v>Al 30 de Junio 2025</v>
      </c>
      <c r="C248" s="356"/>
      <c r="D248" s="356"/>
      <c r="E248" s="356"/>
      <c r="F248" s="144"/>
      <c r="G248" s="144"/>
      <c r="H248" s="149" t="s">
        <v>118</v>
      </c>
      <c r="I248" s="149" t="s">
        <v>118</v>
      </c>
      <c r="J248" s="144"/>
      <c r="K248" s="356" t="str">
        <f>+B248</f>
        <v>Al 30 de Junio 2025</v>
      </c>
      <c r="L248" s="356"/>
      <c r="M248" s="356"/>
      <c r="N248" s="356"/>
      <c r="O248" s="144"/>
      <c r="P248" s="144"/>
      <c r="Q248" s="149" t="s">
        <v>118</v>
      </c>
      <c r="R248" s="149" t="s">
        <v>118</v>
      </c>
    </row>
    <row r="249" spans="2:18" s="153" customFormat="1" ht="10.8" x14ac:dyDescent="0.25">
      <c r="B249" s="356" t="s">
        <v>125</v>
      </c>
      <c r="C249" s="356"/>
      <c r="D249" s="356"/>
      <c r="E249" s="356"/>
      <c r="F249" s="150"/>
      <c r="G249" s="144"/>
      <c r="H249" s="151">
        <v>0.08</v>
      </c>
      <c r="I249" s="151">
        <v>0.1</v>
      </c>
      <c r="J249" s="150"/>
      <c r="K249" s="356" t="s">
        <v>126</v>
      </c>
      <c r="L249" s="356"/>
      <c r="M249" s="356"/>
      <c r="N249" s="356"/>
      <c r="O249" s="144"/>
      <c r="P249" s="144"/>
      <c r="Q249" s="151">
        <v>0.08</v>
      </c>
      <c r="R249" s="151">
        <v>0.1</v>
      </c>
    </row>
    <row r="250" spans="2:18" s="145" customFormat="1" ht="21.6" x14ac:dyDescent="0.25">
      <c r="B250" s="144"/>
      <c r="C250" s="157" t="s">
        <v>76</v>
      </c>
      <c r="D250" s="157" t="s">
        <v>77</v>
      </c>
      <c r="E250" s="157" t="s">
        <v>120</v>
      </c>
      <c r="F250" s="144"/>
      <c r="G250" s="157" t="s">
        <v>121</v>
      </c>
      <c r="H250" s="155">
        <f>+E284*H249</f>
        <v>551.32752244803953</v>
      </c>
      <c r="I250" s="155">
        <f>+E284*I249</f>
        <v>689.1594030600495</v>
      </c>
      <c r="J250" s="144"/>
      <c r="K250" s="150"/>
      <c r="L250" s="156" t="s">
        <v>76</v>
      </c>
      <c r="M250" s="156" t="s">
        <v>77</v>
      </c>
      <c r="N250" s="157" t="s">
        <v>120</v>
      </c>
      <c r="O250" s="150"/>
      <c r="P250" s="157" t="s">
        <v>121</v>
      </c>
      <c r="Q250" s="155">
        <f>+N284*Q249</f>
        <v>551.32752244803953</v>
      </c>
      <c r="R250" s="155">
        <f>+N284*R249</f>
        <v>689.1594030600495</v>
      </c>
    </row>
    <row r="251" spans="2:18" s="145" customFormat="1" ht="10.8" x14ac:dyDescent="0.25">
      <c r="B251" s="149">
        <v>2025</v>
      </c>
      <c r="C251" s="311">
        <f>+C208/$B$242</f>
        <v>1281.0789059504423</v>
      </c>
      <c r="D251" s="162">
        <v>0</v>
      </c>
      <c r="E251" s="160">
        <f t="shared" ref="E251:E280" si="7">SUM(C251:D251)</f>
        <v>1281.0789059504423</v>
      </c>
      <c r="F251" s="144"/>
      <c r="G251" s="154">
        <f t="shared" ref="G251:G280" si="8">+E251/$E$284</f>
        <v>0.18589007133358615</v>
      </c>
      <c r="H251" s="148">
        <f t="shared" ref="H251:H280" si="9">+$H$250-E251</f>
        <v>-729.75138350240275</v>
      </c>
      <c r="I251" s="148">
        <f t="shared" ref="I251:I280" si="10">+$I$250-E251</f>
        <v>-591.91950289039278</v>
      </c>
      <c r="J251" s="144"/>
      <c r="K251" s="269">
        <v>2025</v>
      </c>
      <c r="L251" s="160">
        <f t="shared" ref="L251:N266" si="11">+C251</f>
        <v>1281.0789059504423</v>
      </c>
      <c r="M251" s="160">
        <f t="shared" si="11"/>
        <v>0</v>
      </c>
      <c r="N251" s="160">
        <f t="shared" si="11"/>
        <v>1281.0789059504423</v>
      </c>
      <c r="O251" s="144"/>
      <c r="P251" s="154">
        <f t="shared" ref="P251:R266" si="12">+G251</f>
        <v>0.18589007133358615</v>
      </c>
      <c r="Q251" s="148">
        <f t="shared" si="12"/>
        <v>-729.75138350240275</v>
      </c>
      <c r="R251" s="148">
        <f t="shared" si="12"/>
        <v>-591.91950289039278</v>
      </c>
    </row>
    <row r="252" spans="2:18" s="145" customFormat="1" ht="10.8" x14ac:dyDescent="0.25">
      <c r="B252" s="149">
        <v>2026</v>
      </c>
      <c r="C252" s="311">
        <f t="shared" ref="C252:C280" si="13">+C209/$B$242</f>
        <v>1538.1207550150054</v>
      </c>
      <c r="D252" s="162">
        <v>0</v>
      </c>
      <c r="E252" s="160">
        <f t="shared" si="7"/>
        <v>1538.1207550150054</v>
      </c>
      <c r="F252" s="144"/>
      <c r="G252" s="154">
        <f t="shared" si="8"/>
        <v>0.22318795160964849</v>
      </c>
      <c r="H252" s="148">
        <f t="shared" si="9"/>
        <v>-986.79323256696591</v>
      </c>
      <c r="I252" s="148">
        <f t="shared" si="10"/>
        <v>-848.96135195495594</v>
      </c>
      <c r="J252" s="144"/>
      <c r="K252" s="269">
        <v>2026</v>
      </c>
      <c r="L252" s="160">
        <f t="shared" si="11"/>
        <v>1538.1207550150054</v>
      </c>
      <c r="M252" s="160">
        <f t="shared" si="11"/>
        <v>0</v>
      </c>
      <c r="N252" s="160">
        <f t="shared" si="11"/>
        <v>1538.1207550150054</v>
      </c>
      <c r="O252" s="144"/>
      <c r="P252" s="154">
        <f t="shared" si="12"/>
        <v>0.22318795160964849</v>
      </c>
      <c r="Q252" s="148">
        <f t="shared" si="12"/>
        <v>-986.79323256696591</v>
      </c>
      <c r="R252" s="148">
        <f t="shared" si="12"/>
        <v>-848.96135195495594</v>
      </c>
    </row>
    <row r="253" spans="2:18" s="145" customFormat="1" ht="10.8" x14ac:dyDescent="0.25">
      <c r="B253" s="149">
        <v>2027</v>
      </c>
      <c r="C253" s="311">
        <f t="shared" si="13"/>
        <v>674.31548307534354</v>
      </c>
      <c r="D253" s="162">
        <v>0</v>
      </c>
      <c r="E253" s="160">
        <f t="shared" si="7"/>
        <v>674.31548307534354</v>
      </c>
      <c r="F253" s="144"/>
      <c r="G253" s="154">
        <f t="shared" si="8"/>
        <v>9.7846083225623132E-2</v>
      </c>
      <c r="H253" s="148">
        <f t="shared" si="9"/>
        <v>-122.98796062730401</v>
      </c>
      <c r="I253" s="148">
        <f t="shared" si="10"/>
        <v>14.843919984705963</v>
      </c>
      <c r="J253" s="144"/>
      <c r="K253" s="269">
        <v>2027</v>
      </c>
      <c r="L253" s="160">
        <f t="shared" si="11"/>
        <v>674.31548307534354</v>
      </c>
      <c r="M253" s="160">
        <f t="shared" si="11"/>
        <v>0</v>
      </c>
      <c r="N253" s="160">
        <f t="shared" si="11"/>
        <v>674.31548307534354</v>
      </c>
      <c r="O253" s="144"/>
      <c r="P253" s="154">
        <f t="shared" si="12"/>
        <v>9.7846083225623132E-2</v>
      </c>
      <c r="Q253" s="148">
        <f t="shared" si="12"/>
        <v>-122.98796062730401</v>
      </c>
      <c r="R253" s="148">
        <f t="shared" si="12"/>
        <v>14.843919984705963</v>
      </c>
    </row>
    <row r="254" spans="2:18" s="145" customFormat="1" ht="10.8" x14ac:dyDescent="0.25">
      <c r="B254" s="149">
        <v>2028</v>
      </c>
      <c r="C254" s="311">
        <f t="shared" si="13"/>
        <v>839.95695782656753</v>
      </c>
      <c r="D254" s="162">
        <v>0</v>
      </c>
      <c r="E254" s="160">
        <f t="shared" si="7"/>
        <v>839.95695782656753</v>
      </c>
      <c r="F254" s="144"/>
      <c r="G254" s="154">
        <f t="shared" si="8"/>
        <v>0.12188137520825186</v>
      </c>
      <c r="H254" s="148">
        <f t="shared" si="9"/>
        <v>-288.629435378528</v>
      </c>
      <c r="I254" s="148">
        <f t="shared" si="10"/>
        <v>-150.79755476651803</v>
      </c>
      <c r="J254" s="144"/>
      <c r="K254" s="269">
        <v>2028</v>
      </c>
      <c r="L254" s="160">
        <f t="shared" si="11"/>
        <v>839.95695782656753</v>
      </c>
      <c r="M254" s="160">
        <f t="shared" si="11"/>
        <v>0</v>
      </c>
      <c r="N254" s="160">
        <f t="shared" si="11"/>
        <v>839.95695782656753</v>
      </c>
      <c r="O254" s="144"/>
      <c r="P254" s="154">
        <f t="shared" si="12"/>
        <v>0.12188137520825186</v>
      </c>
      <c r="Q254" s="148">
        <f t="shared" si="12"/>
        <v>-288.629435378528</v>
      </c>
      <c r="R254" s="148">
        <f t="shared" si="12"/>
        <v>-150.79755476651803</v>
      </c>
    </row>
    <row r="255" spans="2:18" s="145" customFormat="1" ht="10.8" x14ac:dyDescent="0.25">
      <c r="B255" s="149">
        <v>2029</v>
      </c>
      <c r="C255" s="311">
        <f t="shared" si="13"/>
        <v>767.90771600063181</v>
      </c>
      <c r="D255" s="162">
        <v>0</v>
      </c>
      <c r="E255" s="160">
        <f t="shared" si="7"/>
        <v>767.90771600063181</v>
      </c>
      <c r="F255" s="144"/>
      <c r="G255" s="154">
        <f t="shared" si="8"/>
        <v>0.11142671965163925</v>
      </c>
      <c r="H255" s="148">
        <f t="shared" si="9"/>
        <v>-216.58019355259228</v>
      </c>
      <c r="I255" s="148">
        <f t="shared" si="10"/>
        <v>-78.748312940582309</v>
      </c>
      <c r="J255" s="144"/>
      <c r="K255" s="269">
        <v>2029</v>
      </c>
      <c r="L255" s="160">
        <f t="shared" si="11"/>
        <v>767.90771600063181</v>
      </c>
      <c r="M255" s="160">
        <f t="shared" si="11"/>
        <v>0</v>
      </c>
      <c r="N255" s="160">
        <f t="shared" si="11"/>
        <v>767.90771600063181</v>
      </c>
      <c r="O255" s="144"/>
      <c r="P255" s="154">
        <f t="shared" si="12"/>
        <v>0.11142671965163925</v>
      </c>
      <c r="Q255" s="148">
        <f t="shared" si="12"/>
        <v>-216.58019355259228</v>
      </c>
      <c r="R255" s="148">
        <f t="shared" si="12"/>
        <v>-78.748312940582309</v>
      </c>
    </row>
    <row r="256" spans="2:18" s="145" customFormat="1" ht="10.8" x14ac:dyDescent="0.25">
      <c r="B256" s="149">
        <v>2030</v>
      </c>
      <c r="C256" s="311">
        <f t="shared" si="13"/>
        <v>789.76465013425991</v>
      </c>
      <c r="D256" s="162">
        <v>0</v>
      </c>
      <c r="E256" s="160">
        <f t="shared" si="7"/>
        <v>789.76465013425991</v>
      </c>
      <c r="F256" s="144"/>
      <c r="G256" s="154">
        <f t="shared" si="8"/>
        <v>0.11459825500856502</v>
      </c>
      <c r="H256" s="148">
        <f t="shared" si="9"/>
        <v>-238.43712768622038</v>
      </c>
      <c r="I256" s="148">
        <f t="shared" si="10"/>
        <v>-100.60524707421041</v>
      </c>
      <c r="J256" s="144"/>
      <c r="K256" s="269">
        <v>2030</v>
      </c>
      <c r="L256" s="160">
        <f t="shared" si="11"/>
        <v>789.76465013425991</v>
      </c>
      <c r="M256" s="160">
        <f t="shared" si="11"/>
        <v>0</v>
      </c>
      <c r="N256" s="160">
        <f t="shared" si="11"/>
        <v>789.76465013425991</v>
      </c>
      <c r="O256" s="144"/>
      <c r="P256" s="154">
        <f t="shared" si="12"/>
        <v>0.11459825500856502</v>
      </c>
      <c r="Q256" s="148">
        <f t="shared" si="12"/>
        <v>-238.43712768622038</v>
      </c>
      <c r="R256" s="148">
        <f t="shared" si="12"/>
        <v>-100.60524707421041</v>
      </c>
    </row>
    <row r="257" spans="2:18" s="145" customFormat="1" ht="10.8" x14ac:dyDescent="0.25">
      <c r="B257" s="149">
        <v>2031</v>
      </c>
      <c r="C257" s="311">
        <f t="shared" si="13"/>
        <v>234.6858711104091</v>
      </c>
      <c r="D257" s="162">
        <v>0</v>
      </c>
      <c r="E257" s="160">
        <f t="shared" si="7"/>
        <v>234.6858711104091</v>
      </c>
      <c r="F257" s="144"/>
      <c r="G257" s="154">
        <f t="shared" si="8"/>
        <v>3.4053931509653933E-2</v>
      </c>
      <c r="H257" s="148">
        <f t="shared" si="9"/>
        <v>316.64165133763044</v>
      </c>
      <c r="I257" s="148">
        <f t="shared" si="10"/>
        <v>454.4735319496404</v>
      </c>
      <c r="J257" s="144"/>
      <c r="K257" s="269">
        <v>2031</v>
      </c>
      <c r="L257" s="160">
        <f t="shared" si="11"/>
        <v>234.6858711104091</v>
      </c>
      <c r="M257" s="160">
        <f t="shared" si="11"/>
        <v>0</v>
      </c>
      <c r="N257" s="160">
        <f t="shared" si="11"/>
        <v>234.6858711104091</v>
      </c>
      <c r="O257" s="144"/>
      <c r="P257" s="154">
        <f t="shared" si="12"/>
        <v>3.4053931509653933E-2</v>
      </c>
      <c r="Q257" s="148">
        <f t="shared" si="12"/>
        <v>316.64165133763044</v>
      </c>
      <c r="R257" s="148">
        <f t="shared" si="12"/>
        <v>454.4735319496404</v>
      </c>
    </row>
    <row r="258" spans="2:18" s="145" customFormat="1" ht="10.8" x14ac:dyDescent="0.25">
      <c r="B258" s="149">
        <v>2032</v>
      </c>
      <c r="C258" s="311">
        <f t="shared" si="13"/>
        <v>0</v>
      </c>
      <c r="D258" s="162">
        <v>0</v>
      </c>
      <c r="E258" s="160">
        <f t="shared" si="7"/>
        <v>0</v>
      </c>
      <c r="F258" s="144"/>
      <c r="G258" s="154">
        <f t="shared" si="8"/>
        <v>0</v>
      </c>
      <c r="H258" s="148">
        <f t="shared" si="9"/>
        <v>551.32752244803953</v>
      </c>
      <c r="I258" s="148">
        <f t="shared" si="10"/>
        <v>689.1594030600495</v>
      </c>
      <c r="J258" s="144"/>
      <c r="K258" s="269">
        <v>2032</v>
      </c>
      <c r="L258" s="160">
        <f t="shared" si="11"/>
        <v>0</v>
      </c>
      <c r="M258" s="160">
        <f t="shared" si="11"/>
        <v>0</v>
      </c>
      <c r="N258" s="160">
        <f t="shared" si="11"/>
        <v>0</v>
      </c>
      <c r="O258" s="144"/>
      <c r="P258" s="154">
        <f t="shared" si="12"/>
        <v>0</v>
      </c>
      <c r="Q258" s="148">
        <f t="shared" si="12"/>
        <v>551.32752244803953</v>
      </c>
      <c r="R258" s="148">
        <f t="shared" si="12"/>
        <v>689.1594030600495</v>
      </c>
    </row>
    <row r="259" spans="2:18" s="145" customFormat="1" ht="10.8" x14ac:dyDescent="0.25">
      <c r="B259" s="149">
        <v>2033</v>
      </c>
      <c r="C259" s="311">
        <f t="shared" si="13"/>
        <v>0</v>
      </c>
      <c r="D259" s="162">
        <v>0</v>
      </c>
      <c r="E259" s="160">
        <f t="shared" si="7"/>
        <v>0</v>
      </c>
      <c r="F259" s="144"/>
      <c r="G259" s="154">
        <f t="shared" si="8"/>
        <v>0</v>
      </c>
      <c r="H259" s="148">
        <f t="shared" si="9"/>
        <v>551.32752244803953</v>
      </c>
      <c r="I259" s="148">
        <f t="shared" si="10"/>
        <v>689.1594030600495</v>
      </c>
      <c r="J259" s="144"/>
      <c r="K259" s="269">
        <v>2033</v>
      </c>
      <c r="L259" s="160">
        <f t="shared" si="11"/>
        <v>0</v>
      </c>
      <c r="M259" s="160">
        <f t="shared" si="11"/>
        <v>0</v>
      </c>
      <c r="N259" s="160">
        <f t="shared" si="11"/>
        <v>0</v>
      </c>
      <c r="O259" s="144"/>
      <c r="P259" s="154">
        <f t="shared" si="12"/>
        <v>0</v>
      </c>
      <c r="Q259" s="148">
        <f t="shared" si="12"/>
        <v>551.32752244803953</v>
      </c>
      <c r="R259" s="148">
        <f t="shared" si="12"/>
        <v>689.1594030600495</v>
      </c>
    </row>
    <row r="260" spans="2:18" s="145" customFormat="1" ht="10.8" x14ac:dyDescent="0.25">
      <c r="B260" s="149">
        <v>2034</v>
      </c>
      <c r="C260" s="311">
        <f t="shared" si="13"/>
        <v>64.21576370241668</v>
      </c>
      <c r="D260" s="162">
        <v>0</v>
      </c>
      <c r="E260" s="160">
        <f t="shared" si="7"/>
        <v>64.21576370241668</v>
      </c>
      <c r="F260" s="144"/>
      <c r="G260" s="154">
        <f t="shared" si="8"/>
        <v>9.3179841147464238E-3</v>
      </c>
      <c r="H260" s="148">
        <f t="shared" si="9"/>
        <v>487.11175874562286</v>
      </c>
      <c r="I260" s="148">
        <f t="shared" si="10"/>
        <v>624.94363935763283</v>
      </c>
      <c r="J260" s="144"/>
      <c r="K260" s="269">
        <v>2034</v>
      </c>
      <c r="L260" s="160">
        <f t="shared" si="11"/>
        <v>64.21576370241668</v>
      </c>
      <c r="M260" s="160">
        <f t="shared" si="11"/>
        <v>0</v>
      </c>
      <c r="N260" s="160">
        <f t="shared" si="11"/>
        <v>64.21576370241668</v>
      </c>
      <c r="O260" s="144"/>
      <c r="P260" s="154">
        <f t="shared" si="12"/>
        <v>9.3179841147464238E-3</v>
      </c>
      <c r="Q260" s="148">
        <f t="shared" si="12"/>
        <v>487.11175874562286</v>
      </c>
      <c r="R260" s="148">
        <f t="shared" si="12"/>
        <v>624.94363935763283</v>
      </c>
    </row>
    <row r="261" spans="2:18" s="145" customFormat="1" ht="10.8" x14ac:dyDescent="0.25">
      <c r="B261" s="149">
        <v>2035</v>
      </c>
      <c r="C261" s="311">
        <f t="shared" si="13"/>
        <v>0</v>
      </c>
      <c r="D261" s="162">
        <v>0</v>
      </c>
      <c r="E261" s="160">
        <f t="shared" si="7"/>
        <v>0</v>
      </c>
      <c r="F261" s="144"/>
      <c r="G261" s="154">
        <f t="shared" si="8"/>
        <v>0</v>
      </c>
      <c r="H261" s="148">
        <f t="shared" si="9"/>
        <v>551.32752244803953</v>
      </c>
      <c r="I261" s="148">
        <f t="shared" si="10"/>
        <v>689.1594030600495</v>
      </c>
      <c r="J261" s="144"/>
      <c r="K261" s="269">
        <v>2035</v>
      </c>
      <c r="L261" s="160">
        <f t="shared" si="11"/>
        <v>0</v>
      </c>
      <c r="M261" s="160">
        <f t="shared" si="11"/>
        <v>0</v>
      </c>
      <c r="N261" s="160">
        <f t="shared" si="11"/>
        <v>0</v>
      </c>
      <c r="O261" s="144"/>
      <c r="P261" s="154">
        <f t="shared" si="12"/>
        <v>0</v>
      </c>
      <c r="Q261" s="148">
        <f t="shared" si="12"/>
        <v>551.32752244803953</v>
      </c>
      <c r="R261" s="148">
        <f t="shared" si="12"/>
        <v>689.1594030600495</v>
      </c>
    </row>
    <row r="262" spans="2:18" s="145" customFormat="1" ht="10.8" x14ac:dyDescent="0.25">
      <c r="B262" s="149">
        <v>2036</v>
      </c>
      <c r="C262" s="311">
        <f t="shared" si="13"/>
        <v>0</v>
      </c>
      <c r="D262" s="162">
        <v>0</v>
      </c>
      <c r="E262" s="160">
        <f t="shared" si="7"/>
        <v>0</v>
      </c>
      <c r="F262" s="144"/>
      <c r="G262" s="154">
        <f t="shared" si="8"/>
        <v>0</v>
      </c>
      <c r="H262" s="148">
        <f t="shared" si="9"/>
        <v>551.32752244803953</v>
      </c>
      <c r="I262" s="148">
        <f t="shared" si="10"/>
        <v>689.1594030600495</v>
      </c>
      <c r="J262" s="144"/>
      <c r="K262" s="269">
        <v>2036</v>
      </c>
      <c r="L262" s="160">
        <f t="shared" si="11"/>
        <v>0</v>
      </c>
      <c r="M262" s="160">
        <f t="shared" si="11"/>
        <v>0</v>
      </c>
      <c r="N262" s="160">
        <f t="shared" si="11"/>
        <v>0</v>
      </c>
      <c r="O262" s="144"/>
      <c r="P262" s="154">
        <f t="shared" si="12"/>
        <v>0</v>
      </c>
      <c r="Q262" s="148">
        <f t="shared" si="12"/>
        <v>551.32752244803953</v>
      </c>
      <c r="R262" s="148">
        <f t="shared" si="12"/>
        <v>689.1594030600495</v>
      </c>
    </row>
    <row r="263" spans="2:18" s="145" customFormat="1" ht="10.8" x14ac:dyDescent="0.25">
      <c r="B263" s="149">
        <v>2037</v>
      </c>
      <c r="C263" s="311">
        <f t="shared" si="13"/>
        <v>0</v>
      </c>
      <c r="D263" s="162">
        <v>0</v>
      </c>
      <c r="E263" s="160">
        <f t="shared" si="7"/>
        <v>0</v>
      </c>
      <c r="F263" s="144"/>
      <c r="G263" s="154">
        <f t="shared" si="8"/>
        <v>0</v>
      </c>
      <c r="H263" s="148">
        <f t="shared" si="9"/>
        <v>551.32752244803953</v>
      </c>
      <c r="I263" s="148">
        <f t="shared" si="10"/>
        <v>689.1594030600495</v>
      </c>
      <c r="J263" s="144"/>
      <c r="K263" s="269">
        <v>2037</v>
      </c>
      <c r="L263" s="160">
        <f t="shared" si="11"/>
        <v>0</v>
      </c>
      <c r="M263" s="160">
        <f t="shared" si="11"/>
        <v>0</v>
      </c>
      <c r="N263" s="160">
        <f t="shared" si="11"/>
        <v>0</v>
      </c>
      <c r="O263" s="144"/>
      <c r="P263" s="154">
        <f t="shared" si="12"/>
        <v>0</v>
      </c>
      <c r="Q263" s="148">
        <f t="shared" si="12"/>
        <v>551.32752244803953</v>
      </c>
      <c r="R263" s="148">
        <f t="shared" si="12"/>
        <v>689.1594030600495</v>
      </c>
    </row>
    <row r="264" spans="2:18" s="145" customFormat="1" ht="10.8" x14ac:dyDescent="0.25">
      <c r="B264" s="149">
        <v>2038</v>
      </c>
      <c r="C264" s="311">
        <f t="shared" si="13"/>
        <v>0</v>
      </c>
      <c r="D264" s="162">
        <v>0</v>
      </c>
      <c r="E264" s="160">
        <f t="shared" si="7"/>
        <v>0</v>
      </c>
      <c r="F264" s="144"/>
      <c r="G264" s="154">
        <f t="shared" si="8"/>
        <v>0</v>
      </c>
      <c r="H264" s="148">
        <f t="shared" si="9"/>
        <v>551.32752244803953</v>
      </c>
      <c r="I264" s="148">
        <f t="shared" si="10"/>
        <v>689.1594030600495</v>
      </c>
      <c r="J264" s="144"/>
      <c r="K264" s="269">
        <v>2038</v>
      </c>
      <c r="L264" s="160">
        <f t="shared" si="11"/>
        <v>0</v>
      </c>
      <c r="M264" s="160">
        <f t="shared" si="11"/>
        <v>0</v>
      </c>
      <c r="N264" s="160">
        <f t="shared" si="11"/>
        <v>0</v>
      </c>
      <c r="O264" s="144"/>
      <c r="P264" s="154">
        <f t="shared" si="12"/>
        <v>0</v>
      </c>
      <c r="Q264" s="148">
        <f t="shared" si="12"/>
        <v>551.32752244803953</v>
      </c>
      <c r="R264" s="148">
        <f t="shared" si="12"/>
        <v>689.1594030600495</v>
      </c>
    </row>
    <row r="265" spans="2:18" s="145" customFormat="1" ht="10.8" x14ac:dyDescent="0.25">
      <c r="B265" s="149">
        <v>2039</v>
      </c>
      <c r="C265" s="311">
        <f t="shared" si="13"/>
        <v>0</v>
      </c>
      <c r="D265" s="162">
        <v>0</v>
      </c>
      <c r="E265" s="160">
        <f t="shared" si="7"/>
        <v>0</v>
      </c>
      <c r="F265" s="144"/>
      <c r="G265" s="154">
        <f t="shared" si="8"/>
        <v>0</v>
      </c>
      <c r="H265" s="148">
        <f t="shared" si="9"/>
        <v>551.32752244803953</v>
      </c>
      <c r="I265" s="148">
        <f t="shared" si="10"/>
        <v>689.1594030600495</v>
      </c>
      <c r="J265" s="144"/>
      <c r="K265" s="269">
        <v>2039</v>
      </c>
      <c r="L265" s="160">
        <f t="shared" si="11"/>
        <v>0</v>
      </c>
      <c r="M265" s="160">
        <f t="shared" si="11"/>
        <v>0</v>
      </c>
      <c r="N265" s="160">
        <f t="shared" si="11"/>
        <v>0</v>
      </c>
      <c r="O265" s="144"/>
      <c r="P265" s="154">
        <f t="shared" si="12"/>
        <v>0</v>
      </c>
      <c r="Q265" s="148">
        <f t="shared" si="12"/>
        <v>551.32752244803953</v>
      </c>
      <c r="R265" s="148">
        <f t="shared" si="12"/>
        <v>689.1594030600495</v>
      </c>
    </row>
    <row r="266" spans="2:18" s="145" customFormat="1" ht="10.8" x14ac:dyDescent="0.25">
      <c r="B266" s="149">
        <v>2040</v>
      </c>
      <c r="C266" s="311">
        <f t="shared" si="13"/>
        <v>0</v>
      </c>
      <c r="D266" s="162">
        <v>701.5479277854181</v>
      </c>
      <c r="E266" s="160">
        <f t="shared" si="7"/>
        <v>701.5479277854181</v>
      </c>
      <c r="F266" s="144"/>
      <c r="G266" s="154">
        <f t="shared" si="8"/>
        <v>0.1017976283382858</v>
      </c>
      <c r="H266" s="148">
        <f t="shared" si="9"/>
        <v>-150.22040533737857</v>
      </c>
      <c r="I266" s="148">
        <f t="shared" si="10"/>
        <v>-12.388524725368598</v>
      </c>
      <c r="J266" s="144"/>
      <c r="K266" s="269">
        <v>2040</v>
      </c>
      <c r="L266" s="160">
        <f t="shared" si="11"/>
        <v>0</v>
      </c>
      <c r="M266" s="160">
        <f t="shared" si="11"/>
        <v>701.5479277854181</v>
      </c>
      <c r="N266" s="160">
        <f t="shared" si="11"/>
        <v>701.5479277854181</v>
      </c>
      <c r="O266" s="144"/>
      <c r="P266" s="154">
        <f t="shared" si="12"/>
        <v>0.1017976283382858</v>
      </c>
      <c r="Q266" s="148">
        <f t="shared" si="12"/>
        <v>-150.22040533737857</v>
      </c>
      <c r="R266" s="148">
        <f t="shared" si="12"/>
        <v>-12.388524725368598</v>
      </c>
    </row>
    <row r="267" spans="2:18" s="145" customFormat="1" ht="10.8" x14ac:dyDescent="0.25">
      <c r="B267" s="149">
        <v>2041</v>
      </c>
      <c r="C267" s="311">
        <f>+C224/$B$242</f>
        <v>0</v>
      </c>
      <c r="D267" s="162">
        <v>0</v>
      </c>
      <c r="E267" s="160">
        <f t="shared" si="7"/>
        <v>0</v>
      </c>
      <c r="F267" s="144"/>
      <c r="G267" s="154">
        <f t="shared" si="8"/>
        <v>0</v>
      </c>
      <c r="H267" s="148">
        <f t="shared" si="9"/>
        <v>551.32752244803953</v>
      </c>
      <c r="I267" s="148">
        <f t="shared" si="10"/>
        <v>689.1594030600495</v>
      </c>
      <c r="J267" s="144"/>
      <c r="K267" s="149" t="s">
        <v>206</v>
      </c>
      <c r="L267" s="160">
        <f>SUM(C267:C270)</f>
        <v>0</v>
      </c>
      <c r="M267" s="160">
        <f>SUM(D267:D270)</f>
        <v>0</v>
      </c>
      <c r="N267" s="160">
        <f>SUM(E267:E271)</f>
        <v>0</v>
      </c>
      <c r="O267" s="144"/>
      <c r="P267" s="154">
        <f>SUM(G267:G270)</f>
        <v>0</v>
      </c>
      <c r="Q267" s="148">
        <f>SUM(H267:H270)</f>
        <v>2205.3100897921581</v>
      </c>
      <c r="R267" s="148">
        <f>SUM(I267:I270)</f>
        <v>2756.637612240198</v>
      </c>
    </row>
    <row r="268" spans="2:18" s="145" customFormat="1" ht="10.8" x14ac:dyDescent="0.25">
      <c r="B268" s="149">
        <v>2042</v>
      </c>
      <c r="C268" s="311">
        <f t="shared" si="13"/>
        <v>0</v>
      </c>
      <c r="D268" s="162">
        <v>0</v>
      </c>
      <c r="E268" s="160">
        <f t="shared" si="7"/>
        <v>0</v>
      </c>
      <c r="F268" s="144"/>
      <c r="G268" s="154">
        <f t="shared" si="8"/>
        <v>0</v>
      </c>
      <c r="H268" s="148">
        <f t="shared" si="9"/>
        <v>551.32752244803953</v>
      </c>
      <c r="I268" s="148">
        <f t="shared" si="10"/>
        <v>689.1594030600495</v>
      </c>
      <c r="J268" s="144"/>
      <c r="K268" s="149" t="s">
        <v>209</v>
      </c>
      <c r="L268" s="160">
        <f>SUM(C271:C282)</f>
        <v>0</v>
      </c>
      <c r="M268" s="160">
        <f>SUM(D271:D282)</f>
        <v>0</v>
      </c>
      <c r="N268" s="160">
        <f>SUM(E272:E282)</f>
        <v>0</v>
      </c>
      <c r="O268" s="144"/>
      <c r="P268" s="154">
        <f>SUM(G271:G282)</f>
        <v>0</v>
      </c>
      <c r="Q268" s="148">
        <f>SUM(H271:H282)</f>
        <v>5513.2752244803951</v>
      </c>
      <c r="R268" s="148">
        <f>SUM(I271:I282)</f>
        <v>6891.5940306004959</v>
      </c>
    </row>
    <row r="269" spans="2:18" s="145" customFormat="1" ht="10.8" x14ac:dyDescent="0.25">
      <c r="B269" s="149">
        <v>2043</v>
      </c>
      <c r="C269" s="311">
        <f t="shared" si="13"/>
        <v>0</v>
      </c>
      <c r="D269" s="162">
        <v>0</v>
      </c>
      <c r="E269" s="160">
        <f t="shared" si="7"/>
        <v>0</v>
      </c>
      <c r="F269" s="144"/>
      <c r="G269" s="154">
        <f t="shared" si="8"/>
        <v>0</v>
      </c>
      <c r="H269" s="148">
        <f t="shared" si="9"/>
        <v>551.32752244803953</v>
      </c>
      <c r="I269" s="148">
        <f t="shared" si="10"/>
        <v>689.1594030600495</v>
      </c>
      <c r="J269" s="144"/>
      <c r="K269" s="149"/>
      <c r="L269" s="160"/>
      <c r="M269" s="160"/>
      <c r="N269" s="160"/>
      <c r="O269" s="144"/>
      <c r="P269" s="154"/>
      <c r="Q269" s="148"/>
      <c r="R269" s="148"/>
    </row>
    <row r="270" spans="2:18" s="145" customFormat="1" ht="10.8" x14ac:dyDescent="0.25">
      <c r="B270" s="149">
        <v>2044</v>
      </c>
      <c r="C270" s="311">
        <f t="shared" si="13"/>
        <v>0</v>
      </c>
      <c r="D270" s="162">
        <v>0</v>
      </c>
      <c r="E270" s="160">
        <f t="shared" si="7"/>
        <v>0</v>
      </c>
      <c r="F270" s="144"/>
      <c r="G270" s="154">
        <f t="shared" si="8"/>
        <v>0</v>
      </c>
      <c r="H270" s="148">
        <f t="shared" si="9"/>
        <v>551.32752244803953</v>
      </c>
      <c r="I270" s="148">
        <f t="shared" si="10"/>
        <v>689.1594030600495</v>
      </c>
      <c r="J270" s="144"/>
      <c r="K270" s="149"/>
      <c r="L270" s="160"/>
      <c r="M270" s="160"/>
      <c r="N270" s="160"/>
      <c r="O270" s="144"/>
      <c r="P270" s="154"/>
      <c r="Q270" s="148"/>
      <c r="R270" s="148"/>
    </row>
    <row r="271" spans="2:18" s="145" customFormat="1" ht="10.8" x14ac:dyDescent="0.25">
      <c r="B271" s="149">
        <v>2045</v>
      </c>
      <c r="C271" s="311">
        <f t="shared" si="13"/>
        <v>0</v>
      </c>
      <c r="D271" s="162">
        <v>0</v>
      </c>
      <c r="E271" s="160">
        <f t="shared" si="7"/>
        <v>0</v>
      </c>
      <c r="F271" s="144"/>
      <c r="G271" s="154">
        <f t="shared" si="8"/>
        <v>0</v>
      </c>
      <c r="H271" s="148">
        <f t="shared" si="9"/>
        <v>551.32752244803953</v>
      </c>
      <c r="I271" s="148">
        <f t="shared" si="10"/>
        <v>689.1594030600495</v>
      </c>
      <c r="J271" s="144"/>
      <c r="K271" s="149"/>
      <c r="L271" s="160"/>
      <c r="M271" s="160"/>
      <c r="N271" s="160"/>
      <c r="O271" s="144"/>
      <c r="P271" s="154"/>
      <c r="Q271" s="148"/>
      <c r="R271" s="148"/>
    </row>
    <row r="272" spans="2:18" s="145" customFormat="1" ht="10.8" x14ac:dyDescent="0.25">
      <c r="B272" s="149">
        <v>2046</v>
      </c>
      <c r="C272" s="311">
        <f t="shared" si="13"/>
        <v>0</v>
      </c>
      <c r="D272" s="162">
        <v>0</v>
      </c>
      <c r="E272" s="160">
        <f t="shared" si="7"/>
        <v>0</v>
      </c>
      <c r="F272" s="144"/>
      <c r="G272" s="154">
        <f t="shared" si="8"/>
        <v>0</v>
      </c>
      <c r="H272" s="148">
        <f t="shared" si="9"/>
        <v>551.32752244803953</v>
      </c>
      <c r="I272" s="148">
        <f t="shared" si="10"/>
        <v>689.1594030600495</v>
      </c>
      <c r="J272" s="144"/>
      <c r="K272" s="144"/>
      <c r="L272" s="144"/>
      <c r="M272" s="144"/>
      <c r="N272" s="144"/>
      <c r="O272" s="144"/>
      <c r="P272" s="144"/>
      <c r="Q272" s="144"/>
      <c r="R272" s="144"/>
    </row>
    <row r="273" spans="2:16" s="145" customFormat="1" ht="10.8" x14ac:dyDescent="0.25">
      <c r="B273" s="149">
        <v>2047</v>
      </c>
      <c r="C273" s="311">
        <f t="shared" si="13"/>
        <v>0</v>
      </c>
      <c r="D273" s="162">
        <v>0</v>
      </c>
      <c r="E273" s="160">
        <f t="shared" si="7"/>
        <v>0</v>
      </c>
      <c r="F273" s="144"/>
      <c r="G273" s="154">
        <f t="shared" si="8"/>
        <v>0</v>
      </c>
      <c r="H273" s="148">
        <f t="shared" si="9"/>
        <v>551.32752244803953</v>
      </c>
      <c r="I273" s="148">
        <f t="shared" si="10"/>
        <v>689.1594030600495</v>
      </c>
      <c r="J273" s="144"/>
      <c r="K273" s="149"/>
      <c r="L273" s="168"/>
      <c r="M273" s="162"/>
      <c r="N273" s="160"/>
      <c r="O273" s="144"/>
      <c r="P273" s="154"/>
    </row>
    <row r="274" spans="2:16" s="145" customFormat="1" ht="10.8" x14ac:dyDescent="0.25">
      <c r="B274" s="149">
        <v>2048</v>
      </c>
      <c r="C274" s="311">
        <f t="shared" si="13"/>
        <v>0</v>
      </c>
      <c r="D274" s="162">
        <v>0</v>
      </c>
      <c r="E274" s="160">
        <f t="shared" si="7"/>
        <v>0</v>
      </c>
      <c r="F274" s="144"/>
      <c r="G274" s="154">
        <f t="shared" si="8"/>
        <v>0</v>
      </c>
      <c r="H274" s="148">
        <f t="shared" si="9"/>
        <v>551.32752244803953</v>
      </c>
      <c r="I274" s="148">
        <f t="shared" si="10"/>
        <v>689.1594030600495</v>
      </c>
      <c r="J274" s="144"/>
      <c r="K274" s="149"/>
      <c r="L274" s="168"/>
      <c r="M274" s="162"/>
      <c r="N274" s="160"/>
      <c r="O274" s="144"/>
      <c r="P274" s="154"/>
    </row>
    <row r="275" spans="2:16" s="145" customFormat="1" ht="10.8" x14ac:dyDescent="0.25">
      <c r="B275" s="149">
        <v>2049</v>
      </c>
      <c r="C275" s="311">
        <f t="shared" si="13"/>
        <v>0</v>
      </c>
      <c r="D275" s="162">
        <v>0</v>
      </c>
      <c r="E275" s="160">
        <f t="shared" si="7"/>
        <v>0</v>
      </c>
      <c r="F275" s="144"/>
      <c r="G275" s="154">
        <f t="shared" si="8"/>
        <v>0</v>
      </c>
      <c r="H275" s="148">
        <f t="shared" si="9"/>
        <v>551.32752244803953</v>
      </c>
      <c r="I275" s="148">
        <f t="shared" si="10"/>
        <v>689.1594030600495</v>
      </c>
      <c r="J275" s="144"/>
      <c r="K275" s="149"/>
      <c r="L275" s="168"/>
      <c r="M275" s="162"/>
      <c r="N275" s="160"/>
      <c r="O275" s="144"/>
      <c r="P275" s="154"/>
    </row>
    <row r="276" spans="2:16" s="145" customFormat="1" ht="10.8" x14ac:dyDescent="0.25">
      <c r="B276" s="149">
        <v>2050</v>
      </c>
      <c r="C276" s="311">
        <f t="shared" si="13"/>
        <v>0</v>
      </c>
      <c r="D276" s="162">
        <v>0</v>
      </c>
      <c r="E276" s="160">
        <f t="shared" si="7"/>
        <v>0</v>
      </c>
      <c r="F276" s="144"/>
      <c r="G276" s="154">
        <f t="shared" si="8"/>
        <v>0</v>
      </c>
      <c r="H276" s="148">
        <f t="shared" si="9"/>
        <v>551.32752244803953</v>
      </c>
      <c r="I276" s="148">
        <f t="shared" si="10"/>
        <v>689.1594030600495</v>
      </c>
      <c r="J276" s="144"/>
      <c r="K276" s="149"/>
      <c r="L276" s="168"/>
      <c r="M276" s="162"/>
      <c r="N276" s="160"/>
      <c r="O276" s="144"/>
      <c r="P276" s="154"/>
    </row>
    <row r="277" spans="2:16" s="145" customFormat="1" ht="10.8" x14ac:dyDescent="0.25">
      <c r="B277" s="149">
        <v>2051</v>
      </c>
      <c r="C277" s="311">
        <f t="shared" si="13"/>
        <v>0</v>
      </c>
      <c r="D277" s="162">
        <v>0</v>
      </c>
      <c r="E277" s="160">
        <f t="shared" si="7"/>
        <v>0</v>
      </c>
      <c r="F277" s="144"/>
      <c r="G277" s="154">
        <f t="shared" si="8"/>
        <v>0</v>
      </c>
      <c r="H277" s="148">
        <f t="shared" si="9"/>
        <v>551.32752244803953</v>
      </c>
      <c r="I277" s="148">
        <f t="shared" si="10"/>
        <v>689.1594030600495</v>
      </c>
      <c r="J277" s="144"/>
      <c r="K277" s="149"/>
      <c r="L277" s="168"/>
      <c r="M277" s="162"/>
      <c r="N277" s="160"/>
      <c r="O277" s="144"/>
      <c r="P277" s="154"/>
    </row>
    <row r="278" spans="2:16" s="145" customFormat="1" ht="10.8" x14ac:dyDescent="0.25">
      <c r="B278" s="149">
        <v>2052</v>
      </c>
      <c r="C278" s="311">
        <f t="shared" si="13"/>
        <v>0</v>
      </c>
      <c r="D278" s="162">
        <v>0</v>
      </c>
      <c r="E278" s="160">
        <f t="shared" si="7"/>
        <v>0</v>
      </c>
      <c r="F278" s="144"/>
      <c r="G278" s="154">
        <f t="shared" si="8"/>
        <v>0</v>
      </c>
      <c r="H278" s="148">
        <f t="shared" si="9"/>
        <v>551.32752244803953</v>
      </c>
      <c r="I278" s="148">
        <f t="shared" si="10"/>
        <v>689.1594030600495</v>
      </c>
      <c r="J278" s="144"/>
      <c r="K278" s="149"/>
      <c r="L278" s="168"/>
      <c r="M278" s="162"/>
      <c r="N278" s="160"/>
      <c r="O278" s="144"/>
      <c r="P278" s="154"/>
    </row>
    <row r="279" spans="2:16" s="145" customFormat="1" ht="10.8" x14ac:dyDescent="0.25">
      <c r="B279" s="149">
        <v>2053</v>
      </c>
      <c r="C279" s="311">
        <f t="shared" si="13"/>
        <v>0</v>
      </c>
      <c r="D279" s="162">
        <v>0</v>
      </c>
      <c r="E279" s="160">
        <f t="shared" si="7"/>
        <v>0</v>
      </c>
      <c r="F279" s="144"/>
      <c r="G279" s="154">
        <f t="shared" si="8"/>
        <v>0</v>
      </c>
      <c r="H279" s="148">
        <f t="shared" si="9"/>
        <v>551.32752244803953</v>
      </c>
      <c r="I279" s="148">
        <f t="shared" si="10"/>
        <v>689.1594030600495</v>
      </c>
      <c r="J279" s="144"/>
      <c r="K279" s="149"/>
      <c r="L279" s="168"/>
      <c r="M279" s="162"/>
      <c r="N279" s="160"/>
      <c r="O279" s="144"/>
      <c r="P279" s="154"/>
    </row>
    <row r="280" spans="2:16" s="145" customFormat="1" ht="10.8" x14ac:dyDescent="0.25">
      <c r="B280" s="149">
        <v>2054</v>
      </c>
      <c r="C280" s="311">
        <f t="shared" si="13"/>
        <v>0</v>
      </c>
      <c r="D280" s="162">
        <v>0</v>
      </c>
      <c r="E280" s="160">
        <f t="shared" si="7"/>
        <v>0</v>
      </c>
      <c r="F280" s="144"/>
      <c r="G280" s="154">
        <f t="shared" si="8"/>
        <v>0</v>
      </c>
      <c r="H280" s="148">
        <f t="shared" si="9"/>
        <v>551.32752244803953</v>
      </c>
      <c r="I280" s="148">
        <f t="shared" si="10"/>
        <v>689.1594030600495</v>
      </c>
      <c r="J280" s="144"/>
      <c r="K280" s="149"/>
      <c r="L280" s="168"/>
      <c r="M280" s="162"/>
      <c r="N280" s="160"/>
      <c r="O280" s="144"/>
      <c r="P280" s="154"/>
    </row>
    <row r="281" spans="2:16" s="145" customFormat="1" ht="10.8" x14ac:dyDescent="0.25">
      <c r="B281" s="149">
        <v>2055</v>
      </c>
      <c r="C281" s="168"/>
      <c r="D281" s="162">
        <v>0</v>
      </c>
      <c r="E281" s="160"/>
      <c r="F281" s="144"/>
      <c r="G281" s="154"/>
      <c r="H281" s="148"/>
      <c r="I281" s="148"/>
      <c r="J281" s="144"/>
      <c r="K281" s="149"/>
      <c r="L281" s="168"/>
      <c r="M281" s="162"/>
      <c r="N281" s="160"/>
      <c r="O281" s="144"/>
      <c r="P281" s="154"/>
    </row>
    <row r="282" spans="2:16" s="145" customFormat="1" ht="10.8" x14ac:dyDescent="0.25">
      <c r="B282" s="149"/>
      <c r="C282" s="168"/>
      <c r="D282" s="162">
        <v>0</v>
      </c>
      <c r="E282" s="160"/>
      <c r="F282" s="144"/>
      <c r="G282" s="154"/>
      <c r="H282" s="148"/>
      <c r="I282" s="148"/>
      <c r="J282" s="144"/>
      <c r="K282" s="149"/>
      <c r="L282" s="168"/>
      <c r="M282" s="162"/>
      <c r="N282" s="160"/>
      <c r="O282" s="144"/>
      <c r="P282" s="154"/>
    </row>
    <row r="283" spans="2:16" s="145" customFormat="1" ht="10.8" x14ac:dyDescent="0.25"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</row>
    <row r="284" spans="2:16" s="145" customFormat="1" ht="10.8" x14ac:dyDescent="0.25">
      <c r="B284" s="144"/>
      <c r="C284" s="169">
        <f>SUM(C251:C282)</f>
        <v>6190.0461028150758</v>
      </c>
      <c r="D284" s="169">
        <f>SUM(D251:D282)</f>
        <v>701.5479277854181</v>
      </c>
      <c r="E284" s="169">
        <f>SUM(E251:E282)</f>
        <v>6891.5940306004941</v>
      </c>
      <c r="F284" s="144"/>
      <c r="G284" s="154">
        <f>SUM(G251:G282)</f>
        <v>0.99999999999999989</v>
      </c>
      <c r="H284" s="144"/>
      <c r="I284" s="144"/>
      <c r="J284" s="144"/>
      <c r="K284" s="144"/>
      <c r="L284" s="169">
        <f>SUM(L251:L282)</f>
        <v>6190.0461028150758</v>
      </c>
      <c r="M284" s="169">
        <f>SUM(M251:M282)</f>
        <v>701.5479277854181</v>
      </c>
      <c r="N284" s="169">
        <f>SUM(N251:N282)</f>
        <v>6891.5940306004941</v>
      </c>
      <c r="O284" s="144"/>
      <c r="P284" s="154">
        <f>SUM(P251:P282)</f>
        <v>0.99999999999999989</v>
      </c>
    </row>
    <row r="285" spans="2:16" s="145" customFormat="1" ht="10.8" x14ac:dyDescent="0.25">
      <c r="B285" s="144"/>
      <c r="C285" s="162">
        <f>+C284-'DP BCCR dólares'!AR49</f>
        <v>0</v>
      </c>
      <c r="D285" s="162">
        <f>+D284-'DP BCCR dólares'!AR55</f>
        <v>0</v>
      </c>
      <c r="E285" s="162">
        <f>+E284-'DP BCCR dólares'!AR6</f>
        <v>0</v>
      </c>
      <c r="F285" s="144"/>
      <c r="G285" s="144"/>
      <c r="H285" s="144"/>
      <c r="I285" s="144"/>
      <c r="J285" s="144"/>
      <c r="K285" s="144"/>
      <c r="L285" s="167">
        <f>+L284-C284</f>
        <v>0</v>
      </c>
      <c r="M285" s="162">
        <f>+M284-D284</f>
        <v>0</v>
      </c>
      <c r="N285" s="160">
        <f>+N284-E284</f>
        <v>0</v>
      </c>
      <c r="O285" s="144"/>
      <c r="P285" s="144"/>
    </row>
    <row r="286" spans="2:16" s="145" customFormat="1" ht="10.8" x14ac:dyDescent="0.25">
      <c r="B286" s="170" t="s">
        <v>127</v>
      </c>
      <c r="C286" s="148"/>
      <c r="D286" s="144"/>
      <c r="E286" s="160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</row>
  </sheetData>
  <mergeCells count="58">
    <mergeCell ref="C8:G8"/>
    <mergeCell ref="I8:M8"/>
    <mergeCell ref="B2:N2"/>
    <mergeCell ref="C6:G6"/>
    <mergeCell ref="I6:M6"/>
    <mergeCell ref="C7:G7"/>
    <mergeCell ref="I7:M7"/>
    <mergeCell ref="C9:G9"/>
    <mergeCell ref="I9:M9"/>
    <mergeCell ref="C24:G24"/>
    <mergeCell ref="I24:M24"/>
    <mergeCell ref="C25:G25"/>
    <mergeCell ref="I25:M25"/>
    <mergeCell ref="D70:K70"/>
    <mergeCell ref="C26:G26"/>
    <mergeCell ref="I26:M26"/>
    <mergeCell ref="C27:G27"/>
    <mergeCell ref="I27:M27"/>
    <mergeCell ref="E43:J43"/>
    <mergeCell ref="E44:J44"/>
    <mergeCell ref="E45:J45"/>
    <mergeCell ref="E46:J46"/>
    <mergeCell ref="D67:K67"/>
    <mergeCell ref="D68:K68"/>
    <mergeCell ref="D69:K69"/>
    <mergeCell ref="D127:K127"/>
    <mergeCell ref="D71:K71"/>
    <mergeCell ref="D94:K94"/>
    <mergeCell ref="D95:K95"/>
    <mergeCell ref="D96:K96"/>
    <mergeCell ref="D97:K97"/>
    <mergeCell ref="D98:K98"/>
    <mergeCell ref="D99:K99"/>
    <mergeCell ref="D123:K123"/>
    <mergeCell ref="D124:K124"/>
    <mergeCell ref="D125:K125"/>
    <mergeCell ref="D126:K126"/>
    <mergeCell ref="B206:E206"/>
    <mergeCell ref="K206:N206"/>
    <mergeCell ref="D128:K128"/>
    <mergeCell ref="D153:K153"/>
    <mergeCell ref="D154:K154"/>
    <mergeCell ref="D155:K155"/>
    <mergeCell ref="D156:K156"/>
    <mergeCell ref="D157:K157"/>
    <mergeCell ref="D158:K158"/>
    <mergeCell ref="B204:E204"/>
    <mergeCell ref="K204:N204"/>
    <mergeCell ref="B205:E205"/>
    <mergeCell ref="K205:N205"/>
    <mergeCell ref="B249:E249"/>
    <mergeCell ref="K249:N249"/>
    <mergeCell ref="B246:I246"/>
    <mergeCell ref="L246:R246"/>
    <mergeCell ref="B247:E247"/>
    <mergeCell ref="K247:N247"/>
    <mergeCell ref="B248:E248"/>
    <mergeCell ref="K248:N248"/>
  </mergeCells>
  <hyperlinks>
    <hyperlink ref="O2" location="INDICE!A53" display="Regresar al Indice" xr:uid="{00000000-0004-0000-0700-000000000000}"/>
    <hyperlink ref="O91" location="INDICE!A53" display="Regresar al Indice" xr:uid="{00000000-0004-0000-0700-000001000000}"/>
    <hyperlink ref="O153" location="INDICE!A53" display="Regresar al Indice" xr:uid="{00000000-0004-0000-0700-000002000000}"/>
  </hyperlinks>
  <printOptions horizontalCentered="1" verticalCentered="1"/>
  <pageMargins left="0.25" right="0.25" top="0.51" bottom="0.37" header="0" footer="0"/>
  <pageSetup scale="55" orientation="landscape" horizontalDpi="300" verticalDpi="300" r:id="rId1"/>
  <headerFooter alignWithMargins="0"/>
  <rowBreaks count="3" manualBreakCount="3">
    <brk id="66" max="14" man="1"/>
    <brk id="118" max="14" man="1"/>
    <brk id="179" max="14" man="1"/>
  </rowBreaks>
  <colBreaks count="1" manualBreakCount="1">
    <brk id="15" max="13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B2:AK172"/>
  <sheetViews>
    <sheetView showGridLines="0" topLeftCell="T126" workbookViewId="0">
      <selection activeCell="AJ137" sqref="AJ137:AJ147"/>
    </sheetView>
  </sheetViews>
  <sheetFormatPr baseColWidth="10" defaultColWidth="11.44140625" defaultRowHeight="12" x14ac:dyDescent="0.25"/>
  <cols>
    <col min="1" max="1" width="3.33203125" style="1" customWidth="1"/>
    <col min="2" max="2" width="11.6640625" style="1" bestFit="1" customWidth="1"/>
    <col min="3" max="3" width="21.33203125" style="1" customWidth="1"/>
    <col min="4" max="4" width="21" style="1" customWidth="1"/>
    <col min="5" max="5" width="16.88671875" style="1" bestFit="1" customWidth="1"/>
    <col min="6" max="6" width="17" style="1" bestFit="1" customWidth="1"/>
    <col min="7" max="7" width="19.44140625" style="1" customWidth="1"/>
    <col min="8" max="8" width="14.5546875" style="1" bestFit="1" customWidth="1"/>
    <col min="9" max="9" width="11.5546875" style="1" bestFit="1" customWidth="1"/>
    <col min="10" max="10" width="16.6640625" style="1" customWidth="1"/>
    <col min="11" max="11" width="15.88671875" style="1" bestFit="1" customWidth="1"/>
    <col min="12" max="12" width="13.44140625" style="1" customWidth="1"/>
    <col min="13" max="13" width="16.33203125" style="1" customWidth="1"/>
    <col min="14" max="17" width="11.44140625" style="1" customWidth="1"/>
    <col min="18" max="18" width="13.44140625" style="1" customWidth="1"/>
    <col min="19" max="19" width="17.33203125" style="1" customWidth="1"/>
    <col min="20" max="20" width="10" style="2" customWidth="1"/>
    <col min="21" max="21" width="11.21875" style="3" bestFit="1" customWidth="1"/>
    <col min="22" max="31" width="10" style="3" bestFit="1" customWidth="1"/>
    <col min="32" max="35" width="9.88671875" style="3" customWidth="1"/>
    <col min="36" max="36" width="21.109375" style="3" customWidth="1"/>
    <col min="37" max="37" width="13.44140625" style="3" bestFit="1" customWidth="1"/>
    <col min="38" max="38" width="13.44140625" style="1" bestFit="1" customWidth="1"/>
    <col min="39" max="39" width="12.44140625" style="1" bestFit="1" customWidth="1"/>
    <col min="40" max="16384" width="11.44140625" style="1"/>
  </cols>
  <sheetData>
    <row r="2" spans="2:19" s="270" customFormat="1" ht="22.5" customHeight="1" x14ac:dyDescent="0.45">
      <c r="B2" s="371" t="s">
        <v>160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S2" s="271" t="s">
        <v>186</v>
      </c>
    </row>
    <row r="3" spans="2:19" ht="15.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2:19" ht="15.6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</row>
    <row r="6" spans="2:19" s="171" customFormat="1" ht="14.4" x14ac:dyDescent="0.35">
      <c r="B6" s="369" t="s">
        <v>157</v>
      </c>
      <c r="C6" s="369"/>
      <c r="D6" s="369"/>
      <c r="E6" s="369"/>
      <c r="F6" s="369"/>
      <c r="H6" s="369" t="str">
        <f>+B6</f>
        <v>Banco Central de Costa Rica</v>
      </c>
      <c r="I6" s="369"/>
      <c r="J6" s="369"/>
      <c r="K6" s="369"/>
      <c r="L6" s="369"/>
      <c r="N6" s="369" t="str">
        <f>+H6</f>
        <v>Banco Central de Costa Rica</v>
      </c>
      <c r="O6" s="369"/>
      <c r="P6" s="369"/>
      <c r="Q6" s="369"/>
      <c r="R6" s="369"/>
    </row>
    <row r="7" spans="2:19" s="171" customFormat="1" ht="12.75" customHeight="1" x14ac:dyDescent="0.35">
      <c r="B7" s="369" t="s">
        <v>130</v>
      </c>
      <c r="C7" s="369"/>
      <c r="D7" s="369"/>
      <c r="E7" s="369"/>
      <c r="F7" s="369"/>
      <c r="H7" s="369" t="str">
        <f>+B7</f>
        <v>Perfil de Vencimientos Deuda Pública</v>
      </c>
      <c r="I7" s="369"/>
      <c r="J7" s="369"/>
      <c r="K7" s="369"/>
      <c r="L7" s="369"/>
      <c r="N7" s="369" t="str">
        <f>+H7</f>
        <v>Perfil de Vencimientos Deuda Pública</v>
      </c>
      <c r="O7" s="369"/>
      <c r="P7" s="369"/>
      <c r="Q7" s="369"/>
      <c r="R7" s="369"/>
    </row>
    <row r="8" spans="2:19" s="171" customFormat="1" ht="14.4" x14ac:dyDescent="0.35">
      <c r="B8" s="368" t="s">
        <v>191</v>
      </c>
      <c r="C8" s="368"/>
      <c r="D8" s="368"/>
      <c r="E8" s="368"/>
      <c r="F8" s="368"/>
      <c r="H8" s="368" t="str">
        <f>+B8</f>
        <v>Año 2025</v>
      </c>
      <c r="I8" s="368"/>
      <c r="J8" s="368"/>
      <c r="K8" s="368"/>
      <c r="L8" s="368"/>
      <c r="N8" s="368" t="str">
        <f>+H8</f>
        <v>Año 2025</v>
      </c>
      <c r="O8" s="368"/>
      <c r="P8" s="368"/>
      <c r="Q8" s="368"/>
      <c r="R8" s="368"/>
    </row>
    <row r="9" spans="2:19" s="171" customFormat="1" ht="14.4" x14ac:dyDescent="0.35">
      <c r="B9" s="367" t="s">
        <v>220</v>
      </c>
      <c r="C9" s="368"/>
      <c r="D9" s="368"/>
      <c r="E9" s="368"/>
      <c r="F9" s="368"/>
      <c r="H9" s="367" t="str">
        <f>+B9</f>
        <v>Al 30 de Junio del 2025</v>
      </c>
      <c r="I9" s="368"/>
      <c r="J9" s="368"/>
      <c r="K9" s="368"/>
      <c r="L9" s="368"/>
      <c r="N9" s="367" t="str">
        <f>+B9</f>
        <v>Al 30 de Junio del 2025</v>
      </c>
      <c r="O9" s="368"/>
      <c r="P9" s="368"/>
      <c r="Q9" s="368"/>
      <c r="R9" s="368"/>
    </row>
    <row r="10" spans="2:19" s="171" customFormat="1" ht="14.4" x14ac:dyDescent="0.35">
      <c r="B10" s="368" t="s">
        <v>131</v>
      </c>
      <c r="C10" s="368"/>
      <c r="D10" s="368"/>
      <c r="E10" s="368"/>
      <c r="F10" s="368"/>
      <c r="H10" s="370" t="s">
        <v>132</v>
      </c>
      <c r="I10" s="370"/>
      <c r="J10" s="370"/>
      <c r="K10" s="370"/>
      <c r="L10" s="370"/>
      <c r="N10" s="367" t="s">
        <v>133</v>
      </c>
      <c r="O10" s="368"/>
      <c r="P10" s="368"/>
      <c r="Q10" s="368"/>
      <c r="R10" s="368"/>
    </row>
    <row r="11" spans="2:19" s="7" customFormat="1" ht="11.4" x14ac:dyDescent="0.2"/>
    <row r="12" spans="2:19" s="7" customFormat="1" ht="11.4" x14ac:dyDescent="0.2"/>
    <row r="13" spans="2:19" s="7" customFormat="1" ht="11.4" x14ac:dyDescent="0.2"/>
    <row r="14" spans="2:19" s="7" customFormat="1" ht="11.4" x14ac:dyDescent="0.2"/>
    <row r="15" spans="2:19" s="7" customFormat="1" ht="11.4" x14ac:dyDescent="0.2"/>
    <row r="16" spans="2:19" s="7" customFormat="1" ht="11.4" x14ac:dyDescent="0.2"/>
    <row r="17" spans="2:18" s="7" customFormat="1" ht="11.4" x14ac:dyDescent="0.2"/>
    <row r="18" spans="2:18" s="7" customFormat="1" ht="11.4" x14ac:dyDescent="0.2"/>
    <row r="19" spans="2:18" s="7" customFormat="1" ht="11.4" x14ac:dyDescent="0.2"/>
    <row r="20" spans="2:18" s="7" customFormat="1" ht="11.4" x14ac:dyDescent="0.2"/>
    <row r="21" spans="2:18" s="7" customFormat="1" x14ac:dyDescent="0.25">
      <c r="B21" s="10"/>
    </row>
    <row r="22" spans="2:18" s="7" customFormat="1" ht="11.4" x14ac:dyDescent="0.2"/>
    <row r="23" spans="2:18" s="7" customFormat="1" ht="11.4" x14ac:dyDescent="0.2"/>
    <row r="24" spans="2:18" s="171" customFormat="1" ht="14.4" x14ac:dyDescent="0.35">
      <c r="B24" s="369" t="str">
        <f>+B6</f>
        <v>Banco Central de Costa Rica</v>
      </c>
      <c r="C24" s="369"/>
      <c r="D24" s="369"/>
      <c r="E24" s="369"/>
      <c r="F24" s="369"/>
      <c r="H24" s="369" t="str">
        <f>+B24</f>
        <v>Banco Central de Costa Rica</v>
      </c>
      <c r="I24" s="369"/>
      <c r="J24" s="369"/>
      <c r="K24" s="369"/>
      <c r="L24" s="369"/>
      <c r="N24" s="369" t="str">
        <f>+H24</f>
        <v>Banco Central de Costa Rica</v>
      </c>
      <c r="O24" s="369"/>
      <c r="P24" s="369"/>
      <c r="Q24" s="369"/>
      <c r="R24" s="369"/>
    </row>
    <row r="25" spans="2:18" s="171" customFormat="1" ht="14.4" x14ac:dyDescent="0.35">
      <c r="B25" s="369" t="str">
        <f>+B7</f>
        <v>Perfil de Vencimientos Deuda Pública</v>
      </c>
      <c r="C25" s="369"/>
      <c r="D25" s="369"/>
      <c r="E25" s="369"/>
      <c r="F25" s="369"/>
      <c r="G25" s="173"/>
      <c r="H25" s="369" t="str">
        <f>+B25</f>
        <v>Perfil de Vencimientos Deuda Pública</v>
      </c>
      <c r="I25" s="369"/>
      <c r="J25" s="369"/>
      <c r="K25" s="369"/>
      <c r="L25" s="369"/>
      <c r="M25" s="173"/>
      <c r="N25" s="369" t="str">
        <f>+H25</f>
        <v>Perfil de Vencimientos Deuda Pública</v>
      </c>
      <c r="O25" s="369"/>
      <c r="P25" s="369"/>
      <c r="Q25" s="369"/>
      <c r="R25" s="369"/>
    </row>
    <row r="26" spans="2:18" s="171" customFormat="1" ht="14.4" x14ac:dyDescent="0.35">
      <c r="B26" s="368" t="s">
        <v>191</v>
      </c>
      <c r="C26" s="368"/>
      <c r="D26" s="368"/>
      <c r="E26" s="368"/>
      <c r="F26" s="368"/>
      <c r="H26" s="368" t="str">
        <f>+B26</f>
        <v>Año 2025</v>
      </c>
      <c r="I26" s="368"/>
      <c r="J26" s="368"/>
      <c r="K26" s="368"/>
      <c r="L26" s="368"/>
      <c r="N26" s="368" t="str">
        <f>+H26</f>
        <v>Año 2025</v>
      </c>
      <c r="O26" s="368"/>
      <c r="P26" s="368"/>
      <c r="Q26" s="368"/>
      <c r="R26" s="368"/>
    </row>
    <row r="27" spans="2:18" s="171" customFormat="1" ht="14.4" x14ac:dyDescent="0.35">
      <c r="B27" s="367" t="str">
        <f>+B9</f>
        <v>Al 30 de Junio del 2025</v>
      </c>
      <c r="C27" s="368"/>
      <c r="D27" s="368"/>
      <c r="E27" s="368"/>
      <c r="F27" s="368"/>
      <c r="H27" s="367" t="str">
        <f>+B27</f>
        <v>Al 30 de Junio del 2025</v>
      </c>
      <c r="I27" s="368"/>
      <c r="J27" s="368"/>
      <c r="K27" s="368"/>
      <c r="L27" s="368"/>
      <c r="N27" s="367" t="str">
        <f>+B27</f>
        <v>Al 30 de Junio del 2025</v>
      </c>
      <c r="O27" s="368"/>
      <c r="P27" s="368"/>
      <c r="Q27" s="368"/>
      <c r="R27" s="368"/>
    </row>
    <row r="28" spans="2:18" s="171" customFormat="1" ht="14.4" x14ac:dyDescent="0.35">
      <c r="B28" s="360" t="s">
        <v>131</v>
      </c>
      <c r="C28" s="360"/>
      <c r="D28" s="360"/>
      <c r="E28" s="360"/>
      <c r="F28" s="360"/>
      <c r="G28" s="173"/>
      <c r="H28" s="360" t="s">
        <v>132</v>
      </c>
      <c r="I28" s="360"/>
      <c r="J28" s="360"/>
      <c r="K28" s="360"/>
      <c r="L28" s="360"/>
      <c r="M28" s="173"/>
      <c r="N28" s="367" t="str">
        <f>+N10</f>
        <v>como porcentaje del Total de la Deuda</v>
      </c>
      <c r="O28" s="368"/>
      <c r="P28" s="368"/>
      <c r="Q28" s="368"/>
      <c r="R28" s="368"/>
    </row>
    <row r="29" spans="2:18" s="7" customFormat="1" ht="11.4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8" s="7" customFormat="1" ht="11.4" x14ac:dyDescent="0.2"/>
    <row r="31" spans="2:18" s="7" customFormat="1" ht="11.4" x14ac:dyDescent="0.2"/>
    <row r="32" spans="2:18" s="7" customFormat="1" ht="11.4" x14ac:dyDescent="0.2"/>
    <row r="33" spans="2:18" s="7" customFormat="1" ht="11.4" x14ac:dyDescent="0.2"/>
    <row r="34" spans="2:18" s="7" customFormat="1" ht="11.4" x14ac:dyDescent="0.2">
      <c r="H34" s="7" t="s">
        <v>134</v>
      </c>
    </row>
    <row r="35" spans="2:18" s="7" customFormat="1" ht="11.4" x14ac:dyDescent="0.2"/>
    <row r="36" spans="2:18" s="7" customFormat="1" ht="11.4" x14ac:dyDescent="0.2"/>
    <row r="37" spans="2:18" s="7" customFormat="1" ht="11.4" x14ac:dyDescent="0.2"/>
    <row r="38" spans="2:18" s="7" customFormat="1" ht="11.4" x14ac:dyDescent="0.2"/>
    <row r="39" spans="2:18" s="7" customFormat="1" ht="11.4" x14ac:dyDescent="0.2"/>
    <row r="40" spans="2:18" s="7" customFormat="1" ht="11.4" x14ac:dyDescent="0.2"/>
    <row r="41" spans="2:18" s="7" customFormat="1" ht="11.4" x14ac:dyDescent="0.2"/>
    <row r="42" spans="2:18" s="7" customFormat="1" ht="11.4" x14ac:dyDescent="0.2"/>
    <row r="43" spans="2:18" s="7" customFormat="1" ht="11.4" x14ac:dyDescent="0.2"/>
    <row r="44" spans="2:18" s="7" customFormat="1" ht="11.4" x14ac:dyDescent="0.2"/>
    <row r="45" spans="2:18" s="171" customFormat="1" ht="14.4" x14ac:dyDescent="0.35">
      <c r="B45" s="369" t="str">
        <f>+B24</f>
        <v>Banco Central de Costa Rica</v>
      </c>
      <c r="C45" s="369"/>
      <c r="D45" s="369"/>
      <c r="E45" s="369"/>
      <c r="F45" s="369"/>
      <c r="H45" s="369" t="str">
        <f>+B45</f>
        <v>Banco Central de Costa Rica</v>
      </c>
      <c r="I45" s="369"/>
      <c r="J45" s="369"/>
      <c r="K45" s="369"/>
      <c r="L45" s="369"/>
      <c r="N45" s="369" t="str">
        <f>+H45</f>
        <v>Banco Central de Costa Rica</v>
      </c>
      <c r="O45" s="369"/>
      <c r="P45" s="369"/>
      <c r="Q45" s="369"/>
      <c r="R45" s="369"/>
    </row>
    <row r="46" spans="2:18" s="171" customFormat="1" ht="14.4" x14ac:dyDescent="0.35">
      <c r="B46" s="369" t="str">
        <f>+B25</f>
        <v>Perfil de Vencimientos Deuda Pública</v>
      </c>
      <c r="C46" s="369"/>
      <c r="D46" s="369"/>
      <c r="E46" s="369"/>
      <c r="F46" s="369"/>
      <c r="G46" s="173"/>
      <c r="H46" s="369" t="str">
        <f>+B46</f>
        <v>Perfil de Vencimientos Deuda Pública</v>
      </c>
      <c r="I46" s="369"/>
      <c r="J46" s="369"/>
      <c r="K46" s="369"/>
      <c r="L46" s="369"/>
      <c r="M46" s="173"/>
      <c r="N46" s="369" t="str">
        <f>+H46</f>
        <v>Perfil de Vencimientos Deuda Pública</v>
      </c>
      <c r="O46" s="369"/>
      <c r="P46" s="369"/>
      <c r="Q46" s="369"/>
      <c r="R46" s="369"/>
    </row>
    <row r="47" spans="2:18" s="171" customFormat="1" ht="14.4" x14ac:dyDescent="0.35">
      <c r="B47" s="360" t="s">
        <v>178</v>
      </c>
      <c r="C47" s="360"/>
      <c r="D47" s="360"/>
      <c r="E47" s="360"/>
      <c r="F47" s="360"/>
      <c r="G47" s="173"/>
      <c r="H47" s="360" t="str">
        <f>+B47</f>
        <v xml:space="preserve"> Año 2026</v>
      </c>
      <c r="I47" s="360"/>
      <c r="J47" s="360"/>
      <c r="K47" s="360"/>
      <c r="L47" s="360"/>
      <c r="N47" s="360" t="str">
        <f>+H47</f>
        <v xml:space="preserve"> Año 2026</v>
      </c>
      <c r="O47" s="358"/>
      <c r="P47" s="358"/>
      <c r="Q47" s="358"/>
      <c r="R47" s="358"/>
    </row>
    <row r="48" spans="2:18" s="171" customFormat="1" ht="14.4" x14ac:dyDescent="0.35">
      <c r="B48" s="367" t="str">
        <f>+B27</f>
        <v>Al 30 de Junio del 2025</v>
      </c>
      <c r="C48" s="368"/>
      <c r="D48" s="368"/>
      <c r="E48" s="368"/>
      <c r="F48" s="368"/>
      <c r="H48" s="367" t="str">
        <f>+B48</f>
        <v>Al 30 de Junio del 2025</v>
      </c>
      <c r="I48" s="368"/>
      <c r="J48" s="368"/>
      <c r="K48" s="368"/>
      <c r="L48" s="368"/>
      <c r="N48" s="367" t="str">
        <f>+B48</f>
        <v>Al 30 de Junio del 2025</v>
      </c>
      <c r="O48" s="368"/>
      <c r="P48" s="368"/>
      <c r="Q48" s="368"/>
      <c r="R48" s="368"/>
    </row>
    <row r="49" spans="2:18" s="171" customFormat="1" ht="14.4" x14ac:dyDescent="0.35">
      <c r="B49" s="360" t="s">
        <v>131</v>
      </c>
      <c r="C49" s="360"/>
      <c r="D49" s="360"/>
      <c r="E49" s="360"/>
      <c r="F49" s="360"/>
      <c r="G49" s="173"/>
      <c r="H49" s="370" t="s">
        <v>132</v>
      </c>
      <c r="I49" s="370"/>
      <c r="J49" s="370"/>
      <c r="K49" s="370"/>
      <c r="L49" s="370"/>
      <c r="M49" s="173"/>
      <c r="N49" s="367" t="str">
        <f>+N28</f>
        <v>como porcentaje del Total de la Deuda</v>
      </c>
      <c r="O49" s="368"/>
      <c r="P49" s="368"/>
      <c r="Q49" s="368"/>
      <c r="R49" s="368"/>
    </row>
    <row r="50" spans="2:18" s="7" customFormat="1" ht="11.4" x14ac:dyDescent="0.2"/>
    <row r="51" spans="2:18" s="7" customFormat="1" ht="11.4" x14ac:dyDescent="0.2"/>
    <row r="52" spans="2:18" s="7" customFormat="1" ht="11.4" x14ac:dyDescent="0.2"/>
    <row r="53" spans="2:18" s="7" customFormat="1" ht="11.4" x14ac:dyDescent="0.2"/>
    <row r="54" spans="2:18" s="7" customFormat="1" ht="11.4" x14ac:dyDescent="0.2"/>
    <row r="55" spans="2:18" s="7" customFormat="1" ht="11.4" x14ac:dyDescent="0.2"/>
    <row r="56" spans="2:18" s="7" customFormat="1" ht="11.4" x14ac:dyDescent="0.2"/>
    <row r="57" spans="2:18" s="7" customFormat="1" ht="11.4" x14ac:dyDescent="0.2"/>
    <row r="58" spans="2:18" s="7" customFormat="1" x14ac:dyDescent="0.25">
      <c r="B58" s="10"/>
    </row>
    <row r="59" spans="2:18" s="7" customFormat="1" ht="11.4" x14ac:dyDescent="0.2"/>
    <row r="60" spans="2:18" s="7" customFormat="1" ht="11.4" x14ac:dyDescent="0.2"/>
    <row r="61" spans="2:18" s="7" customFormat="1" ht="11.4" x14ac:dyDescent="0.2"/>
    <row r="62" spans="2:18" s="7" customFormat="1" ht="11.4" x14ac:dyDescent="0.2"/>
    <row r="63" spans="2:18" s="7" customFormat="1" ht="11.4" x14ac:dyDescent="0.2"/>
    <row r="64" spans="2:18" s="7" customFormat="1" ht="11.4" x14ac:dyDescent="0.2"/>
    <row r="65" spans="2:18" s="7" customFormat="1" ht="11.4" x14ac:dyDescent="0.2"/>
    <row r="66" spans="2:18" s="7" customFormat="1" ht="11.4" x14ac:dyDescent="0.2"/>
    <row r="67" spans="2:18" s="272" customFormat="1" ht="34.799999999999997" x14ac:dyDescent="0.45">
      <c r="B67" s="371" t="str">
        <f>+B2</f>
        <v>Gráficos Perfil de Vencimientos Deuda Pública del Banco Central</v>
      </c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271" t="s">
        <v>186</v>
      </c>
    </row>
    <row r="68" spans="2:18" s="7" customFormat="1" ht="15.6" x14ac:dyDescent="0.2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2:18" s="7" customFormat="1" ht="11.4" x14ac:dyDescent="0.2"/>
    <row r="70" spans="2:18" s="171" customFormat="1" ht="14.4" x14ac:dyDescent="0.35">
      <c r="B70" s="369" t="str">
        <f>+B45</f>
        <v>Banco Central de Costa Rica</v>
      </c>
      <c r="C70" s="369"/>
      <c r="D70" s="369"/>
      <c r="E70" s="369"/>
      <c r="F70" s="369"/>
      <c r="H70" s="369" t="str">
        <f>+B70</f>
        <v>Banco Central de Costa Rica</v>
      </c>
      <c r="I70" s="369"/>
      <c r="J70" s="369"/>
      <c r="K70" s="369"/>
      <c r="L70" s="369"/>
      <c r="N70" s="369" t="str">
        <f>+H70</f>
        <v>Banco Central de Costa Rica</v>
      </c>
      <c r="O70" s="369"/>
      <c r="P70" s="369"/>
      <c r="Q70" s="369"/>
      <c r="R70" s="369"/>
    </row>
    <row r="71" spans="2:18" s="171" customFormat="1" ht="14.4" x14ac:dyDescent="0.35">
      <c r="B71" s="369" t="str">
        <f>+B46</f>
        <v>Perfil de Vencimientos Deuda Pública</v>
      </c>
      <c r="C71" s="369"/>
      <c r="D71" s="369"/>
      <c r="E71" s="369"/>
      <c r="F71" s="369"/>
      <c r="G71" s="173"/>
      <c r="H71" s="369" t="str">
        <f>+B71</f>
        <v>Perfil de Vencimientos Deuda Pública</v>
      </c>
      <c r="I71" s="369"/>
      <c r="J71" s="369"/>
      <c r="K71" s="369"/>
      <c r="L71" s="369"/>
      <c r="M71" s="173"/>
      <c r="N71" s="369" t="str">
        <f>+H71</f>
        <v>Perfil de Vencimientos Deuda Pública</v>
      </c>
      <c r="O71" s="369"/>
      <c r="P71" s="369"/>
      <c r="Q71" s="369"/>
      <c r="R71" s="369"/>
    </row>
    <row r="72" spans="2:18" s="171" customFormat="1" ht="14.4" x14ac:dyDescent="0.35">
      <c r="B72" s="360" t="s">
        <v>187</v>
      </c>
      <c r="C72" s="360"/>
      <c r="D72" s="360"/>
      <c r="E72" s="360"/>
      <c r="F72" s="360"/>
      <c r="G72" s="173"/>
      <c r="H72" s="360" t="str">
        <f>+B72</f>
        <v xml:space="preserve"> Año 2027</v>
      </c>
      <c r="I72" s="360"/>
      <c r="J72" s="360"/>
      <c r="K72" s="360"/>
      <c r="L72" s="360"/>
      <c r="N72" s="360" t="str">
        <f>+B72</f>
        <v xml:space="preserve"> Año 2027</v>
      </c>
      <c r="O72" s="360"/>
      <c r="P72" s="360"/>
      <c r="Q72" s="360"/>
      <c r="R72" s="360"/>
    </row>
    <row r="73" spans="2:18" s="171" customFormat="1" ht="14.4" x14ac:dyDescent="0.35">
      <c r="B73" s="367" t="str">
        <f>+B48</f>
        <v>Al 30 de Junio del 2025</v>
      </c>
      <c r="C73" s="368"/>
      <c r="D73" s="368"/>
      <c r="E73" s="368"/>
      <c r="F73" s="368"/>
      <c r="H73" s="367" t="str">
        <f>+B73</f>
        <v>Al 30 de Junio del 2025</v>
      </c>
      <c r="I73" s="368"/>
      <c r="J73" s="368"/>
      <c r="K73" s="368"/>
      <c r="L73" s="368"/>
      <c r="N73" s="367" t="str">
        <f>+B73</f>
        <v>Al 30 de Junio del 2025</v>
      </c>
      <c r="O73" s="368"/>
      <c r="P73" s="368"/>
      <c r="Q73" s="368"/>
      <c r="R73" s="368"/>
    </row>
    <row r="74" spans="2:18" s="171" customFormat="1" ht="14.4" x14ac:dyDescent="0.35">
      <c r="B74" s="360" t="s">
        <v>131</v>
      </c>
      <c r="C74" s="360"/>
      <c r="D74" s="360"/>
      <c r="E74" s="360"/>
      <c r="F74" s="360"/>
      <c r="G74" s="173"/>
      <c r="H74" s="370" t="s">
        <v>132</v>
      </c>
      <c r="I74" s="370"/>
      <c r="J74" s="370"/>
      <c r="K74" s="370"/>
      <c r="L74" s="370"/>
      <c r="M74" s="173"/>
      <c r="N74" s="367" t="str">
        <f>+N49</f>
        <v>como porcentaje del Total de la Deuda</v>
      </c>
      <c r="O74" s="368"/>
      <c r="P74" s="368"/>
      <c r="Q74" s="368"/>
      <c r="R74" s="368"/>
    </row>
    <row r="75" spans="2:18" s="7" customFormat="1" ht="11.4" x14ac:dyDescent="0.2"/>
    <row r="76" spans="2:18" s="7" customFormat="1" ht="11.4" x14ac:dyDescent="0.2"/>
    <row r="77" spans="2:18" s="7" customFormat="1" ht="11.4" x14ac:dyDescent="0.2"/>
    <row r="78" spans="2:18" s="7" customFormat="1" ht="11.4" x14ac:dyDescent="0.2"/>
    <row r="79" spans="2:18" s="7" customFormat="1" ht="11.4" x14ac:dyDescent="0.2"/>
    <row r="80" spans="2:18" s="7" customFormat="1" ht="11.4" x14ac:dyDescent="0.2"/>
    <row r="81" spans="2:18" s="7" customFormat="1" ht="11.4" x14ac:dyDescent="0.2"/>
    <row r="82" spans="2:18" s="7" customFormat="1" ht="11.4" x14ac:dyDescent="0.2"/>
    <row r="83" spans="2:18" s="7" customFormat="1" ht="11.4" x14ac:dyDescent="0.2"/>
    <row r="84" spans="2:18" s="7" customFormat="1" ht="11.4" x14ac:dyDescent="0.2"/>
    <row r="85" spans="2:18" s="7" customFormat="1" ht="11.4" x14ac:dyDescent="0.2"/>
    <row r="86" spans="2:18" s="7" customFormat="1" ht="11.4" x14ac:dyDescent="0.2"/>
    <row r="87" spans="2:18" s="7" customFormat="1" ht="11.4" x14ac:dyDescent="0.2"/>
    <row r="88" spans="2:18" s="7" customFormat="1" ht="11.4" x14ac:dyDescent="0.2"/>
    <row r="89" spans="2:18" s="171" customFormat="1" ht="14.4" x14ac:dyDescent="0.35">
      <c r="B89" s="369" t="str">
        <f>+B70</f>
        <v>Banco Central de Costa Rica</v>
      </c>
      <c r="C89" s="369"/>
      <c r="D89" s="369"/>
      <c r="E89" s="369"/>
      <c r="F89" s="369"/>
      <c r="H89" s="369" t="str">
        <f>+B89</f>
        <v>Banco Central de Costa Rica</v>
      </c>
      <c r="I89" s="369"/>
      <c r="J89" s="369"/>
      <c r="K89" s="369"/>
      <c r="L89" s="369"/>
      <c r="N89" s="369" t="str">
        <f>+H89</f>
        <v>Banco Central de Costa Rica</v>
      </c>
      <c r="O89" s="369"/>
      <c r="P89" s="369"/>
      <c r="Q89" s="369"/>
      <c r="R89" s="369"/>
    </row>
    <row r="90" spans="2:18" s="171" customFormat="1" ht="14.4" x14ac:dyDescent="0.35">
      <c r="B90" s="369" t="str">
        <f>+B71</f>
        <v>Perfil de Vencimientos Deuda Pública</v>
      </c>
      <c r="C90" s="369"/>
      <c r="D90" s="369"/>
      <c r="E90" s="369"/>
      <c r="F90" s="369"/>
      <c r="G90" s="173"/>
      <c r="H90" s="369" t="str">
        <f>+B90</f>
        <v>Perfil de Vencimientos Deuda Pública</v>
      </c>
      <c r="I90" s="369"/>
      <c r="J90" s="369"/>
      <c r="K90" s="369"/>
      <c r="L90" s="369"/>
      <c r="M90" s="173"/>
      <c r="N90" s="369" t="str">
        <f>+H90</f>
        <v>Perfil de Vencimientos Deuda Pública</v>
      </c>
      <c r="O90" s="369"/>
      <c r="P90" s="369"/>
      <c r="Q90" s="369"/>
      <c r="R90" s="369"/>
    </row>
    <row r="91" spans="2:18" s="171" customFormat="1" ht="14.4" x14ac:dyDescent="0.35">
      <c r="B91" s="360" t="s">
        <v>192</v>
      </c>
      <c r="C91" s="360"/>
      <c r="D91" s="360"/>
      <c r="E91" s="360"/>
      <c r="F91" s="360"/>
      <c r="G91" s="173"/>
      <c r="H91" s="360" t="str">
        <f>+B91</f>
        <v xml:space="preserve"> Año 2028</v>
      </c>
      <c r="I91" s="360"/>
      <c r="J91" s="360"/>
      <c r="K91" s="360"/>
      <c r="L91" s="360"/>
      <c r="N91" s="360" t="str">
        <f>+B91</f>
        <v xml:space="preserve"> Año 2028</v>
      </c>
      <c r="O91" s="360"/>
      <c r="P91" s="360"/>
      <c r="Q91" s="360"/>
      <c r="R91" s="360"/>
    </row>
    <row r="92" spans="2:18" s="171" customFormat="1" ht="14.4" x14ac:dyDescent="0.35">
      <c r="B92" s="367" t="str">
        <f>+B73</f>
        <v>Al 30 de Junio del 2025</v>
      </c>
      <c r="C92" s="368"/>
      <c r="D92" s="368"/>
      <c r="E92" s="368"/>
      <c r="F92" s="368"/>
      <c r="H92" s="367" t="str">
        <f>+B92</f>
        <v>Al 30 de Junio del 2025</v>
      </c>
      <c r="I92" s="368"/>
      <c r="J92" s="368"/>
      <c r="K92" s="368"/>
      <c r="L92" s="368"/>
      <c r="N92" s="367" t="str">
        <f>+B92</f>
        <v>Al 30 de Junio del 2025</v>
      </c>
      <c r="O92" s="368"/>
      <c r="P92" s="368"/>
      <c r="Q92" s="368"/>
      <c r="R92" s="368"/>
    </row>
    <row r="93" spans="2:18" s="171" customFormat="1" ht="14.4" x14ac:dyDescent="0.35">
      <c r="B93" s="360" t="s">
        <v>131</v>
      </c>
      <c r="C93" s="360"/>
      <c r="D93" s="360"/>
      <c r="E93" s="360"/>
      <c r="F93" s="360"/>
      <c r="G93" s="173"/>
      <c r="H93" s="360" t="s">
        <v>132</v>
      </c>
      <c r="I93" s="360"/>
      <c r="J93" s="360"/>
      <c r="K93" s="360"/>
      <c r="L93" s="360"/>
      <c r="M93" s="173"/>
      <c r="N93" s="367" t="str">
        <f>+N74</f>
        <v>como porcentaje del Total de la Deuda</v>
      </c>
      <c r="O93" s="368"/>
      <c r="P93" s="368"/>
      <c r="Q93" s="368"/>
      <c r="R93" s="368"/>
    </row>
    <row r="94" spans="2:18" s="7" customFormat="1" ht="11.4" x14ac:dyDescent="0.2"/>
    <row r="95" spans="2:18" s="7" customFormat="1" ht="11.4" x14ac:dyDescent="0.2"/>
    <row r="96" spans="2:18" s="7" customFormat="1" ht="11.4" x14ac:dyDescent="0.2"/>
    <row r="97" spans="2:36" s="7" customFormat="1" x14ac:dyDescent="0.25">
      <c r="T97" s="8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2:36" s="7" customFormat="1" x14ac:dyDescent="0.25">
      <c r="T98" s="8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2:36" s="7" customFormat="1" x14ac:dyDescent="0.25">
      <c r="T99" s="8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2:36" s="7" customFormat="1" x14ac:dyDescent="0.25">
      <c r="T100" s="8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2:36" s="7" customFormat="1" x14ac:dyDescent="0.25">
      <c r="T101" s="8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2:36" s="7" customFormat="1" x14ac:dyDescent="0.25">
      <c r="T102" s="8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2:36" s="7" customFormat="1" x14ac:dyDescent="0.25">
      <c r="B103" s="10"/>
      <c r="T103" s="8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2:36" s="7" customFormat="1" x14ac:dyDescent="0.25">
      <c r="T104" s="8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2:36" s="7" customFormat="1" x14ac:dyDescent="0.25">
      <c r="T105" s="8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2:36" s="7" customFormat="1" x14ac:dyDescent="0.25">
      <c r="T106" s="8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2:36" s="7" customFormat="1" x14ac:dyDescent="0.25">
      <c r="J107" s="10"/>
      <c r="K107" s="12"/>
      <c r="L107" s="12"/>
      <c r="M107" s="12"/>
      <c r="N107" s="12"/>
      <c r="O107" s="12"/>
      <c r="P107" s="12"/>
      <c r="Q107" s="12"/>
      <c r="R107" s="12"/>
      <c r="S107" s="12"/>
      <c r="T107" s="8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2:36" s="7" customFormat="1" x14ac:dyDescent="0.25">
      <c r="J108" s="10"/>
      <c r="K108" s="12"/>
      <c r="L108" s="12"/>
      <c r="M108" s="12"/>
      <c r="N108" s="12"/>
      <c r="O108" s="12"/>
      <c r="P108" s="12"/>
      <c r="Q108" s="12"/>
      <c r="R108" s="12"/>
      <c r="S108" s="12"/>
      <c r="T108" s="8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2:36" s="171" customFormat="1" ht="12.6" x14ac:dyDescent="0.3">
      <c r="B109" s="378" t="str">
        <f>+N89</f>
        <v>Banco Central de Costa Rica</v>
      </c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78"/>
      <c r="AB109" s="378"/>
      <c r="AC109" s="378"/>
      <c r="AD109" s="378"/>
      <c r="AE109" s="378"/>
      <c r="AF109" s="378"/>
      <c r="AG109" s="378"/>
      <c r="AH109" s="378"/>
      <c r="AI109" s="378"/>
      <c r="AJ109" s="378"/>
    </row>
    <row r="110" spans="2:36" s="171" customFormat="1" ht="12.6" x14ac:dyDescent="0.3">
      <c r="B110" s="378" t="str">
        <f>+N90</f>
        <v>Perfil de Vencimientos Deuda Pública</v>
      </c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  <c r="AI110" s="378"/>
      <c r="AJ110" s="378"/>
    </row>
    <row r="111" spans="2:36" s="171" customFormat="1" ht="12.6" x14ac:dyDescent="0.3">
      <c r="B111" s="378" t="str">
        <f>+B9</f>
        <v>Al 30 de Junio del 2025</v>
      </c>
      <c r="C111" s="378"/>
      <c r="D111" s="378"/>
      <c r="E111" s="378"/>
      <c r="F111" s="378"/>
      <c r="G111" s="378"/>
      <c r="H111" s="378"/>
      <c r="I111" s="378"/>
      <c r="J111" s="378"/>
      <c r="K111" s="378"/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  <c r="V111" s="378"/>
      <c r="W111" s="378"/>
      <c r="X111" s="378"/>
      <c r="Y111" s="378"/>
      <c r="Z111" s="378"/>
      <c r="AA111" s="378"/>
      <c r="AB111" s="378"/>
      <c r="AC111" s="378"/>
      <c r="AD111" s="378"/>
      <c r="AE111" s="378"/>
      <c r="AF111" s="378"/>
      <c r="AG111" s="378"/>
      <c r="AH111" s="378"/>
      <c r="AI111" s="378"/>
      <c r="AJ111" s="378"/>
    </row>
    <row r="112" spans="2:36" s="171" customFormat="1" ht="12.6" x14ac:dyDescent="0.3">
      <c r="B112" s="378" t="s">
        <v>135</v>
      </c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8"/>
      <c r="AF112" s="378"/>
      <c r="AG112" s="378"/>
      <c r="AH112" s="378"/>
      <c r="AI112" s="378"/>
      <c r="AJ112" s="378"/>
    </row>
    <row r="113" spans="2:36" s="171" customFormat="1" ht="12.6" x14ac:dyDescent="0.3"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</row>
    <row r="114" spans="2:36" s="171" customFormat="1" ht="12.6" x14ac:dyDescent="0.3">
      <c r="B114" s="175" t="s">
        <v>136</v>
      </c>
      <c r="C114" s="176">
        <v>2025</v>
      </c>
      <c r="D114" s="176">
        <v>2026</v>
      </c>
      <c r="E114" s="176">
        <v>2027</v>
      </c>
      <c r="F114" s="176">
        <v>2028</v>
      </c>
      <c r="G114" s="176">
        <v>2029</v>
      </c>
      <c r="H114" s="176">
        <v>2030</v>
      </c>
      <c r="I114" s="176">
        <v>2031</v>
      </c>
      <c r="J114" s="176">
        <v>2032</v>
      </c>
      <c r="K114" s="176">
        <v>2033</v>
      </c>
      <c r="L114" s="176">
        <v>2034</v>
      </c>
      <c r="M114" s="176">
        <v>2035</v>
      </c>
      <c r="N114" s="176">
        <v>2036</v>
      </c>
      <c r="O114" s="176">
        <v>2037</v>
      </c>
      <c r="P114" s="176">
        <v>2038</v>
      </c>
      <c r="Q114" s="176">
        <v>2039</v>
      </c>
      <c r="R114" s="176">
        <v>2040</v>
      </c>
      <c r="S114" s="176">
        <v>2041</v>
      </c>
      <c r="T114" s="176">
        <v>2042</v>
      </c>
      <c r="U114" s="176">
        <v>2043</v>
      </c>
      <c r="V114" s="176">
        <v>2044</v>
      </c>
      <c r="W114" s="176">
        <v>2045</v>
      </c>
      <c r="X114" s="176">
        <v>2046</v>
      </c>
      <c r="Y114" s="176">
        <v>2047</v>
      </c>
      <c r="Z114" s="176">
        <v>2048</v>
      </c>
      <c r="AA114" s="176">
        <v>2049</v>
      </c>
      <c r="AB114" s="176">
        <v>2050</v>
      </c>
      <c r="AC114" s="176">
        <v>2051</v>
      </c>
      <c r="AD114" s="176">
        <v>2052</v>
      </c>
      <c r="AE114" s="176">
        <v>2053</v>
      </c>
      <c r="AF114" s="176">
        <v>2054</v>
      </c>
      <c r="AG114" s="176">
        <v>2055</v>
      </c>
      <c r="AH114" s="176">
        <v>2056</v>
      </c>
      <c r="AI114" s="176">
        <v>2057</v>
      </c>
      <c r="AJ114" s="176" t="s">
        <v>120</v>
      </c>
    </row>
    <row r="115" spans="2:36" s="171" customFormat="1" ht="12.6" x14ac:dyDescent="0.3">
      <c r="B115" s="171" t="s">
        <v>137</v>
      </c>
      <c r="C115" s="177">
        <v>0</v>
      </c>
      <c r="D115" s="177">
        <v>0</v>
      </c>
      <c r="E115" s="177">
        <v>0</v>
      </c>
      <c r="F115" s="177">
        <v>0</v>
      </c>
      <c r="G115" s="177">
        <v>0</v>
      </c>
      <c r="H115" s="177">
        <v>0</v>
      </c>
      <c r="I115" s="177">
        <v>0</v>
      </c>
      <c r="J115" s="177">
        <v>0</v>
      </c>
      <c r="K115" s="177">
        <v>0</v>
      </c>
      <c r="L115" s="177">
        <v>0</v>
      </c>
      <c r="M115" s="177">
        <v>0</v>
      </c>
      <c r="N115" s="177">
        <v>0</v>
      </c>
      <c r="O115" s="177">
        <v>0</v>
      </c>
      <c r="P115" s="177">
        <v>0</v>
      </c>
      <c r="Q115" s="177">
        <v>0</v>
      </c>
      <c r="R115" s="177">
        <v>0</v>
      </c>
      <c r="S115" s="177">
        <v>0</v>
      </c>
      <c r="T115" s="177">
        <v>0</v>
      </c>
      <c r="U115" s="177">
        <v>0</v>
      </c>
      <c r="V115" s="177">
        <v>0</v>
      </c>
      <c r="W115" s="177">
        <v>0</v>
      </c>
      <c r="X115" s="177">
        <v>0</v>
      </c>
      <c r="Y115" s="177">
        <v>0</v>
      </c>
      <c r="Z115" s="177">
        <v>0</v>
      </c>
      <c r="AA115" s="177">
        <v>0</v>
      </c>
      <c r="AB115" s="177">
        <v>0</v>
      </c>
      <c r="AC115" s="177">
        <v>0</v>
      </c>
      <c r="AD115" s="177">
        <v>0</v>
      </c>
      <c r="AE115" s="177">
        <v>0</v>
      </c>
      <c r="AF115" s="177">
        <v>0</v>
      </c>
      <c r="AG115" s="177">
        <v>0</v>
      </c>
      <c r="AH115" s="177">
        <v>0</v>
      </c>
      <c r="AI115" s="177">
        <v>0</v>
      </c>
      <c r="AJ115" s="177">
        <f>SUM(C115:AI115)</f>
        <v>0</v>
      </c>
    </row>
    <row r="116" spans="2:36" s="171" customFormat="1" ht="12.6" x14ac:dyDescent="0.3">
      <c r="B116" s="171" t="s">
        <v>138</v>
      </c>
      <c r="C116" s="177">
        <v>0</v>
      </c>
      <c r="D116" s="177">
        <v>55700.25</v>
      </c>
      <c r="E116" s="177">
        <v>0</v>
      </c>
      <c r="F116" s="177">
        <v>0</v>
      </c>
      <c r="G116" s="177">
        <v>388929.9</v>
      </c>
      <c r="H116" s="177">
        <v>400000</v>
      </c>
      <c r="I116" s="177">
        <v>5161</v>
      </c>
      <c r="J116" s="177">
        <v>0</v>
      </c>
      <c r="K116" s="177">
        <v>0</v>
      </c>
      <c r="L116" s="177">
        <v>0</v>
      </c>
      <c r="M116" s="177">
        <v>0</v>
      </c>
      <c r="N116" s="177">
        <v>0</v>
      </c>
      <c r="O116" s="177">
        <v>0</v>
      </c>
      <c r="P116" s="177">
        <v>0</v>
      </c>
      <c r="Q116" s="177">
        <v>0</v>
      </c>
      <c r="R116" s="177">
        <v>0</v>
      </c>
      <c r="S116" s="177">
        <v>0</v>
      </c>
      <c r="T116" s="177">
        <v>0</v>
      </c>
      <c r="U116" s="177">
        <v>0</v>
      </c>
      <c r="V116" s="177">
        <v>0</v>
      </c>
      <c r="W116" s="177">
        <v>0</v>
      </c>
      <c r="X116" s="177">
        <v>0</v>
      </c>
      <c r="Y116" s="177">
        <v>0</v>
      </c>
      <c r="Z116" s="177">
        <v>0</v>
      </c>
      <c r="AA116" s="177">
        <v>0</v>
      </c>
      <c r="AB116" s="177">
        <v>0</v>
      </c>
      <c r="AC116" s="177">
        <v>0</v>
      </c>
      <c r="AD116" s="177">
        <v>0</v>
      </c>
      <c r="AE116" s="177">
        <v>0</v>
      </c>
      <c r="AF116" s="177">
        <v>0</v>
      </c>
      <c r="AG116" s="177">
        <v>0</v>
      </c>
      <c r="AH116" s="177">
        <v>0</v>
      </c>
      <c r="AI116" s="177">
        <v>0</v>
      </c>
      <c r="AJ116" s="177">
        <f t="shared" ref="AJ116:AJ126" si="0">SUM(C116:AI116)</f>
        <v>849791.15</v>
      </c>
    </row>
    <row r="117" spans="2:36" s="171" customFormat="1" ht="12.6" x14ac:dyDescent="0.3">
      <c r="B117" s="171" t="s">
        <v>139</v>
      </c>
      <c r="C117" s="177">
        <v>0</v>
      </c>
      <c r="D117" s="177">
        <v>64544.25</v>
      </c>
      <c r="E117" s="177">
        <v>0</v>
      </c>
      <c r="F117" s="177">
        <v>33215.050000000003</v>
      </c>
      <c r="G117" s="177">
        <v>0</v>
      </c>
      <c r="H117" s="177">
        <v>0</v>
      </c>
      <c r="I117" s="177">
        <v>24369</v>
      </c>
      <c r="J117" s="177">
        <v>0</v>
      </c>
      <c r="K117" s="177">
        <v>0</v>
      </c>
      <c r="L117" s="177">
        <v>32524</v>
      </c>
      <c r="M117" s="177">
        <v>0</v>
      </c>
      <c r="N117" s="177">
        <v>0</v>
      </c>
      <c r="O117" s="177">
        <v>0</v>
      </c>
      <c r="P117" s="177">
        <v>0</v>
      </c>
      <c r="Q117" s="177">
        <v>0</v>
      </c>
      <c r="R117" s="177">
        <v>0</v>
      </c>
      <c r="S117" s="177">
        <v>0</v>
      </c>
      <c r="T117" s="177">
        <v>0</v>
      </c>
      <c r="U117" s="177">
        <v>0</v>
      </c>
      <c r="V117" s="177">
        <v>0</v>
      </c>
      <c r="W117" s="177">
        <v>0</v>
      </c>
      <c r="X117" s="177">
        <v>0</v>
      </c>
      <c r="Y117" s="177">
        <v>0</v>
      </c>
      <c r="Z117" s="177">
        <v>0</v>
      </c>
      <c r="AA117" s="177">
        <v>0</v>
      </c>
      <c r="AB117" s="177">
        <v>0</v>
      </c>
      <c r="AC117" s="177">
        <v>0</v>
      </c>
      <c r="AD117" s="177">
        <v>0</v>
      </c>
      <c r="AE117" s="177">
        <v>0</v>
      </c>
      <c r="AF117" s="177">
        <v>0</v>
      </c>
      <c r="AG117" s="177">
        <v>0</v>
      </c>
      <c r="AH117" s="177">
        <v>0</v>
      </c>
      <c r="AI117" s="177">
        <v>0</v>
      </c>
      <c r="AJ117" s="177">
        <f t="shared" si="0"/>
        <v>154652.29999999999</v>
      </c>
    </row>
    <row r="118" spans="2:36" s="171" customFormat="1" ht="12.6" x14ac:dyDescent="0.3">
      <c r="B118" s="171" t="s">
        <v>140</v>
      </c>
      <c r="C118" s="177">
        <v>0</v>
      </c>
      <c r="D118" s="177">
        <v>374725.85</v>
      </c>
      <c r="E118" s="177">
        <v>286027.949868</v>
      </c>
      <c r="F118" s="177">
        <v>0</v>
      </c>
      <c r="G118" s="177">
        <v>0</v>
      </c>
      <c r="H118" s="177">
        <v>0</v>
      </c>
      <c r="I118" s="177">
        <v>0</v>
      </c>
      <c r="J118" s="177">
        <v>0</v>
      </c>
      <c r="K118" s="177">
        <v>0</v>
      </c>
      <c r="L118" s="177">
        <v>0</v>
      </c>
      <c r="M118" s="177">
        <v>0</v>
      </c>
      <c r="N118" s="177">
        <v>0</v>
      </c>
      <c r="O118" s="177">
        <v>0</v>
      </c>
      <c r="P118" s="177">
        <v>0</v>
      </c>
      <c r="Q118" s="177">
        <v>0</v>
      </c>
      <c r="R118" s="177">
        <v>0</v>
      </c>
      <c r="S118" s="177">
        <v>0</v>
      </c>
      <c r="T118" s="177">
        <v>0</v>
      </c>
      <c r="U118" s="177">
        <v>0</v>
      </c>
      <c r="V118" s="177">
        <v>0</v>
      </c>
      <c r="W118" s="177">
        <v>0</v>
      </c>
      <c r="X118" s="177">
        <v>0</v>
      </c>
      <c r="Y118" s="177">
        <v>0</v>
      </c>
      <c r="Z118" s="177">
        <v>0</v>
      </c>
      <c r="AA118" s="177">
        <v>0</v>
      </c>
      <c r="AB118" s="177">
        <v>0</v>
      </c>
      <c r="AC118" s="177">
        <v>0</v>
      </c>
      <c r="AD118" s="177">
        <v>0</v>
      </c>
      <c r="AE118" s="177">
        <v>0</v>
      </c>
      <c r="AF118" s="177">
        <v>0</v>
      </c>
      <c r="AG118" s="177">
        <v>0</v>
      </c>
      <c r="AH118" s="177">
        <v>0</v>
      </c>
      <c r="AI118" s="177">
        <v>0</v>
      </c>
      <c r="AJ118" s="177">
        <f t="shared" si="0"/>
        <v>660753.79986799997</v>
      </c>
    </row>
    <row r="119" spans="2:36" s="171" customFormat="1" ht="12.6" x14ac:dyDescent="0.3">
      <c r="B119" s="171" t="s">
        <v>141</v>
      </c>
      <c r="C119" s="177">
        <v>0</v>
      </c>
      <c r="D119" s="177">
        <v>49524.9</v>
      </c>
      <c r="E119" s="177">
        <v>1747.3560000000002</v>
      </c>
      <c r="F119" s="177">
        <v>0</v>
      </c>
      <c r="G119" s="177">
        <v>0</v>
      </c>
      <c r="H119" s="177">
        <v>0</v>
      </c>
      <c r="I119" s="177">
        <v>0</v>
      </c>
      <c r="J119" s="177">
        <v>0</v>
      </c>
      <c r="K119" s="177">
        <v>0</v>
      </c>
      <c r="L119" s="177">
        <v>0</v>
      </c>
      <c r="M119" s="177">
        <v>0</v>
      </c>
      <c r="N119" s="177">
        <v>0</v>
      </c>
      <c r="O119" s="177">
        <v>0</v>
      </c>
      <c r="P119" s="177">
        <v>0</v>
      </c>
      <c r="Q119" s="177">
        <v>0</v>
      </c>
      <c r="R119" s="177">
        <v>0</v>
      </c>
      <c r="S119" s="177">
        <v>0</v>
      </c>
      <c r="T119" s="177">
        <v>0</v>
      </c>
      <c r="U119" s="177">
        <v>0</v>
      </c>
      <c r="V119" s="177">
        <v>0</v>
      </c>
      <c r="W119" s="177">
        <v>0</v>
      </c>
      <c r="X119" s="177">
        <v>0</v>
      </c>
      <c r="Y119" s="177">
        <v>0</v>
      </c>
      <c r="Z119" s="177">
        <v>0</v>
      </c>
      <c r="AA119" s="177">
        <v>0</v>
      </c>
      <c r="AB119" s="177">
        <v>0</v>
      </c>
      <c r="AC119" s="177">
        <v>0</v>
      </c>
      <c r="AD119" s="177">
        <v>0</v>
      </c>
      <c r="AE119" s="177">
        <v>0</v>
      </c>
      <c r="AF119" s="177">
        <v>0</v>
      </c>
      <c r="AG119" s="177">
        <v>0</v>
      </c>
      <c r="AH119" s="177">
        <v>0</v>
      </c>
      <c r="AI119" s="177">
        <v>0</v>
      </c>
      <c r="AJ119" s="177">
        <f t="shared" si="0"/>
        <v>51272.256000000001</v>
      </c>
    </row>
    <row r="120" spans="2:36" s="171" customFormat="1" ht="12.6" x14ac:dyDescent="0.3">
      <c r="B120" s="171" t="s">
        <v>142</v>
      </c>
      <c r="C120" s="177">
        <v>0</v>
      </c>
      <c r="D120" s="177">
        <v>6738</v>
      </c>
      <c r="E120" s="177">
        <v>0</v>
      </c>
      <c r="F120" s="177">
        <v>0</v>
      </c>
      <c r="G120" s="177">
        <v>0</v>
      </c>
      <c r="H120" s="177">
        <v>0</v>
      </c>
      <c r="I120" s="177">
        <v>0</v>
      </c>
      <c r="J120" s="177">
        <v>0</v>
      </c>
      <c r="K120" s="177">
        <v>0</v>
      </c>
      <c r="L120" s="177">
        <v>0</v>
      </c>
      <c r="M120" s="177">
        <v>0</v>
      </c>
      <c r="N120" s="177">
        <v>0</v>
      </c>
      <c r="O120" s="177">
        <v>0</v>
      </c>
      <c r="P120" s="177">
        <v>0</v>
      </c>
      <c r="Q120" s="177">
        <v>0</v>
      </c>
      <c r="R120" s="177">
        <v>0</v>
      </c>
      <c r="S120" s="177">
        <v>0</v>
      </c>
      <c r="T120" s="177">
        <v>0</v>
      </c>
      <c r="U120" s="177">
        <v>0</v>
      </c>
      <c r="V120" s="177">
        <v>0</v>
      </c>
      <c r="W120" s="177">
        <v>0</v>
      </c>
      <c r="X120" s="177">
        <v>0</v>
      </c>
      <c r="Y120" s="177">
        <v>0</v>
      </c>
      <c r="Z120" s="177">
        <v>0</v>
      </c>
      <c r="AA120" s="177">
        <v>0</v>
      </c>
      <c r="AB120" s="177">
        <v>0</v>
      </c>
      <c r="AC120" s="177">
        <v>0</v>
      </c>
      <c r="AD120" s="177">
        <v>0</v>
      </c>
      <c r="AE120" s="177">
        <v>0</v>
      </c>
      <c r="AF120" s="177">
        <v>0</v>
      </c>
      <c r="AG120" s="177">
        <v>0</v>
      </c>
      <c r="AH120" s="177">
        <v>0</v>
      </c>
      <c r="AI120" s="177">
        <v>0</v>
      </c>
      <c r="AJ120" s="177">
        <f t="shared" si="0"/>
        <v>6738</v>
      </c>
    </row>
    <row r="121" spans="2:36" s="171" customFormat="1" ht="12.6" x14ac:dyDescent="0.3">
      <c r="B121" s="171" t="s">
        <v>143</v>
      </c>
      <c r="C121" s="177">
        <v>132516.44428578002</v>
      </c>
      <c r="D121" s="177">
        <v>0</v>
      </c>
      <c r="E121" s="177">
        <v>0</v>
      </c>
      <c r="F121" s="177">
        <v>0</v>
      </c>
      <c r="G121" s="177">
        <v>0</v>
      </c>
      <c r="H121" s="177">
        <v>0</v>
      </c>
      <c r="I121" s="177">
        <v>89333.7</v>
      </c>
      <c r="J121" s="177">
        <v>0</v>
      </c>
      <c r="K121" s="177">
        <v>0</v>
      </c>
      <c r="L121" s="177">
        <v>0</v>
      </c>
      <c r="M121" s="177">
        <v>0</v>
      </c>
      <c r="N121" s="177">
        <v>0</v>
      </c>
      <c r="O121" s="177">
        <v>0</v>
      </c>
      <c r="P121" s="177">
        <v>0</v>
      </c>
      <c r="Q121" s="177">
        <v>0</v>
      </c>
      <c r="R121" s="177">
        <v>0</v>
      </c>
      <c r="S121" s="177">
        <v>0</v>
      </c>
      <c r="T121" s="177">
        <v>0</v>
      </c>
      <c r="U121" s="177">
        <v>0</v>
      </c>
      <c r="V121" s="177">
        <v>0</v>
      </c>
      <c r="W121" s="177">
        <v>0</v>
      </c>
      <c r="X121" s="177">
        <v>0</v>
      </c>
      <c r="Y121" s="177">
        <v>0</v>
      </c>
      <c r="Z121" s="177">
        <v>0</v>
      </c>
      <c r="AA121" s="177">
        <v>0</v>
      </c>
      <c r="AB121" s="177">
        <v>0</v>
      </c>
      <c r="AC121" s="177">
        <v>0</v>
      </c>
      <c r="AD121" s="177">
        <v>0</v>
      </c>
      <c r="AE121" s="177">
        <v>0</v>
      </c>
      <c r="AF121" s="177">
        <v>0</v>
      </c>
      <c r="AG121" s="177">
        <v>0</v>
      </c>
      <c r="AH121" s="177">
        <v>0</v>
      </c>
      <c r="AI121" s="177">
        <v>0</v>
      </c>
      <c r="AJ121" s="177">
        <f t="shared" si="0"/>
        <v>221850.14428578003</v>
      </c>
    </row>
    <row r="122" spans="2:36" s="171" customFormat="1" ht="12.6" x14ac:dyDescent="0.3">
      <c r="B122" s="171" t="s">
        <v>144</v>
      </c>
      <c r="C122" s="177">
        <v>31478.7</v>
      </c>
      <c r="D122" s="177">
        <v>0</v>
      </c>
      <c r="E122" s="177">
        <v>0</v>
      </c>
      <c r="F122" s="177">
        <v>0</v>
      </c>
      <c r="G122" s="177">
        <v>0</v>
      </c>
      <c r="H122" s="177">
        <v>0</v>
      </c>
      <c r="I122" s="177">
        <v>0</v>
      </c>
      <c r="J122" s="177">
        <v>0</v>
      </c>
      <c r="K122" s="177">
        <v>0</v>
      </c>
      <c r="L122" s="177">
        <v>0</v>
      </c>
      <c r="M122" s="177">
        <v>0</v>
      </c>
      <c r="N122" s="177">
        <v>0</v>
      </c>
      <c r="O122" s="177">
        <v>0</v>
      </c>
      <c r="P122" s="177">
        <v>0</v>
      </c>
      <c r="Q122" s="177">
        <v>0</v>
      </c>
      <c r="R122" s="177">
        <v>0</v>
      </c>
      <c r="S122" s="177">
        <v>0</v>
      </c>
      <c r="T122" s="177">
        <v>0</v>
      </c>
      <c r="U122" s="177">
        <v>0</v>
      </c>
      <c r="V122" s="177">
        <v>0</v>
      </c>
      <c r="W122" s="177">
        <v>0</v>
      </c>
      <c r="X122" s="177">
        <v>0</v>
      </c>
      <c r="Y122" s="177">
        <v>0</v>
      </c>
      <c r="Z122" s="177">
        <v>0</v>
      </c>
      <c r="AA122" s="177">
        <v>0</v>
      </c>
      <c r="AB122" s="177">
        <v>0</v>
      </c>
      <c r="AC122" s="177">
        <v>0</v>
      </c>
      <c r="AD122" s="177">
        <v>0</v>
      </c>
      <c r="AE122" s="177">
        <v>0</v>
      </c>
      <c r="AF122" s="177">
        <v>0</v>
      </c>
      <c r="AG122" s="177">
        <v>0</v>
      </c>
      <c r="AH122" s="177">
        <v>0</v>
      </c>
      <c r="AI122" s="177">
        <v>0</v>
      </c>
      <c r="AJ122" s="177">
        <f t="shared" si="0"/>
        <v>31478.7</v>
      </c>
    </row>
    <row r="123" spans="2:36" s="171" customFormat="1" ht="12.6" x14ac:dyDescent="0.3">
      <c r="B123" s="171" t="s">
        <v>145</v>
      </c>
      <c r="C123" s="177">
        <v>54595</v>
      </c>
      <c r="D123" s="177">
        <v>0</v>
      </c>
      <c r="E123" s="177">
        <v>0</v>
      </c>
      <c r="F123" s="177">
        <v>392206.35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  <c r="AA123" s="177">
        <v>0</v>
      </c>
      <c r="AB123" s="177">
        <v>0</v>
      </c>
      <c r="AC123" s="177">
        <v>0</v>
      </c>
      <c r="AD123" s="177">
        <v>0</v>
      </c>
      <c r="AE123" s="177">
        <v>0</v>
      </c>
      <c r="AF123" s="177">
        <v>0</v>
      </c>
      <c r="AG123" s="177">
        <v>0</v>
      </c>
      <c r="AH123" s="177">
        <v>0</v>
      </c>
      <c r="AI123" s="177">
        <v>0</v>
      </c>
      <c r="AJ123" s="177">
        <f t="shared" si="0"/>
        <v>446801.35</v>
      </c>
    </row>
    <row r="124" spans="2:36" s="171" customFormat="1" ht="12.6" x14ac:dyDescent="0.3">
      <c r="B124" s="171" t="s">
        <v>146</v>
      </c>
      <c r="C124" s="177">
        <v>397299.3</v>
      </c>
      <c r="D124" s="177">
        <v>227794.15</v>
      </c>
      <c r="E124" s="177">
        <v>53752</v>
      </c>
      <c r="F124" s="177">
        <v>0</v>
      </c>
      <c r="G124" s="177">
        <v>0</v>
      </c>
      <c r="H124" s="177">
        <v>0</v>
      </c>
      <c r="I124" s="177">
        <v>0</v>
      </c>
      <c r="J124" s="177">
        <v>0</v>
      </c>
      <c r="K124" s="177">
        <v>0</v>
      </c>
      <c r="L124" s="177">
        <v>0</v>
      </c>
      <c r="M124" s="177">
        <v>0</v>
      </c>
      <c r="N124" s="177">
        <v>0</v>
      </c>
      <c r="O124" s="177">
        <v>0</v>
      </c>
      <c r="P124" s="177">
        <v>0</v>
      </c>
      <c r="Q124" s="177">
        <v>0</v>
      </c>
      <c r="R124" s="177">
        <v>355319.99446475855</v>
      </c>
      <c r="S124" s="177">
        <v>0</v>
      </c>
      <c r="T124" s="177">
        <v>0</v>
      </c>
      <c r="U124" s="177">
        <v>0</v>
      </c>
      <c r="V124" s="177">
        <v>0</v>
      </c>
      <c r="W124" s="177">
        <v>0</v>
      </c>
      <c r="X124" s="177">
        <v>0</v>
      </c>
      <c r="Y124" s="177">
        <v>0</v>
      </c>
      <c r="Z124" s="177">
        <v>0</v>
      </c>
      <c r="AA124" s="177">
        <v>0</v>
      </c>
      <c r="AB124" s="177">
        <v>0</v>
      </c>
      <c r="AC124" s="177">
        <v>0</v>
      </c>
      <c r="AD124" s="177">
        <v>0</v>
      </c>
      <c r="AE124" s="177">
        <v>0</v>
      </c>
      <c r="AF124" s="177">
        <v>0</v>
      </c>
      <c r="AG124" s="177">
        <v>0</v>
      </c>
      <c r="AH124" s="177">
        <v>0</v>
      </c>
      <c r="AI124" s="177">
        <v>0</v>
      </c>
      <c r="AJ124" s="177">
        <f t="shared" si="0"/>
        <v>1034165.4444647585</v>
      </c>
    </row>
    <row r="125" spans="2:36" s="171" customFormat="1" ht="12.6" x14ac:dyDescent="0.3">
      <c r="B125" s="171" t="s">
        <v>147</v>
      </c>
      <c r="C125" s="177">
        <v>20397</v>
      </c>
      <c r="D125" s="177">
        <v>0</v>
      </c>
      <c r="E125" s="177">
        <v>0</v>
      </c>
      <c r="F125" s="177">
        <v>0</v>
      </c>
      <c r="G125" s="177">
        <v>0</v>
      </c>
      <c r="H125" s="177">
        <v>0</v>
      </c>
      <c r="I125" s="177">
        <v>0</v>
      </c>
      <c r="J125" s="177">
        <v>0</v>
      </c>
      <c r="K125" s="177">
        <v>0</v>
      </c>
      <c r="L125" s="177">
        <v>0</v>
      </c>
      <c r="M125" s="177">
        <v>0</v>
      </c>
      <c r="N125" s="177">
        <v>0</v>
      </c>
      <c r="O125" s="177">
        <v>0</v>
      </c>
      <c r="P125" s="177">
        <v>0</v>
      </c>
      <c r="Q125" s="177">
        <v>0</v>
      </c>
      <c r="R125" s="177">
        <v>0</v>
      </c>
      <c r="S125" s="177">
        <v>0</v>
      </c>
      <c r="T125" s="177">
        <v>0</v>
      </c>
      <c r="U125" s="177">
        <v>0</v>
      </c>
      <c r="V125" s="177">
        <v>0</v>
      </c>
      <c r="W125" s="177">
        <v>0</v>
      </c>
      <c r="X125" s="177">
        <v>0</v>
      </c>
      <c r="Y125" s="177">
        <v>0</v>
      </c>
      <c r="Z125" s="177">
        <v>0</v>
      </c>
      <c r="AA125" s="177">
        <v>0</v>
      </c>
      <c r="AB125" s="177">
        <v>0</v>
      </c>
      <c r="AC125" s="177">
        <v>0</v>
      </c>
      <c r="AD125" s="177">
        <v>0</v>
      </c>
      <c r="AE125" s="177">
        <v>0</v>
      </c>
      <c r="AF125" s="177">
        <v>0</v>
      </c>
      <c r="AG125" s="177">
        <v>0</v>
      </c>
      <c r="AH125" s="177">
        <v>0</v>
      </c>
      <c r="AI125" s="177">
        <v>0</v>
      </c>
      <c r="AJ125" s="177">
        <f t="shared" si="0"/>
        <v>20397</v>
      </c>
    </row>
    <row r="126" spans="2:36" s="171" customFormat="1" ht="12.6" x14ac:dyDescent="0.3">
      <c r="B126" s="171" t="s">
        <v>148</v>
      </c>
      <c r="C126" s="177">
        <v>12554.4</v>
      </c>
      <c r="D126" s="177">
        <v>0</v>
      </c>
      <c r="E126" s="177">
        <v>0</v>
      </c>
      <c r="F126" s="177">
        <v>0</v>
      </c>
      <c r="G126" s="177">
        <v>0</v>
      </c>
      <c r="H126" s="177">
        <v>0</v>
      </c>
      <c r="I126" s="177">
        <v>0</v>
      </c>
      <c r="J126" s="177">
        <v>0</v>
      </c>
      <c r="K126" s="177">
        <v>0</v>
      </c>
      <c r="L126" s="177">
        <v>0</v>
      </c>
      <c r="M126" s="177">
        <v>0</v>
      </c>
      <c r="N126" s="177">
        <v>0</v>
      </c>
      <c r="O126" s="177">
        <v>0</v>
      </c>
      <c r="P126" s="177">
        <v>0</v>
      </c>
      <c r="Q126" s="177">
        <v>0</v>
      </c>
      <c r="R126" s="177">
        <v>0</v>
      </c>
      <c r="S126" s="177">
        <v>0</v>
      </c>
      <c r="T126" s="177">
        <v>0</v>
      </c>
      <c r="U126" s="177">
        <v>0</v>
      </c>
      <c r="V126" s="177">
        <v>0</v>
      </c>
      <c r="W126" s="177">
        <v>0</v>
      </c>
      <c r="X126" s="177">
        <v>0</v>
      </c>
      <c r="Y126" s="177">
        <v>0</v>
      </c>
      <c r="Z126" s="177">
        <v>0</v>
      </c>
      <c r="AA126" s="177">
        <v>0</v>
      </c>
      <c r="AB126" s="177">
        <v>0</v>
      </c>
      <c r="AC126" s="177">
        <v>0</v>
      </c>
      <c r="AD126" s="177">
        <v>0</v>
      </c>
      <c r="AE126" s="177">
        <v>0</v>
      </c>
      <c r="AF126" s="177">
        <v>0</v>
      </c>
      <c r="AG126" s="177">
        <v>0</v>
      </c>
      <c r="AH126" s="177">
        <v>0</v>
      </c>
      <c r="AI126" s="177">
        <v>0</v>
      </c>
      <c r="AJ126" s="177">
        <f t="shared" si="0"/>
        <v>12554.4</v>
      </c>
    </row>
    <row r="127" spans="2:36" s="171" customFormat="1" ht="12.6" x14ac:dyDescent="0.3">
      <c r="B127" s="178" t="s">
        <v>149</v>
      </c>
      <c r="C127" s="179">
        <f t="shared" ref="C127:AJ127" si="1">SUM(C115:C126)</f>
        <v>648840.84428577998</v>
      </c>
      <c r="D127" s="179">
        <f t="shared" si="1"/>
        <v>779027.4</v>
      </c>
      <c r="E127" s="179">
        <f t="shared" si="1"/>
        <v>341527.30586800002</v>
      </c>
      <c r="F127" s="179">
        <f t="shared" si="1"/>
        <v>425421.39999999997</v>
      </c>
      <c r="G127" s="179">
        <f t="shared" si="1"/>
        <v>388929.9</v>
      </c>
      <c r="H127" s="179">
        <f t="shared" si="1"/>
        <v>400000</v>
      </c>
      <c r="I127" s="179">
        <f t="shared" si="1"/>
        <v>118863.7</v>
      </c>
      <c r="J127" s="179">
        <f t="shared" si="1"/>
        <v>0</v>
      </c>
      <c r="K127" s="179">
        <f t="shared" si="1"/>
        <v>0</v>
      </c>
      <c r="L127" s="179">
        <f t="shared" si="1"/>
        <v>32524</v>
      </c>
      <c r="M127" s="179">
        <f t="shared" si="1"/>
        <v>0</v>
      </c>
      <c r="N127" s="179">
        <f t="shared" si="1"/>
        <v>0</v>
      </c>
      <c r="O127" s="179">
        <f t="shared" si="1"/>
        <v>0</v>
      </c>
      <c r="P127" s="179">
        <f t="shared" si="1"/>
        <v>0</v>
      </c>
      <c r="Q127" s="179">
        <f t="shared" si="1"/>
        <v>0</v>
      </c>
      <c r="R127" s="179">
        <f t="shared" si="1"/>
        <v>355319.99446475855</v>
      </c>
      <c r="S127" s="179">
        <f t="shared" si="1"/>
        <v>0</v>
      </c>
      <c r="T127" s="179">
        <f t="shared" si="1"/>
        <v>0</v>
      </c>
      <c r="U127" s="179">
        <f t="shared" si="1"/>
        <v>0</v>
      </c>
      <c r="V127" s="179">
        <f t="shared" si="1"/>
        <v>0</v>
      </c>
      <c r="W127" s="179">
        <f t="shared" si="1"/>
        <v>0</v>
      </c>
      <c r="X127" s="179">
        <f t="shared" si="1"/>
        <v>0</v>
      </c>
      <c r="Y127" s="179">
        <f t="shared" si="1"/>
        <v>0</v>
      </c>
      <c r="Z127" s="179">
        <f t="shared" si="1"/>
        <v>0</v>
      </c>
      <c r="AA127" s="179">
        <f t="shared" si="1"/>
        <v>0</v>
      </c>
      <c r="AB127" s="179">
        <f t="shared" si="1"/>
        <v>0</v>
      </c>
      <c r="AC127" s="179">
        <f t="shared" si="1"/>
        <v>0</v>
      </c>
      <c r="AD127" s="179">
        <f t="shared" si="1"/>
        <v>0</v>
      </c>
      <c r="AE127" s="179">
        <f t="shared" si="1"/>
        <v>0</v>
      </c>
      <c r="AF127" s="179">
        <f t="shared" si="1"/>
        <v>0</v>
      </c>
      <c r="AG127" s="179">
        <f t="shared" si="1"/>
        <v>0</v>
      </c>
      <c r="AH127" s="179"/>
      <c r="AI127" s="179"/>
      <c r="AJ127" s="179">
        <f t="shared" si="1"/>
        <v>3490454.5446185381</v>
      </c>
    </row>
    <row r="128" spans="2:36" s="171" customFormat="1" ht="12.6" x14ac:dyDescent="0.3">
      <c r="B128" s="181" t="s">
        <v>134</v>
      </c>
      <c r="C128" s="182" t="s">
        <v>134</v>
      </c>
      <c r="D128" s="182" t="s">
        <v>134</v>
      </c>
      <c r="E128" s="182" t="s">
        <v>134</v>
      </c>
      <c r="F128" s="182" t="s">
        <v>134</v>
      </c>
      <c r="G128" s="182" t="s">
        <v>134</v>
      </c>
      <c r="H128" s="182" t="s">
        <v>134</v>
      </c>
      <c r="I128" s="182" t="s">
        <v>134</v>
      </c>
      <c r="J128" s="182" t="s">
        <v>134</v>
      </c>
      <c r="K128" s="182" t="s">
        <v>134</v>
      </c>
      <c r="L128" s="182" t="s">
        <v>134</v>
      </c>
      <c r="M128" s="182"/>
      <c r="O128" s="183"/>
      <c r="P128" s="184"/>
      <c r="R128" s="172"/>
      <c r="AJ128" s="193">
        <f>+AJ127-'DP BCCR colones'!AR6</f>
        <v>0</v>
      </c>
    </row>
    <row r="129" spans="2:36" s="171" customFormat="1" ht="12.6" x14ac:dyDescent="0.3">
      <c r="B129" s="273">
        <f>+'DP BCCR dólares'!AR72</f>
        <v>506.48</v>
      </c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S129" s="172"/>
      <c r="AJ129" s="187"/>
    </row>
    <row r="130" spans="2:36" s="171" customFormat="1" ht="12.6" x14ac:dyDescent="0.3">
      <c r="B130" s="378" t="str">
        <f>+B109</f>
        <v>Banco Central de Costa Rica</v>
      </c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  <c r="AI130" s="378"/>
      <c r="AJ130" s="378"/>
    </row>
    <row r="131" spans="2:36" s="171" customFormat="1" ht="12.6" x14ac:dyDescent="0.3">
      <c r="B131" s="378" t="str">
        <f>+B110</f>
        <v>Perfil de Vencimientos Deuda Pública</v>
      </c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</row>
    <row r="132" spans="2:36" s="171" customFormat="1" ht="12.6" x14ac:dyDescent="0.3">
      <c r="B132" s="378" t="str">
        <f>+B111</f>
        <v>Al 30 de Junio del 2025</v>
      </c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  <c r="M132" s="378"/>
      <c r="N132" s="378"/>
      <c r="O132" s="378"/>
      <c r="P132" s="378"/>
      <c r="Q132" s="378"/>
      <c r="R132" s="37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  <c r="AI132" s="378"/>
      <c r="AJ132" s="378"/>
    </row>
    <row r="133" spans="2:36" s="171" customFormat="1" ht="12.6" x14ac:dyDescent="0.3">
      <c r="B133" s="378" t="s">
        <v>150</v>
      </c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</row>
    <row r="134" spans="2:36" s="171" customFormat="1" ht="12.6" x14ac:dyDescent="0.3"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</row>
    <row r="135" spans="2:36" s="171" customFormat="1" ht="12.6" x14ac:dyDescent="0.3">
      <c r="B135" s="175" t="s">
        <v>136</v>
      </c>
      <c r="C135" s="176">
        <v>2025</v>
      </c>
      <c r="D135" s="176">
        <v>2026</v>
      </c>
      <c r="E135" s="176">
        <v>2027</v>
      </c>
      <c r="F135" s="176">
        <v>2028</v>
      </c>
      <c r="G135" s="176">
        <v>2029</v>
      </c>
      <c r="H135" s="176">
        <v>2030</v>
      </c>
      <c r="I135" s="176">
        <v>2031</v>
      </c>
      <c r="J135" s="176">
        <v>2032</v>
      </c>
      <c r="K135" s="176">
        <v>2033</v>
      </c>
      <c r="L135" s="176">
        <v>2034</v>
      </c>
      <c r="M135" s="176">
        <v>2035</v>
      </c>
      <c r="N135" s="176">
        <v>2036</v>
      </c>
      <c r="O135" s="176">
        <v>2037</v>
      </c>
      <c r="P135" s="176">
        <v>2038</v>
      </c>
      <c r="Q135" s="176">
        <v>2039</v>
      </c>
      <c r="R135" s="176">
        <v>2040</v>
      </c>
      <c r="S135" s="176">
        <v>2041</v>
      </c>
      <c r="T135" s="176">
        <v>2042</v>
      </c>
      <c r="U135" s="176">
        <v>2043</v>
      </c>
      <c r="V135" s="176">
        <v>2044</v>
      </c>
      <c r="W135" s="176">
        <v>2045</v>
      </c>
      <c r="X135" s="176">
        <v>2046</v>
      </c>
      <c r="Y135" s="176">
        <v>2047</v>
      </c>
      <c r="Z135" s="176">
        <v>2048</v>
      </c>
      <c r="AA135" s="176">
        <v>2049</v>
      </c>
      <c r="AB135" s="176">
        <v>2050</v>
      </c>
      <c r="AC135" s="176">
        <v>2051</v>
      </c>
      <c r="AD135" s="176">
        <v>2052</v>
      </c>
      <c r="AE135" s="176">
        <v>2053</v>
      </c>
      <c r="AF135" s="176">
        <v>2054</v>
      </c>
      <c r="AG135" s="176">
        <v>2055</v>
      </c>
      <c r="AH135" s="176">
        <v>2056</v>
      </c>
      <c r="AI135" s="176">
        <v>2057</v>
      </c>
      <c r="AJ135" s="176" t="s">
        <v>120</v>
      </c>
    </row>
    <row r="136" spans="2:36" s="171" customFormat="1" ht="12.6" x14ac:dyDescent="0.3">
      <c r="B136" s="171" t="s">
        <v>137</v>
      </c>
      <c r="C136" s="177">
        <f>+C115/$B$129</f>
        <v>0</v>
      </c>
      <c r="D136" s="177">
        <f t="shared" ref="D136:AG136" si="2">+D115/$B$129</f>
        <v>0</v>
      </c>
      <c r="E136" s="177">
        <f t="shared" si="2"/>
        <v>0</v>
      </c>
      <c r="F136" s="177">
        <f t="shared" si="2"/>
        <v>0</v>
      </c>
      <c r="G136" s="177">
        <f t="shared" si="2"/>
        <v>0</v>
      </c>
      <c r="H136" s="177">
        <f t="shared" si="2"/>
        <v>0</v>
      </c>
      <c r="I136" s="177">
        <f t="shared" si="2"/>
        <v>0</v>
      </c>
      <c r="J136" s="177">
        <f t="shared" si="2"/>
        <v>0</v>
      </c>
      <c r="K136" s="177">
        <f t="shared" si="2"/>
        <v>0</v>
      </c>
      <c r="L136" s="177">
        <f t="shared" si="2"/>
        <v>0</v>
      </c>
      <c r="M136" s="177">
        <f t="shared" si="2"/>
        <v>0</v>
      </c>
      <c r="N136" s="177">
        <f t="shared" si="2"/>
        <v>0</v>
      </c>
      <c r="O136" s="177">
        <f t="shared" si="2"/>
        <v>0</v>
      </c>
      <c r="P136" s="177">
        <f t="shared" si="2"/>
        <v>0</v>
      </c>
      <c r="Q136" s="177">
        <f t="shared" si="2"/>
        <v>0</v>
      </c>
      <c r="R136" s="177">
        <f t="shared" si="2"/>
        <v>0</v>
      </c>
      <c r="S136" s="177">
        <f t="shared" si="2"/>
        <v>0</v>
      </c>
      <c r="T136" s="177">
        <f t="shared" si="2"/>
        <v>0</v>
      </c>
      <c r="U136" s="177">
        <f t="shared" si="2"/>
        <v>0</v>
      </c>
      <c r="V136" s="177">
        <f t="shared" si="2"/>
        <v>0</v>
      </c>
      <c r="W136" s="177">
        <f t="shared" si="2"/>
        <v>0</v>
      </c>
      <c r="X136" s="177">
        <f t="shared" si="2"/>
        <v>0</v>
      </c>
      <c r="Y136" s="177">
        <f t="shared" si="2"/>
        <v>0</v>
      </c>
      <c r="Z136" s="177">
        <f t="shared" si="2"/>
        <v>0</v>
      </c>
      <c r="AA136" s="177">
        <f t="shared" si="2"/>
        <v>0</v>
      </c>
      <c r="AB136" s="177">
        <f t="shared" si="2"/>
        <v>0</v>
      </c>
      <c r="AC136" s="177">
        <f t="shared" si="2"/>
        <v>0</v>
      </c>
      <c r="AD136" s="177">
        <f t="shared" si="2"/>
        <v>0</v>
      </c>
      <c r="AE136" s="177">
        <f t="shared" si="2"/>
        <v>0</v>
      </c>
      <c r="AF136" s="177">
        <f t="shared" si="2"/>
        <v>0</v>
      </c>
      <c r="AG136" s="177">
        <f t="shared" si="2"/>
        <v>0</v>
      </c>
      <c r="AH136" s="177">
        <f t="shared" ref="AH136:AI136" si="3">+AH115/$B$129</f>
        <v>0</v>
      </c>
      <c r="AI136" s="177">
        <f t="shared" si="3"/>
        <v>0</v>
      </c>
      <c r="AJ136" s="177">
        <f>SUM(C136:AI136)</f>
        <v>0</v>
      </c>
    </row>
    <row r="137" spans="2:36" s="171" customFormat="1" ht="12.6" x14ac:dyDescent="0.3">
      <c r="B137" s="171" t="s">
        <v>138</v>
      </c>
      <c r="C137" s="177">
        <f t="shared" ref="C137:AG137" si="4">+C116/$B$129</f>
        <v>0</v>
      </c>
      <c r="D137" s="177">
        <f t="shared" si="4"/>
        <v>109.97522113410203</v>
      </c>
      <c r="E137" s="177">
        <f t="shared" si="4"/>
        <v>0</v>
      </c>
      <c r="F137" s="177">
        <f t="shared" si="4"/>
        <v>0</v>
      </c>
      <c r="G137" s="177">
        <f t="shared" si="4"/>
        <v>767.90771600063181</v>
      </c>
      <c r="H137" s="177">
        <f t="shared" si="4"/>
        <v>789.76465013425991</v>
      </c>
      <c r="I137" s="177">
        <f t="shared" si="4"/>
        <v>10.18993839835729</v>
      </c>
      <c r="J137" s="177">
        <f t="shared" si="4"/>
        <v>0</v>
      </c>
      <c r="K137" s="177">
        <f t="shared" si="4"/>
        <v>0</v>
      </c>
      <c r="L137" s="177">
        <f t="shared" si="4"/>
        <v>0</v>
      </c>
      <c r="M137" s="177">
        <f t="shared" si="4"/>
        <v>0</v>
      </c>
      <c r="N137" s="177">
        <f t="shared" si="4"/>
        <v>0</v>
      </c>
      <c r="O137" s="177">
        <f t="shared" si="4"/>
        <v>0</v>
      </c>
      <c r="P137" s="177">
        <f t="shared" si="4"/>
        <v>0</v>
      </c>
      <c r="Q137" s="177">
        <f t="shared" si="4"/>
        <v>0</v>
      </c>
      <c r="R137" s="177">
        <f t="shared" si="4"/>
        <v>0</v>
      </c>
      <c r="S137" s="177">
        <f t="shared" si="4"/>
        <v>0</v>
      </c>
      <c r="T137" s="177">
        <f t="shared" si="4"/>
        <v>0</v>
      </c>
      <c r="U137" s="177">
        <f t="shared" si="4"/>
        <v>0</v>
      </c>
      <c r="V137" s="177">
        <f t="shared" si="4"/>
        <v>0</v>
      </c>
      <c r="W137" s="177">
        <f t="shared" si="4"/>
        <v>0</v>
      </c>
      <c r="X137" s="177">
        <f t="shared" si="4"/>
        <v>0</v>
      </c>
      <c r="Y137" s="177">
        <f t="shared" si="4"/>
        <v>0</v>
      </c>
      <c r="Z137" s="177">
        <f t="shared" si="4"/>
        <v>0</v>
      </c>
      <c r="AA137" s="177">
        <f t="shared" si="4"/>
        <v>0</v>
      </c>
      <c r="AB137" s="177">
        <f t="shared" si="4"/>
        <v>0</v>
      </c>
      <c r="AC137" s="177">
        <f t="shared" si="4"/>
        <v>0</v>
      </c>
      <c r="AD137" s="177">
        <f t="shared" si="4"/>
        <v>0</v>
      </c>
      <c r="AE137" s="177">
        <f t="shared" si="4"/>
        <v>0</v>
      </c>
      <c r="AF137" s="177">
        <f t="shared" si="4"/>
        <v>0</v>
      </c>
      <c r="AG137" s="177">
        <f t="shared" si="4"/>
        <v>0</v>
      </c>
      <c r="AH137" s="177">
        <f t="shared" ref="AH137:AI137" si="5">+AH116/$B$129</f>
        <v>0</v>
      </c>
      <c r="AI137" s="177">
        <f t="shared" si="5"/>
        <v>0</v>
      </c>
      <c r="AJ137" s="177">
        <f t="shared" ref="AJ137:AJ147" si="6">SUM(C137:AI137)</f>
        <v>1677.8375256673512</v>
      </c>
    </row>
    <row r="138" spans="2:36" s="171" customFormat="1" ht="12.6" x14ac:dyDescent="0.3">
      <c r="B138" s="171" t="s">
        <v>139</v>
      </c>
      <c r="C138" s="177">
        <f t="shared" ref="C138:AG138" si="7">+C117/$B$129</f>
        <v>0</v>
      </c>
      <c r="D138" s="177">
        <f t="shared" si="7"/>
        <v>127.43691754857052</v>
      </c>
      <c r="E138" s="177">
        <f t="shared" si="7"/>
        <v>0</v>
      </c>
      <c r="F138" s="177">
        <f t="shared" si="7"/>
        <v>65.580180856104889</v>
      </c>
      <c r="G138" s="177">
        <f t="shared" si="7"/>
        <v>0</v>
      </c>
      <c r="H138" s="177">
        <f t="shared" si="7"/>
        <v>0</v>
      </c>
      <c r="I138" s="177">
        <f t="shared" si="7"/>
        <v>48.114436897804453</v>
      </c>
      <c r="J138" s="177">
        <f t="shared" si="7"/>
        <v>0</v>
      </c>
      <c r="K138" s="177">
        <f t="shared" si="7"/>
        <v>0</v>
      </c>
      <c r="L138" s="177">
        <f t="shared" si="7"/>
        <v>64.21576370241668</v>
      </c>
      <c r="M138" s="177">
        <f t="shared" si="7"/>
        <v>0</v>
      </c>
      <c r="N138" s="177">
        <f t="shared" si="7"/>
        <v>0</v>
      </c>
      <c r="O138" s="177">
        <f t="shared" si="7"/>
        <v>0</v>
      </c>
      <c r="P138" s="177">
        <f t="shared" si="7"/>
        <v>0</v>
      </c>
      <c r="Q138" s="177">
        <f t="shared" si="7"/>
        <v>0</v>
      </c>
      <c r="R138" s="177">
        <f t="shared" si="7"/>
        <v>0</v>
      </c>
      <c r="S138" s="177">
        <f t="shared" si="7"/>
        <v>0</v>
      </c>
      <c r="T138" s="177">
        <f t="shared" si="7"/>
        <v>0</v>
      </c>
      <c r="U138" s="177">
        <f t="shared" si="7"/>
        <v>0</v>
      </c>
      <c r="V138" s="177">
        <f t="shared" si="7"/>
        <v>0</v>
      </c>
      <c r="W138" s="177">
        <f t="shared" si="7"/>
        <v>0</v>
      </c>
      <c r="X138" s="177">
        <f t="shared" si="7"/>
        <v>0</v>
      </c>
      <c r="Y138" s="177">
        <f t="shared" si="7"/>
        <v>0</v>
      </c>
      <c r="Z138" s="177">
        <f t="shared" si="7"/>
        <v>0</v>
      </c>
      <c r="AA138" s="177">
        <f t="shared" si="7"/>
        <v>0</v>
      </c>
      <c r="AB138" s="177">
        <f t="shared" si="7"/>
        <v>0</v>
      </c>
      <c r="AC138" s="177">
        <f t="shared" si="7"/>
        <v>0</v>
      </c>
      <c r="AD138" s="177">
        <f t="shared" si="7"/>
        <v>0</v>
      </c>
      <c r="AE138" s="177">
        <f t="shared" si="7"/>
        <v>0</v>
      </c>
      <c r="AF138" s="177">
        <f t="shared" si="7"/>
        <v>0</v>
      </c>
      <c r="AG138" s="177">
        <f t="shared" si="7"/>
        <v>0</v>
      </c>
      <c r="AH138" s="177">
        <f t="shared" ref="AH138:AI138" si="8">+AH117/$B$129</f>
        <v>0</v>
      </c>
      <c r="AI138" s="177">
        <f t="shared" si="8"/>
        <v>0</v>
      </c>
      <c r="AJ138" s="177">
        <f t="shared" si="6"/>
        <v>305.34729900489651</v>
      </c>
    </row>
    <row r="139" spans="2:36" s="171" customFormat="1" ht="12.6" x14ac:dyDescent="0.3">
      <c r="B139" s="171" t="s">
        <v>140</v>
      </c>
      <c r="C139" s="177">
        <f t="shared" ref="C139:AG139" si="9">+C118/$B$129</f>
        <v>0</v>
      </c>
      <c r="D139" s="177">
        <f t="shared" si="9"/>
        <v>739.86307455378289</v>
      </c>
      <c r="E139" s="177">
        <f t="shared" si="9"/>
        <v>564.73690939030166</v>
      </c>
      <c r="F139" s="177">
        <f t="shared" si="9"/>
        <v>0</v>
      </c>
      <c r="G139" s="177">
        <f t="shared" si="9"/>
        <v>0</v>
      </c>
      <c r="H139" s="177">
        <f t="shared" si="9"/>
        <v>0</v>
      </c>
      <c r="I139" s="177">
        <f t="shared" si="9"/>
        <v>0</v>
      </c>
      <c r="J139" s="177">
        <f t="shared" si="9"/>
        <v>0</v>
      </c>
      <c r="K139" s="177">
        <f t="shared" si="9"/>
        <v>0</v>
      </c>
      <c r="L139" s="177">
        <f t="shared" si="9"/>
        <v>0</v>
      </c>
      <c r="M139" s="177">
        <f t="shared" si="9"/>
        <v>0</v>
      </c>
      <c r="N139" s="177">
        <f t="shared" si="9"/>
        <v>0</v>
      </c>
      <c r="O139" s="177">
        <f t="shared" si="9"/>
        <v>0</v>
      </c>
      <c r="P139" s="177">
        <f t="shared" si="9"/>
        <v>0</v>
      </c>
      <c r="Q139" s="177">
        <f t="shared" si="9"/>
        <v>0</v>
      </c>
      <c r="R139" s="177">
        <f t="shared" si="9"/>
        <v>0</v>
      </c>
      <c r="S139" s="177">
        <f t="shared" si="9"/>
        <v>0</v>
      </c>
      <c r="T139" s="177">
        <f t="shared" si="9"/>
        <v>0</v>
      </c>
      <c r="U139" s="177">
        <f t="shared" si="9"/>
        <v>0</v>
      </c>
      <c r="V139" s="177">
        <f t="shared" si="9"/>
        <v>0</v>
      </c>
      <c r="W139" s="177">
        <f t="shared" si="9"/>
        <v>0</v>
      </c>
      <c r="X139" s="177">
        <f t="shared" si="9"/>
        <v>0</v>
      </c>
      <c r="Y139" s="177">
        <f t="shared" si="9"/>
        <v>0</v>
      </c>
      <c r="Z139" s="177">
        <f t="shared" si="9"/>
        <v>0</v>
      </c>
      <c r="AA139" s="177">
        <f t="shared" si="9"/>
        <v>0</v>
      </c>
      <c r="AB139" s="177">
        <f t="shared" si="9"/>
        <v>0</v>
      </c>
      <c r="AC139" s="177">
        <f t="shared" si="9"/>
        <v>0</v>
      </c>
      <c r="AD139" s="177">
        <f t="shared" si="9"/>
        <v>0</v>
      </c>
      <c r="AE139" s="177">
        <f t="shared" si="9"/>
        <v>0</v>
      </c>
      <c r="AF139" s="177">
        <f t="shared" si="9"/>
        <v>0</v>
      </c>
      <c r="AG139" s="177">
        <f t="shared" si="9"/>
        <v>0</v>
      </c>
      <c r="AH139" s="177">
        <f t="shared" ref="AH139:AI139" si="10">+AH118/$B$129</f>
        <v>0</v>
      </c>
      <c r="AI139" s="177">
        <f t="shared" si="10"/>
        <v>0</v>
      </c>
      <c r="AJ139" s="177">
        <f t="shared" si="6"/>
        <v>1304.5999839440847</v>
      </c>
    </row>
    <row r="140" spans="2:36" s="171" customFormat="1" ht="12.6" x14ac:dyDescent="0.3">
      <c r="B140" s="171" t="s">
        <v>141</v>
      </c>
      <c r="C140" s="177">
        <f t="shared" ref="C140:AG140" si="11">+C119/$B$129</f>
        <v>0</v>
      </c>
      <c r="D140" s="177">
        <f t="shared" si="11"/>
        <v>97.782538303585525</v>
      </c>
      <c r="E140" s="177">
        <f t="shared" si="11"/>
        <v>3.45</v>
      </c>
      <c r="F140" s="177">
        <f t="shared" si="11"/>
        <v>0</v>
      </c>
      <c r="G140" s="177">
        <f t="shared" si="11"/>
        <v>0</v>
      </c>
      <c r="H140" s="177">
        <f t="shared" si="11"/>
        <v>0</v>
      </c>
      <c r="I140" s="177">
        <f t="shared" si="11"/>
        <v>0</v>
      </c>
      <c r="J140" s="177">
        <f t="shared" si="11"/>
        <v>0</v>
      </c>
      <c r="K140" s="177">
        <f t="shared" si="11"/>
        <v>0</v>
      </c>
      <c r="L140" s="177">
        <f t="shared" si="11"/>
        <v>0</v>
      </c>
      <c r="M140" s="177">
        <f t="shared" si="11"/>
        <v>0</v>
      </c>
      <c r="N140" s="177">
        <f t="shared" si="11"/>
        <v>0</v>
      </c>
      <c r="O140" s="177">
        <f t="shared" si="11"/>
        <v>0</v>
      </c>
      <c r="P140" s="177">
        <f t="shared" si="11"/>
        <v>0</v>
      </c>
      <c r="Q140" s="177">
        <f t="shared" si="11"/>
        <v>0</v>
      </c>
      <c r="R140" s="177">
        <f t="shared" si="11"/>
        <v>0</v>
      </c>
      <c r="S140" s="177">
        <f t="shared" si="11"/>
        <v>0</v>
      </c>
      <c r="T140" s="177">
        <f t="shared" si="11"/>
        <v>0</v>
      </c>
      <c r="U140" s="177">
        <f t="shared" si="11"/>
        <v>0</v>
      </c>
      <c r="V140" s="177">
        <f t="shared" si="11"/>
        <v>0</v>
      </c>
      <c r="W140" s="177">
        <f t="shared" si="11"/>
        <v>0</v>
      </c>
      <c r="X140" s="177">
        <f t="shared" si="11"/>
        <v>0</v>
      </c>
      <c r="Y140" s="177">
        <f t="shared" si="11"/>
        <v>0</v>
      </c>
      <c r="Z140" s="177">
        <f t="shared" si="11"/>
        <v>0</v>
      </c>
      <c r="AA140" s="177">
        <f t="shared" si="11"/>
        <v>0</v>
      </c>
      <c r="AB140" s="177">
        <f t="shared" si="11"/>
        <v>0</v>
      </c>
      <c r="AC140" s="177">
        <f t="shared" si="11"/>
        <v>0</v>
      </c>
      <c r="AD140" s="177">
        <f t="shared" si="11"/>
        <v>0</v>
      </c>
      <c r="AE140" s="177">
        <f t="shared" si="11"/>
        <v>0</v>
      </c>
      <c r="AF140" s="177">
        <f t="shared" si="11"/>
        <v>0</v>
      </c>
      <c r="AG140" s="177">
        <f t="shared" si="11"/>
        <v>0</v>
      </c>
      <c r="AH140" s="177">
        <f t="shared" ref="AH140:AI140" si="12">+AH119/$B$129</f>
        <v>0</v>
      </c>
      <c r="AI140" s="177">
        <f t="shared" si="12"/>
        <v>0</v>
      </c>
      <c r="AJ140" s="177">
        <f t="shared" si="6"/>
        <v>101.23253830358553</v>
      </c>
    </row>
    <row r="141" spans="2:36" s="171" customFormat="1" ht="12.6" x14ac:dyDescent="0.3">
      <c r="B141" s="171" t="s">
        <v>142</v>
      </c>
      <c r="C141" s="177">
        <f t="shared" ref="C141:AG141" si="13">+C120/$B$129</f>
        <v>0</v>
      </c>
      <c r="D141" s="177">
        <f t="shared" si="13"/>
        <v>13.30358553151161</v>
      </c>
      <c r="E141" s="177">
        <f t="shared" si="13"/>
        <v>0</v>
      </c>
      <c r="F141" s="177">
        <f t="shared" si="13"/>
        <v>0</v>
      </c>
      <c r="G141" s="177">
        <f t="shared" si="13"/>
        <v>0</v>
      </c>
      <c r="H141" s="177">
        <f t="shared" si="13"/>
        <v>0</v>
      </c>
      <c r="I141" s="177">
        <f t="shared" si="13"/>
        <v>0</v>
      </c>
      <c r="J141" s="177">
        <f t="shared" si="13"/>
        <v>0</v>
      </c>
      <c r="K141" s="177">
        <f t="shared" si="13"/>
        <v>0</v>
      </c>
      <c r="L141" s="177">
        <f t="shared" si="13"/>
        <v>0</v>
      </c>
      <c r="M141" s="177">
        <f t="shared" si="13"/>
        <v>0</v>
      </c>
      <c r="N141" s="177">
        <f t="shared" si="13"/>
        <v>0</v>
      </c>
      <c r="O141" s="177">
        <f t="shared" si="13"/>
        <v>0</v>
      </c>
      <c r="P141" s="177">
        <f t="shared" si="13"/>
        <v>0</v>
      </c>
      <c r="Q141" s="177">
        <f t="shared" si="13"/>
        <v>0</v>
      </c>
      <c r="R141" s="177">
        <f t="shared" si="13"/>
        <v>0</v>
      </c>
      <c r="S141" s="177">
        <f t="shared" si="13"/>
        <v>0</v>
      </c>
      <c r="T141" s="177">
        <f t="shared" si="13"/>
        <v>0</v>
      </c>
      <c r="U141" s="177">
        <f t="shared" si="13"/>
        <v>0</v>
      </c>
      <c r="V141" s="177">
        <f t="shared" si="13"/>
        <v>0</v>
      </c>
      <c r="W141" s="177">
        <f t="shared" si="13"/>
        <v>0</v>
      </c>
      <c r="X141" s="177">
        <f t="shared" si="13"/>
        <v>0</v>
      </c>
      <c r="Y141" s="177">
        <f t="shared" si="13"/>
        <v>0</v>
      </c>
      <c r="Z141" s="177">
        <f t="shared" si="13"/>
        <v>0</v>
      </c>
      <c r="AA141" s="177">
        <f t="shared" si="13"/>
        <v>0</v>
      </c>
      <c r="AB141" s="177">
        <f t="shared" si="13"/>
        <v>0</v>
      </c>
      <c r="AC141" s="177">
        <f t="shared" si="13"/>
        <v>0</v>
      </c>
      <c r="AD141" s="177">
        <f t="shared" si="13"/>
        <v>0</v>
      </c>
      <c r="AE141" s="177">
        <f t="shared" si="13"/>
        <v>0</v>
      </c>
      <c r="AF141" s="177">
        <f t="shared" si="13"/>
        <v>0</v>
      </c>
      <c r="AG141" s="177">
        <f t="shared" si="13"/>
        <v>0</v>
      </c>
      <c r="AH141" s="177">
        <f t="shared" ref="AH141:AI141" si="14">+AH120/$B$129</f>
        <v>0</v>
      </c>
      <c r="AI141" s="177">
        <f t="shared" si="14"/>
        <v>0</v>
      </c>
      <c r="AJ141" s="177">
        <f t="shared" si="6"/>
        <v>13.30358553151161</v>
      </c>
    </row>
    <row r="142" spans="2:36" s="171" customFormat="1" ht="12.6" x14ac:dyDescent="0.3">
      <c r="B142" s="171" t="s">
        <v>143</v>
      </c>
      <c r="C142" s="177">
        <f t="shared" ref="C142:AG142" si="15">+C121/$B$129</f>
        <v>261.64200814598803</v>
      </c>
      <c r="D142" s="177">
        <f t="shared" si="15"/>
        <v>0</v>
      </c>
      <c r="E142" s="177">
        <f t="shared" si="15"/>
        <v>0</v>
      </c>
      <c r="F142" s="177">
        <f t="shared" si="15"/>
        <v>0</v>
      </c>
      <c r="G142" s="177">
        <f t="shared" si="15"/>
        <v>0</v>
      </c>
      <c r="H142" s="177">
        <f t="shared" si="15"/>
        <v>0</v>
      </c>
      <c r="I142" s="177">
        <f t="shared" si="15"/>
        <v>176.38149581424733</v>
      </c>
      <c r="J142" s="177">
        <f t="shared" si="15"/>
        <v>0</v>
      </c>
      <c r="K142" s="177">
        <f t="shared" si="15"/>
        <v>0</v>
      </c>
      <c r="L142" s="177">
        <f t="shared" si="15"/>
        <v>0</v>
      </c>
      <c r="M142" s="177">
        <f t="shared" si="15"/>
        <v>0</v>
      </c>
      <c r="N142" s="177">
        <f t="shared" si="15"/>
        <v>0</v>
      </c>
      <c r="O142" s="177">
        <f t="shared" si="15"/>
        <v>0</v>
      </c>
      <c r="P142" s="177">
        <f t="shared" si="15"/>
        <v>0</v>
      </c>
      <c r="Q142" s="177">
        <f t="shared" si="15"/>
        <v>0</v>
      </c>
      <c r="R142" s="177">
        <f t="shared" si="15"/>
        <v>0</v>
      </c>
      <c r="S142" s="177">
        <f t="shared" si="15"/>
        <v>0</v>
      </c>
      <c r="T142" s="177">
        <f t="shared" si="15"/>
        <v>0</v>
      </c>
      <c r="U142" s="177">
        <f t="shared" si="15"/>
        <v>0</v>
      </c>
      <c r="V142" s="177">
        <f t="shared" si="15"/>
        <v>0</v>
      </c>
      <c r="W142" s="177">
        <f t="shared" si="15"/>
        <v>0</v>
      </c>
      <c r="X142" s="177">
        <f t="shared" si="15"/>
        <v>0</v>
      </c>
      <c r="Y142" s="177">
        <f t="shared" si="15"/>
        <v>0</v>
      </c>
      <c r="Z142" s="177">
        <f t="shared" si="15"/>
        <v>0</v>
      </c>
      <c r="AA142" s="177">
        <f t="shared" si="15"/>
        <v>0</v>
      </c>
      <c r="AB142" s="177">
        <f t="shared" si="15"/>
        <v>0</v>
      </c>
      <c r="AC142" s="177">
        <f t="shared" si="15"/>
        <v>0</v>
      </c>
      <c r="AD142" s="177">
        <f t="shared" si="15"/>
        <v>0</v>
      </c>
      <c r="AE142" s="177">
        <f t="shared" si="15"/>
        <v>0</v>
      </c>
      <c r="AF142" s="177">
        <f t="shared" si="15"/>
        <v>0</v>
      </c>
      <c r="AG142" s="177">
        <f t="shared" si="15"/>
        <v>0</v>
      </c>
      <c r="AH142" s="177">
        <f t="shared" ref="AH142:AI142" si="16">+AH121/$B$129</f>
        <v>0</v>
      </c>
      <c r="AI142" s="177">
        <f t="shared" si="16"/>
        <v>0</v>
      </c>
      <c r="AJ142" s="177">
        <f t="shared" si="6"/>
        <v>438.02350396023536</v>
      </c>
    </row>
    <row r="143" spans="2:36" s="171" customFormat="1" ht="12.6" x14ac:dyDescent="0.3">
      <c r="B143" s="171" t="s">
        <v>144</v>
      </c>
      <c r="C143" s="177">
        <f t="shared" ref="C143:AG143" si="17">+C122/$B$129</f>
        <v>62.151911230453322</v>
      </c>
      <c r="D143" s="177">
        <f t="shared" si="17"/>
        <v>0</v>
      </c>
      <c r="E143" s="177">
        <f t="shared" si="17"/>
        <v>0</v>
      </c>
      <c r="F143" s="177">
        <f t="shared" si="17"/>
        <v>0</v>
      </c>
      <c r="G143" s="177">
        <f t="shared" si="17"/>
        <v>0</v>
      </c>
      <c r="H143" s="177">
        <f t="shared" si="17"/>
        <v>0</v>
      </c>
      <c r="I143" s="177">
        <f t="shared" si="17"/>
        <v>0</v>
      </c>
      <c r="J143" s="177">
        <f t="shared" si="17"/>
        <v>0</v>
      </c>
      <c r="K143" s="177">
        <f t="shared" si="17"/>
        <v>0</v>
      </c>
      <c r="L143" s="177">
        <f t="shared" si="17"/>
        <v>0</v>
      </c>
      <c r="M143" s="177">
        <f t="shared" si="17"/>
        <v>0</v>
      </c>
      <c r="N143" s="177">
        <f t="shared" si="17"/>
        <v>0</v>
      </c>
      <c r="O143" s="177">
        <f t="shared" si="17"/>
        <v>0</v>
      </c>
      <c r="P143" s="177">
        <f t="shared" si="17"/>
        <v>0</v>
      </c>
      <c r="Q143" s="177">
        <f t="shared" si="17"/>
        <v>0</v>
      </c>
      <c r="R143" s="177">
        <f t="shared" si="17"/>
        <v>0</v>
      </c>
      <c r="S143" s="177">
        <f t="shared" si="17"/>
        <v>0</v>
      </c>
      <c r="T143" s="177">
        <f t="shared" si="17"/>
        <v>0</v>
      </c>
      <c r="U143" s="177">
        <f t="shared" si="17"/>
        <v>0</v>
      </c>
      <c r="V143" s="177">
        <f t="shared" si="17"/>
        <v>0</v>
      </c>
      <c r="W143" s="177">
        <f t="shared" si="17"/>
        <v>0</v>
      </c>
      <c r="X143" s="177">
        <f t="shared" si="17"/>
        <v>0</v>
      </c>
      <c r="Y143" s="177">
        <f t="shared" si="17"/>
        <v>0</v>
      </c>
      <c r="Z143" s="177">
        <f t="shared" si="17"/>
        <v>0</v>
      </c>
      <c r="AA143" s="177">
        <f t="shared" si="17"/>
        <v>0</v>
      </c>
      <c r="AB143" s="177">
        <f t="shared" si="17"/>
        <v>0</v>
      </c>
      <c r="AC143" s="177">
        <f t="shared" si="17"/>
        <v>0</v>
      </c>
      <c r="AD143" s="177">
        <f t="shared" si="17"/>
        <v>0</v>
      </c>
      <c r="AE143" s="177">
        <f t="shared" si="17"/>
        <v>0</v>
      </c>
      <c r="AF143" s="177">
        <f t="shared" si="17"/>
        <v>0</v>
      </c>
      <c r="AG143" s="177">
        <f t="shared" si="17"/>
        <v>0</v>
      </c>
      <c r="AH143" s="177">
        <f t="shared" ref="AH143:AI143" si="18">+AH122/$B$129</f>
        <v>0</v>
      </c>
      <c r="AI143" s="177">
        <f t="shared" si="18"/>
        <v>0</v>
      </c>
      <c r="AJ143" s="177">
        <f t="shared" si="6"/>
        <v>62.151911230453322</v>
      </c>
    </row>
    <row r="144" spans="2:36" s="171" customFormat="1" ht="12.6" x14ac:dyDescent="0.3">
      <c r="B144" s="171" t="s">
        <v>145</v>
      </c>
      <c r="C144" s="177">
        <f t="shared" ref="C144:AG144" si="19">+C123/$B$129</f>
        <v>107.79300268519981</v>
      </c>
      <c r="D144" s="177">
        <f t="shared" si="19"/>
        <v>0</v>
      </c>
      <c r="E144" s="177">
        <f t="shared" si="19"/>
        <v>0</v>
      </c>
      <c r="F144" s="177">
        <f t="shared" si="19"/>
        <v>774.37677697046274</v>
      </c>
      <c r="G144" s="177">
        <f t="shared" si="19"/>
        <v>0</v>
      </c>
      <c r="H144" s="177">
        <f t="shared" si="19"/>
        <v>0</v>
      </c>
      <c r="I144" s="177">
        <f t="shared" si="19"/>
        <v>0</v>
      </c>
      <c r="J144" s="177">
        <f t="shared" si="19"/>
        <v>0</v>
      </c>
      <c r="K144" s="177">
        <f t="shared" si="19"/>
        <v>0</v>
      </c>
      <c r="L144" s="177">
        <f t="shared" si="19"/>
        <v>0</v>
      </c>
      <c r="M144" s="177">
        <f t="shared" si="19"/>
        <v>0</v>
      </c>
      <c r="N144" s="177">
        <f t="shared" si="19"/>
        <v>0</v>
      </c>
      <c r="O144" s="177">
        <f t="shared" si="19"/>
        <v>0</v>
      </c>
      <c r="P144" s="177">
        <f t="shared" si="19"/>
        <v>0</v>
      </c>
      <c r="Q144" s="177">
        <f t="shared" si="19"/>
        <v>0</v>
      </c>
      <c r="R144" s="177">
        <f t="shared" si="19"/>
        <v>0</v>
      </c>
      <c r="S144" s="177">
        <f t="shared" si="19"/>
        <v>0</v>
      </c>
      <c r="T144" s="177">
        <f t="shared" si="19"/>
        <v>0</v>
      </c>
      <c r="U144" s="177">
        <f t="shared" si="19"/>
        <v>0</v>
      </c>
      <c r="V144" s="177">
        <f t="shared" si="19"/>
        <v>0</v>
      </c>
      <c r="W144" s="177">
        <f t="shared" si="19"/>
        <v>0</v>
      </c>
      <c r="X144" s="177">
        <f t="shared" si="19"/>
        <v>0</v>
      </c>
      <c r="Y144" s="177">
        <f t="shared" si="19"/>
        <v>0</v>
      </c>
      <c r="Z144" s="177">
        <f t="shared" si="19"/>
        <v>0</v>
      </c>
      <c r="AA144" s="177">
        <f t="shared" si="19"/>
        <v>0</v>
      </c>
      <c r="AB144" s="177">
        <f t="shared" si="19"/>
        <v>0</v>
      </c>
      <c r="AC144" s="177">
        <f t="shared" si="19"/>
        <v>0</v>
      </c>
      <c r="AD144" s="177">
        <f t="shared" si="19"/>
        <v>0</v>
      </c>
      <c r="AE144" s="177">
        <f t="shared" si="19"/>
        <v>0</v>
      </c>
      <c r="AF144" s="177">
        <f t="shared" si="19"/>
        <v>0</v>
      </c>
      <c r="AG144" s="177">
        <f t="shared" si="19"/>
        <v>0</v>
      </c>
      <c r="AH144" s="177">
        <f t="shared" ref="AH144:AI144" si="20">+AH123/$B$129</f>
        <v>0</v>
      </c>
      <c r="AI144" s="177">
        <f t="shared" si="20"/>
        <v>0</v>
      </c>
      <c r="AJ144" s="177">
        <f t="shared" si="6"/>
        <v>882.16977965566252</v>
      </c>
    </row>
    <row r="145" spans="2:36" s="171" customFormat="1" ht="12.6" x14ac:dyDescent="0.3">
      <c r="B145" s="171" t="s">
        <v>146</v>
      </c>
      <c r="C145" s="177">
        <f t="shared" ref="C145:AG145" si="21">+C124/$B$129</f>
        <v>784.4323566577159</v>
      </c>
      <c r="D145" s="177">
        <f t="shared" si="21"/>
        <v>449.75941794345283</v>
      </c>
      <c r="E145" s="177">
        <f t="shared" si="21"/>
        <v>106.12857368504186</v>
      </c>
      <c r="F145" s="177">
        <f t="shared" si="21"/>
        <v>0</v>
      </c>
      <c r="G145" s="177">
        <f t="shared" si="21"/>
        <v>0</v>
      </c>
      <c r="H145" s="177">
        <f t="shared" si="21"/>
        <v>0</v>
      </c>
      <c r="I145" s="177">
        <f t="shared" si="21"/>
        <v>0</v>
      </c>
      <c r="J145" s="177">
        <f t="shared" si="21"/>
        <v>0</v>
      </c>
      <c r="K145" s="177">
        <f t="shared" si="21"/>
        <v>0</v>
      </c>
      <c r="L145" s="177">
        <f t="shared" si="21"/>
        <v>0</v>
      </c>
      <c r="M145" s="177">
        <f t="shared" si="21"/>
        <v>0</v>
      </c>
      <c r="N145" s="177">
        <f t="shared" si="21"/>
        <v>0</v>
      </c>
      <c r="O145" s="177">
        <f t="shared" si="21"/>
        <v>0</v>
      </c>
      <c r="P145" s="177">
        <f t="shared" si="21"/>
        <v>0</v>
      </c>
      <c r="Q145" s="177">
        <f t="shared" si="21"/>
        <v>0</v>
      </c>
      <c r="R145" s="177">
        <f t="shared" si="21"/>
        <v>701.5479277854181</v>
      </c>
      <c r="S145" s="177">
        <f t="shared" si="21"/>
        <v>0</v>
      </c>
      <c r="T145" s="177">
        <f t="shared" si="21"/>
        <v>0</v>
      </c>
      <c r="U145" s="177">
        <f t="shared" si="21"/>
        <v>0</v>
      </c>
      <c r="V145" s="177">
        <f t="shared" si="21"/>
        <v>0</v>
      </c>
      <c r="W145" s="177">
        <f t="shared" si="21"/>
        <v>0</v>
      </c>
      <c r="X145" s="177">
        <f t="shared" si="21"/>
        <v>0</v>
      </c>
      <c r="Y145" s="177">
        <f t="shared" si="21"/>
        <v>0</v>
      </c>
      <c r="Z145" s="177">
        <f t="shared" si="21"/>
        <v>0</v>
      </c>
      <c r="AA145" s="177">
        <f t="shared" si="21"/>
        <v>0</v>
      </c>
      <c r="AB145" s="177">
        <f t="shared" si="21"/>
        <v>0</v>
      </c>
      <c r="AC145" s="177">
        <f t="shared" si="21"/>
        <v>0</v>
      </c>
      <c r="AD145" s="177">
        <f t="shared" si="21"/>
        <v>0</v>
      </c>
      <c r="AE145" s="177">
        <f t="shared" si="21"/>
        <v>0</v>
      </c>
      <c r="AF145" s="177">
        <f t="shared" si="21"/>
        <v>0</v>
      </c>
      <c r="AG145" s="177">
        <f t="shared" si="21"/>
        <v>0</v>
      </c>
      <c r="AH145" s="177">
        <f t="shared" ref="AH145:AI145" si="22">+AH124/$B$129</f>
        <v>0</v>
      </c>
      <c r="AI145" s="177">
        <f t="shared" si="22"/>
        <v>0</v>
      </c>
      <c r="AJ145" s="177">
        <f t="shared" si="6"/>
        <v>2041.8682760716285</v>
      </c>
    </row>
    <row r="146" spans="2:36" s="171" customFormat="1" ht="12.6" x14ac:dyDescent="0.3">
      <c r="B146" s="171" t="s">
        <v>147</v>
      </c>
      <c r="C146" s="177">
        <f t="shared" ref="C146:AG146" si="23">+C125/$B$129</f>
        <v>40.272073921971248</v>
      </c>
      <c r="D146" s="177">
        <f t="shared" si="23"/>
        <v>0</v>
      </c>
      <c r="E146" s="177">
        <f t="shared" si="23"/>
        <v>0</v>
      </c>
      <c r="F146" s="177">
        <f t="shared" si="23"/>
        <v>0</v>
      </c>
      <c r="G146" s="177">
        <f t="shared" si="23"/>
        <v>0</v>
      </c>
      <c r="H146" s="177">
        <f t="shared" si="23"/>
        <v>0</v>
      </c>
      <c r="I146" s="177">
        <f t="shared" si="23"/>
        <v>0</v>
      </c>
      <c r="J146" s="177">
        <f t="shared" si="23"/>
        <v>0</v>
      </c>
      <c r="K146" s="177">
        <f t="shared" si="23"/>
        <v>0</v>
      </c>
      <c r="L146" s="177">
        <f t="shared" si="23"/>
        <v>0</v>
      </c>
      <c r="M146" s="177">
        <f t="shared" si="23"/>
        <v>0</v>
      </c>
      <c r="N146" s="177">
        <f t="shared" si="23"/>
        <v>0</v>
      </c>
      <c r="O146" s="177">
        <f t="shared" si="23"/>
        <v>0</v>
      </c>
      <c r="P146" s="177">
        <f t="shared" si="23"/>
        <v>0</v>
      </c>
      <c r="Q146" s="177">
        <f t="shared" si="23"/>
        <v>0</v>
      </c>
      <c r="R146" s="177">
        <f t="shared" si="23"/>
        <v>0</v>
      </c>
      <c r="S146" s="177">
        <f t="shared" si="23"/>
        <v>0</v>
      </c>
      <c r="T146" s="177">
        <f t="shared" si="23"/>
        <v>0</v>
      </c>
      <c r="U146" s="177">
        <f t="shared" si="23"/>
        <v>0</v>
      </c>
      <c r="V146" s="177">
        <f t="shared" si="23"/>
        <v>0</v>
      </c>
      <c r="W146" s="177">
        <f t="shared" si="23"/>
        <v>0</v>
      </c>
      <c r="X146" s="177">
        <f t="shared" si="23"/>
        <v>0</v>
      </c>
      <c r="Y146" s="177">
        <f t="shared" si="23"/>
        <v>0</v>
      </c>
      <c r="Z146" s="177">
        <f t="shared" si="23"/>
        <v>0</v>
      </c>
      <c r="AA146" s="177">
        <f t="shared" si="23"/>
        <v>0</v>
      </c>
      <c r="AB146" s="177">
        <f t="shared" si="23"/>
        <v>0</v>
      </c>
      <c r="AC146" s="177">
        <f t="shared" si="23"/>
        <v>0</v>
      </c>
      <c r="AD146" s="177">
        <f t="shared" si="23"/>
        <v>0</v>
      </c>
      <c r="AE146" s="177">
        <f t="shared" si="23"/>
        <v>0</v>
      </c>
      <c r="AF146" s="177">
        <f t="shared" si="23"/>
        <v>0</v>
      </c>
      <c r="AG146" s="177">
        <f t="shared" si="23"/>
        <v>0</v>
      </c>
      <c r="AH146" s="177">
        <f t="shared" ref="AH146:AI146" si="24">+AH125/$B$129</f>
        <v>0</v>
      </c>
      <c r="AI146" s="177">
        <f t="shared" si="24"/>
        <v>0</v>
      </c>
      <c r="AJ146" s="177">
        <f t="shared" si="6"/>
        <v>40.272073921971248</v>
      </c>
    </row>
    <row r="147" spans="2:36" s="171" customFormat="1" ht="12.6" x14ac:dyDescent="0.3">
      <c r="B147" s="171" t="s">
        <v>148</v>
      </c>
      <c r="C147" s="177">
        <f t="shared" ref="C147:AG147" si="25">+C126/$B$129</f>
        <v>24.787553309113882</v>
      </c>
      <c r="D147" s="177">
        <f t="shared" si="25"/>
        <v>0</v>
      </c>
      <c r="E147" s="177">
        <f t="shared" si="25"/>
        <v>0</v>
      </c>
      <c r="F147" s="177">
        <f t="shared" si="25"/>
        <v>0</v>
      </c>
      <c r="G147" s="177">
        <f t="shared" si="25"/>
        <v>0</v>
      </c>
      <c r="H147" s="177">
        <f t="shared" si="25"/>
        <v>0</v>
      </c>
      <c r="I147" s="177">
        <f t="shared" si="25"/>
        <v>0</v>
      </c>
      <c r="J147" s="177">
        <f t="shared" si="25"/>
        <v>0</v>
      </c>
      <c r="K147" s="177">
        <f t="shared" si="25"/>
        <v>0</v>
      </c>
      <c r="L147" s="177">
        <f t="shared" si="25"/>
        <v>0</v>
      </c>
      <c r="M147" s="177">
        <f t="shared" si="25"/>
        <v>0</v>
      </c>
      <c r="N147" s="177">
        <f t="shared" si="25"/>
        <v>0</v>
      </c>
      <c r="O147" s="177">
        <f t="shared" si="25"/>
        <v>0</v>
      </c>
      <c r="P147" s="177">
        <f t="shared" si="25"/>
        <v>0</v>
      </c>
      <c r="Q147" s="177">
        <f t="shared" si="25"/>
        <v>0</v>
      </c>
      <c r="R147" s="177">
        <f t="shared" si="25"/>
        <v>0</v>
      </c>
      <c r="S147" s="177">
        <f t="shared" si="25"/>
        <v>0</v>
      </c>
      <c r="T147" s="177">
        <f t="shared" si="25"/>
        <v>0</v>
      </c>
      <c r="U147" s="177">
        <f t="shared" si="25"/>
        <v>0</v>
      </c>
      <c r="V147" s="177">
        <f t="shared" si="25"/>
        <v>0</v>
      </c>
      <c r="W147" s="177">
        <f t="shared" si="25"/>
        <v>0</v>
      </c>
      <c r="X147" s="177">
        <f t="shared" si="25"/>
        <v>0</v>
      </c>
      <c r="Y147" s="177">
        <f t="shared" si="25"/>
        <v>0</v>
      </c>
      <c r="Z147" s="177">
        <f t="shared" si="25"/>
        <v>0</v>
      </c>
      <c r="AA147" s="177">
        <f t="shared" si="25"/>
        <v>0</v>
      </c>
      <c r="AB147" s="177">
        <f t="shared" si="25"/>
        <v>0</v>
      </c>
      <c r="AC147" s="177">
        <f t="shared" si="25"/>
        <v>0</v>
      </c>
      <c r="AD147" s="177">
        <f t="shared" si="25"/>
        <v>0</v>
      </c>
      <c r="AE147" s="177">
        <f t="shared" si="25"/>
        <v>0</v>
      </c>
      <c r="AF147" s="177">
        <f t="shared" si="25"/>
        <v>0</v>
      </c>
      <c r="AG147" s="177">
        <f t="shared" si="25"/>
        <v>0</v>
      </c>
      <c r="AH147" s="177">
        <f t="shared" ref="AH147:AI147" si="26">+AH126/$B$129</f>
        <v>0</v>
      </c>
      <c r="AI147" s="177">
        <f t="shared" si="26"/>
        <v>0</v>
      </c>
      <c r="AJ147" s="177">
        <f t="shared" si="6"/>
        <v>24.787553309113882</v>
      </c>
    </row>
    <row r="148" spans="2:36" s="171" customFormat="1" ht="12.6" x14ac:dyDescent="0.3">
      <c r="B148" s="178" t="s">
        <v>149</v>
      </c>
      <c r="C148" s="179">
        <f t="shared" ref="C148:AJ148" si="27">SUM(C136:C147)</f>
        <v>1281.0789059504423</v>
      </c>
      <c r="D148" s="179">
        <f t="shared" si="27"/>
        <v>1538.1207550150052</v>
      </c>
      <c r="E148" s="179">
        <f t="shared" si="27"/>
        <v>674.31548307534354</v>
      </c>
      <c r="F148" s="179">
        <f t="shared" si="27"/>
        <v>839.95695782656765</v>
      </c>
      <c r="G148" s="179">
        <f t="shared" si="27"/>
        <v>767.90771600063181</v>
      </c>
      <c r="H148" s="179">
        <f t="shared" si="27"/>
        <v>789.76465013425991</v>
      </c>
      <c r="I148" s="179">
        <f t="shared" si="27"/>
        <v>234.68587111040907</v>
      </c>
      <c r="J148" s="179">
        <f t="shared" si="27"/>
        <v>0</v>
      </c>
      <c r="K148" s="179">
        <f t="shared" si="27"/>
        <v>0</v>
      </c>
      <c r="L148" s="179">
        <f t="shared" si="27"/>
        <v>64.21576370241668</v>
      </c>
      <c r="M148" s="179">
        <f t="shared" si="27"/>
        <v>0</v>
      </c>
      <c r="N148" s="179">
        <f t="shared" si="27"/>
        <v>0</v>
      </c>
      <c r="O148" s="179">
        <f t="shared" si="27"/>
        <v>0</v>
      </c>
      <c r="P148" s="179">
        <f t="shared" si="27"/>
        <v>0</v>
      </c>
      <c r="Q148" s="179">
        <f t="shared" si="27"/>
        <v>0</v>
      </c>
      <c r="R148" s="179">
        <f t="shared" si="27"/>
        <v>701.5479277854181</v>
      </c>
      <c r="S148" s="179">
        <f t="shared" si="27"/>
        <v>0</v>
      </c>
      <c r="T148" s="179">
        <f t="shared" si="27"/>
        <v>0</v>
      </c>
      <c r="U148" s="179">
        <f t="shared" si="27"/>
        <v>0</v>
      </c>
      <c r="V148" s="179">
        <f t="shared" si="27"/>
        <v>0</v>
      </c>
      <c r="W148" s="179">
        <f t="shared" si="27"/>
        <v>0</v>
      </c>
      <c r="X148" s="179">
        <f t="shared" si="27"/>
        <v>0</v>
      </c>
      <c r="Y148" s="179">
        <f t="shared" si="27"/>
        <v>0</v>
      </c>
      <c r="Z148" s="179">
        <f t="shared" si="27"/>
        <v>0</v>
      </c>
      <c r="AA148" s="179">
        <f t="shared" si="27"/>
        <v>0</v>
      </c>
      <c r="AB148" s="179">
        <f t="shared" si="27"/>
        <v>0</v>
      </c>
      <c r="AC148" s="179">
        <f t="shared" si="27"/>
        <v>0</v>
      </c>
      <c r="AD148" s="179">
        <f t="shared" si="27"/>
        <v>0</v>
      </c>
      <c r="AE148" s="179">
        <f t="shared" si="27"/>
        <v>0</v>
      </c>
      <c r="AF148" s="179">
        <f t="shared" si="27"/>
        <v>0</v>
      </c>
      <c r="AG148" s="179">
        <f t="shared" si="27"/>
        <v>0</v>
      </c>
      <c r="AH148" s="179">
        <f t="shared" ref="AH148:AI148" si="28">SUM(AH136:AH147)</f>
        <v>0</v>
      </c>
      <c r="AI148" s="179">
        <f t="shared" si="28"/>
        <v>0</v>
      </c>
      <c r="AJ148" s="179">
        <f t="shared" si="27"/>
        <v>6891.5940306004932</v>
      </c>
    </row>
    <row r="149" spans="2:36" s="171" customFormat="1" ht="12.6" x14ac:dyDescent="0.3">
      <c r="B149" s="172"/>
      <c r="D149" s="182" t="s">
        <v>134</v>
      </c>
      <c r="E149" s="182" t="s">
        <v>134</v>
      </c>
      <c r="F149" s="182" t="s">
        <v>134</v>
      </c>
      <c r="G149" s="182" t="s">
        <v>134</v>
      </c>
      <c r="H149" s="182" t="s">
        <v>134</v>
      </c>
      <c r="I149" s="182" t="s">
        <v>134</v>
      </c>
      <c r="J149" s="182" t="s">
        <v>134</v>
      </c>
      <c r="K149" s="182" t="s">
        <v>134</v>
      </c>
      <c r="L149" s="182" t="s">
        <v>134</v>
      </c>
      <c r="M149" s="182" t="s">
        <v>134</v>
      </c>
      <c r="N149" s="182"/>
      <c r="P149" s="187"/>
      <c r="Q149" s="184"/>
      <c r="S149" s="172"/>
      <c r="AJ149" s="182">
        <f>+AJ148-'DP BCCR dólares'!AR6</f>
        <v>0</v>
      </c>
    </row>
    <row r="150" spans="2:36" s="171" customFormat="1" ht="12.6" x14ac:dyDescent="0.3"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7"/>
      <c r="S150" s="172"/>
      <c r="AJ150" s="187"/>
    </row>
    <row r="151" spans="2:36" s="171" customFormat="1" ht="12.6" x14ac:dyDescent="0.3">
      <c r="B151" s="378" t="str">
        <f>+B130</f>
        <v>Banco Central de Costa Rica</v>
      </c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  <c r="AI151" s="378"/>
      <c r="AJ151" s="378"/>
    </row>
    <row r="152" spans="2:36" s="171" customFormat="1" ht="12.6" x14ac:dyDescent="0.3">
      <c r="B152" s="378" t="str">
        <f>+B131</f>
        <v>Perfil de Vencimientos Deuda Pública</v>
      </c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8"/>
      <c r="AJ152" s="378"/>
    </row>
    <row r="153" spans="2:36" s="171" customFormat="1" ht="12.6" x14ac:dyDescent="0.3">
      <c r="B153" s="378" t="str">
        <f>+B132</f>
        <v>Al 30 de Junio del 2025</v>
      </c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  <c r="AI153" s="378"/>
      <c r="AJ153" s="378"/>
    </row>
    <row r="154" spans="2:36" s="171" customFormat="1" ht="12.6" x14ac:dyDescent="0.3">
      <c r="B154" s="378" t="s">
        <v>133</v>
      </c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  <c r="AI154" s="378"/>
      <c r="AJ154" s="378"/>
    </row>
    <row r="155" spans="2:36" s="171" customFormat="1" ht="12.6" x14ac:dyDescent="0.3"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4"/>
      <c r="AI155" s="174"/>
      <c r="AJ155" s="174"/>
    </row>
    <row r="156" spans="2:36" s="171" customFormat="1" ht="12.6" x14ac:dyDescent="0.3">
      <c r="B156" s="176" t="s">
        <v>136</v>
      </c>
      <c r="C156" s="176">
        <v>2025</v>
      </c>
      <c r="D156" s="176">
        <v>2026</v>
      </c>
      <c r="E156" s="176">
        <v>2027</v>
      </c>
      <c r="F156" s="176">
        <v>2028</v>
      </c>
      <c r="G156" s="176">
        <v>2029</v>
      </c>
      <c r="H156" s="176">
        <v>2030</v>
      </c>
      <c r="I156" s="176">
        <v>2031</v>
      </c>
      <c r="J156" s="176">
        <v>2032</v>
      </c>
      <c r="K156" s="176">
        <v>2033</v>
      </c>
      <c r="L156" s="176">
        <v>2034</v>
      </c>
      <c r="M156" s="176">
        <v>2035</v>
      </c>
      <c r="N156" s="176">
        <v>2036</v>
      </c>
      <c r="O156" s="176">
        <v>2037</v>
      </c>
      <c r="P156" s="176">
        <v>2038</v>
      </c>
      <c r="Q156" s="176">
        <v>2039</v>
      </c>
      <c r="R156" s="176">
        <v>2040</v>
      </c>
      <c r="S156" s="176">
        <v>2041</v>
      </c>
      <c r="T156" s="176">
        <v>2042</v>
      </c>
      <c r="U156" s="176">
        <v>2043</v>
      </c>
      <c r="V156" s="176">
        <v>2044</v>
      </c>
      <c r="W156" s="176">
        <v>2045</v>
      </c>
      <c r="X156" s="176">
        <v>2046</v>
      </c>
      <c r="Y156" s="176">
        <v>2047</v>
      </c>
      <c r="Z156" s="176">
        <v>2048</v>
      </c>
      <c r="AA156" s="176">
        <v>2049</v>
      </c>
      <c r="AB156" s="176">
        <v>2050</v>
      </c>
      <c r="AC156" s="176">
        <v>2051</v>
      </c>
      <c r="AD156" s="176">
        <v>2052</v>
      </c>
      <c r="AE156" s="176">
        <v>2053</v>
      </c>
      <c r="AF156" s="176">
        <v>2054</v>
      </c>
      <c r="AG156" s="176">
        <v>2055</v>
      </c>
      <c r="AH156" s="176"/>
      <c r="AI156" s="176"/>
      <c r="AJ156" s="176" t="s">
        <v>120</v>
      </c>
    </row>
    <row r="157" spans="2:36" s="171" customFormat="1" ht="12.6" x14ac:dyDescent="0.3">
      <c r="B157" s="171" t="s">
        <v>137</v>
      </c>
      <c r="C157" s="189">
        <f>+C115/$AJ$127</f>
        <v>0</v>
      </c>
      <c r="D157" s="189">
        <f t="shared" ref="D157:AI157" si="29">+D115/$AJ$127</f>
        <v>0</v>
      </c>
      <c r="E157" s="189">
        <f t="shared" si="29"/>
        <v>0</v>
      </c>
      <c r="F157" s="189">
        <f t="shared" si="29"/>
        <v>0</v>
      </c>
      <c r="G157" s="189">
        <f t="shared" si="29"/>
        <v>0</v>
      </c>
      <c r="H157" s="189">
        <f t="shared" si="29"/>
        <v>0</v>
      </c>
      <c r="I157" s="189">
        <f t="shared" si="29"/>
        <v>0</v>
      </c>
      <c r="J157" s="189">
        <f t="shared" si="29"/>
        <v>0</v>
      </c>
      <c r="K157" s="189">
        <f t="shared" si="29"/>
        <v>0</v>
      </c>
      <c r="L157" s="189">
        <f t="shared" si="29"/>
        <v>0</v>
      </c>
      <c r="M157" s="189">
        <f t="shared" si="29"/>
        <v>0</v>
      </c>
      <c r="N157" s="189">
        <f t="shared" si="29"/>
        <v>0</v>
      </c>
      <c r="O157" s="189">
        <f t="shared" si="29"/>
        <v>0</v>
      </c>
      <c r="P157" s="189">
        <f t="shared" si="29"/>
        <v>0</v>
      </c>
      <c r="Q157" s="189">
        <f t="shared" si="29"/>
        <v>0</v>
      </c>
      <c r="R157" s="189">
        <f t="shared" si="29"/>
        <v>0</v>
      </c>
      <c r="S157" s="189">
        <f t="shared" si="29"/>
        <v>0</v>
      </c>
      <c r="T157" s="189">
        <f t="shared" si="29"/>
        <v>0</v>
      </c>
      <c r="U157" s="189">
        <f t="shared" si="29"/>
        <v>0</v>
      </c>
      <c r="V157" s="189">
        <f t="shared" si="29"/>
        <v>0</v>
      </c>
      <c r="W157" s="189">
        <f t="shared" si="29"/>
        <v>0</v>
      </c>
      <c r="X157" s="189">
        <f t="shared" si="29"/>
        <v>0</v>
      </c>
      <c r="Y157" s="189">
        <f t="shared" si="29"/>
        <v>0</v>
      </c>
      <c r="Z157" s="189">
        <f t="shared" si="29"/>
        <v>0</v>
      </c>
      <c r="AA157" s="189">
        <f t="shared" si="29"/>
        <v>0</v>
      </c>
      <c r="AB157" s="189">
        <f t="shared" si="29"/>
        <v>0</v>
      </c>
      <c r="AC157" s="189">
        <f t="shared" si="29"/>
        <v>0</v>
      </c>
      <c r="AD157" s="189">
        <f t="shared" si="29"/>
        <v>0</v>
      </c>
      <c r="AE157" s="189">
        <f t="shared" si="29"/>
        <v>0</v>
      </c>
      <c r="AF157" s="189">
        <f t="shared" si="29"/>
        <v>0</v>
      </c>
      <c r="AG157" s="189">
        <f t="shared" si="29"/>
        <v>0</v>
      </c>
      <c r="AH157" s="189">
        <f t="shared" si="29"/>
        <v>0</v>
      </c>
      <c r="AI157" s="189">
        <f t="shared" si="29"/>
        <v>0</v>
      </c>
      <c r="AJ157" s="332">
        <f>SUM(C157:AI157)</f>
        <v>0</v>
      </c>
    </row>
    <row r="158" spans="2:36" s="171" customFormat="1" ht="12.6" x14ac:dyDescent="0.3">
      <c r="B158" s="171" t="s">
        <v>138</v>
      </c>
      <c r="C158" s="189">
        <f t="shared" ref="C158:R168" si="30">+C116/$AJ$127</f>
        <v>0</v>
      </c>
      <c r="D158" s="189">
        <f t="shared" si="30"/>
        <v>1.5957878633852063E-2</v>
      </c>
      <c r="E158" s="189">
        <f t="shared" si="30"/>
        <v>0</v>
      </c>
      <c r="F158" s="189">
        <f t="shared" si="30"/>
        <v>0</v>
      </c>
      <c r="G158" s="189">
        <f t="shared" si="30"/>
        <v>0.11142671965163926</v>
      </c>
      <c r="H158" s="189">
        <f t="shared" si="30"/>
        <v>0.11459825500856505</v>
      </c>
      <c r="I158" s="189">
        <f t="shared" si="30"/>
        <v>1.4786039852480106E-3</v>
      </c>
      <c r="J158" s="189">
        <f t="shared" si="30"/>
        <v>0</v>
      </c>
      <c r="K158" s="189">
        <f t="shared" si="30"/>
        <v>0</v>
      </c>
      <c r="L158" s="189">
        <f t="shared" si="30"/>
        <v>0</v>
      </c>
      <c r="M158" s="189">
        <f t="shared" si="30"/>
        <v>0</v>
      </c>
      <c r="N158" s="189">
        <f t="shared" si="30"/>
        <v>0</v>
      </c>
      <c r="O158" s="189">
        <f t="shared" si="30"/>
        <v>0</v>
      </c>
      <c r="P158" s="189">
        <f t="shared" si="30"/>
        <v>0</v>
      </c>
      <c r="Q158" s="189">
        <f t="shared" si="30"/>
        <v>0</v>
      </c>
      <c r="R158" s="189">
        <f t="shared" si="30"/>
        <v>0</v>
      </c>
      <c r="S158" s="189">
        <f t="shared" ref="S158:AI158" si="31">+S116/$AJ$127</f>
        <v>0</v>
      </c>
      <c r="T158" s="189">
        <f t="shared" si="31"/>
        <v>0</v>
      </c>
      <c r="U158" s="189">
        <f t="shared" si="31"/>
        <v>0</v>
      </c>
      <c r="V158" s="189">
        <f t="shared" si="31"/>
        <v>0</v>
      </c>
      <c r="W158" s="189">
        <f t="shared" si="31"/>
        <v>0</v>
      </c>
      <c r="X158" s="189">
        <f t="shared" si="31"/>
        <v>0</v>
      </c>
      <c r="Y158" s="189">
        <f t="shared" si="31"/>
        <v>0</v>
      </c>
      <c r="Z158" s="189">
        <f t="shared" si="31"/>
        <v>0</v>
      </c>
      <c r="AA158" s="189">
        <f t="shared" si="31"/>
        <v>0</v>
      </c>
      <c r="AB158" s="189">
        <f t="shared" si="31"/>
        <v>0</v>
      </c>
      <c r="AC158" s="189">
        <f t="shared" si="31"/>
        <v>0</v>
      </c>
      <c r="AD158" s="189">
        <f t="shared" si="31"/>
        <v>0</v>
      </c>
      <c r="AE158" s="189">
        <f t="shared" si="31"/>
        <v>0</v>
      </c>
      <c r="AF158" s="189">
        <f t="shared" si="31"/>
        <v>0</v>
      </c>
      <c r="AG158" s="189">
        <f t="shared" si="31"/>
        <v>0</v>
      </c>
      <c r="AH158" s="189">
        <f t="shared" si="31"/>
        <v>0</v>
      </c>
      <c r="AI158" s="189">
        <f t="shared" si="31"/>
        <v>0</v>
      </c>
      <c r="AJ158" s="332">
        <f t="shared" ref="AJ158:AJ168" si="32">SUM(C158:AI158)</f>
        <v>0.24346145727930438</v>
      </c>
    </row>
    <row r="159" spans="2:36" s="171" customFormat="1" ht="12.6" x14ac:dyDescent="0.3">
      <c r="B159" s="171" t="s">
        <v>139</v>
      </c>
      <c r="C159" s="189">
        <f t="shared" si="30"/>
        <v>0</v>
      </c>
      <c r="D159" s="189">
        <f t="shared" si="30"/>
        <v>1.8491646052091436E-2</v>
      </c>
      <c r="E159" s="189">
        <f t="shared" si="30"/>
        <v>0</v>
      </c>
      <c r="F159" s="189">
        <f t="shared" si="30"/>
        <v>9.5159669250555971E-3</v>
      </c>
      <c r="G159" s="189">
        <f t="shared" si="30"/>
        <v>0</v>
      </c>
      <c r="H159" s="189">
        <f t="shared" si="30"/>
        <v>0</v>
      </c>
      <c r="I159" s="189">
        <f t="shared" si="30"/>
        <v>6.9816121907593041E-3</v>
      </c>
      <c r="J159" s="189">
        <f t="shared" si="30"/>
        <v>0</v>
      </c>
      <c r="K159" s="189">
        <f t="shared" si="30"/>
        <v>0</v>
      </c>
      <c r="L159" s="189">
        <f t="shared" si="30"/>
        <v>9.3179841147464238E-3</v>
      </c>
      <c r="M159" s="189">
        <f t="shared" si="30"/>
        <v>0</v>
      </c>
      <c r="N159" s="189">
        <f t="shared" si="30"/>
        <v>0</v>
      </c>
      <c r="O159" s="189">
        <f t="shared" si="30"/>
        <v>0</v>
      </c>
      <c r="P159" s="189">
        <f t="shared" si="30"/>
        <v>0</v>
      </c>
      <c r="Q159" s="189">
        <f t="shared" si="30"/>
        <v>0</v>
      </c>
      <c r="R159" s="189">
        <f t="shared" si="30"/>
        <v>0</v>
      </c>
      <c r="S159" s="189">
        <f t="shared" ref="S159:AI159" si="33">+S117/$AJ$127</f>
        <v>0</v>
      </c>
      <c r="T159" s="189">
        <f t="shared" si="33"/>
        <v>0</v>
      </c>
      <c r="U159" s="189">
        <f t="shared" si="33"/>
        <v>0</v>
      </c>
      <c r="V159" s="189">
        <f t="shared" si="33"/>
        <v>0</v>
      </c>
      <c r="W159" s="189">
        <f t="shared" si="33"/>
        <v>0</v>
      </c>
      <c r="X159" s="189">
        <f t="shared" si="33"/>
        <v>0</v>
      </c>
      <c r="Y159" s="189">
        <f t="shared" si="33"/>
        <v>0</v>
      </c>
      <c r="Z159" s="189">
        <f t="shared" si="33"/>
        <v>0</v>
      </c>
      <c r="AA159" s="189">
        <f t="shared" si="33"/>
        <v>0</v>
      </c>
      <c r="AB159" s="189">
        <f t="shared" si="33"/>
        <v>0</v>
      </c>
      <c r="AC159" s="189">
        <f t="shared" si="33"/>
        <v>0</v>
      </c>
      <c r="AD159" s="189">
        <f t="shared" si="33"/>
        <v>0</v>
      </c>
      <c r="AE159" s="189">
        <f t="shared" si="33"/>
        <v>0</v>
      </c>
      <c r="AF159" s="189">
        <f t="shared" si="33"/>
        <v>0</v>
      </c>
      <c r="AG159" s="189">
        <f t="shared" si="33"/>
        <v>0</v>
      </c>
      <c r="AH159" s="189">
        <f t="shared" si="33"/>
        <v>0</v>
      </c>
      <c r="AI159" s="189">
        <f t="shared" si="33"/>
        <v>0</v>
      </c>
      <c r="AJ159" s="332">
        <f t="shared" si="32"/>
        <v>4.4307209282652756E-2</v>
      </c>
    </row>
    <row r="160" spans="2:36" s="171" customFormat="1" ht="12.6" x14ac:dyDescent="0.3">
      <c r="B160" s="171" t="s">
        <v>140</v>
      </c>
      <c r="C160" s="189">
        <f t="shared" si="30"/>
        <v>0</v>
      </c>
      <c r="D160" s="189">
        <f t="shared" si="30"/>
        <v>0.10735732129150323</v>
      </c>
      <c r="E160" s="189">
        <f t="shared" si="30"/>
        <v>8.194575984637531E-2</v>
      </c>
      <c r="F160" s="189">
        <f t="shared" si="30"/>
        <v>0</v>
      </c>
      <c r="G160" s="189">
        <f t="shared" si="30"/>
        <v>0</v>
      </c>
      <c r="H160" s="189">
        <f t="shared" si="30"/>
        <v>0</v>
      </c>
      <c r="I160" s="189">
        <f t="shared" si="30"/>
        <v>0</v>
      </c>
      <c r="J160" s="189">
        <f t="shared" si="30"/>
        <v>0</v>
      </c>
      <c r="K160" s="189">
        <f t="shared" si="30"/>
        <v>0</v>
      </c>
      <c r="L160" s="189">
        <f t="shared" si="30"/>
        <v>0</v>
      </c>
      <c r="M160" s="189">
        <f t="shared" si="30"/>
        <v>0</v>
      </c>
      <c r="N160" s="189">
        <f t="shared" si="30"/>
        <v>0</v>
      </c>
      <c r="O160" s="189">
        <f t="shared" si="30"/>
        <v>0</v>
      </c>
      <c r="P160" s="189">
        <f t="shared" si="30"/>
        <v>0</v>
      </c>
      <c r="Q160" s="189">
        <f t="shared" si="30"/>
        <v>0</v>
      </c>
      <c r="R160" s="189">
        <f t="shared" si="30"/>
        <v>0</v>
      </c>
      <c r="S160" s="189">
        <f t="shared" ref="S160:AI160" si="34">+S118/$AJ$127</f>
        <v>0</v>
      </c>
      <c r="T160" s="189">
        <f t="shared" si="34"/>
        <v>0</v>
      </c>
      <c r="U160" s="189">
        <f t="shared" si="34"/>
        <v>0</v>
      </c>
      <c r="V160" s="189">
        <f t="shared" si="34"/>
        <v>0</v>
      </c>
      <c r="W160" s="189">
        <f t="shared" si="34"/>
        <v>0</v>
      </c>
      <c r="X160" s="189">
        <f t="shared" si="34"/>
        <v>0</v>
      </c>
      <c r="Y160" s="189">
        <f t="shared" si="34"/>
        <v>0</v>
      </c>
      <c r="Z160" s="189">
        <f t="shared" si="34"/>
        <v>0</v>
      </c>
      <c r="AA160" s="189">
        <f t="shared" si="34"/>
        <v>0</v>
      </c>
      <c r="AB160" s="189">
        <f t="shared" si="34"/>
        <v>0</v>
      </c>
      <c r="AC160" s="189">
        <f t="shared" si="34"/>
        <v>0</v>
      </c>
      <c r="AD160" s="189">
        <f t="shared" si="34"/>
        <v>0</v>
      </c>
      <c r="AE160" s="189">
        <f t="shared" si="34"/>
        <v>0</v>
      </c>
      <c r="AF160" s="189">
        <f t="shared" si="34"/>
        <v>0</v>
      </c>
      <c r="AG160" s="189">
        <f t="shared" si="34"/>
        <v>0</v>
      </c>
      <c r="AH160" s="189">
        <f t="shared" si="34"/>
        <v>0</v>
      </c>
      <c r="AI160" s="189">
        <f t="shared" si="34"/>
        <v>0</v>
      </c>
      <c r="AJ160" s="332">
        <f t="shared" si="32"/>
        <v>0.18930308113787853</v>
      </c>
    </row>
    <row r="161" spans="2:36" s="171" customFormat="1" ht="12.6" x14ac:dyDescent="0.3">
      <c r="B161" s="171" t="s">
        <v>141</v>
      </c>
      <c r="C161" s="189">
        <f t="shared" si="30"/>
        <v>0</v>
      </c>
      <c r="D161" s="189">
        <f t="shared" si="30"/>
        <v>1.4188667798684208E-2</v>
      </c>
      <c r="E161" s="189">
        <f t="shared" si="30"/>
        <v>5.0060987119686547E-4</v>
      </c>
      <c r="F161" s="189">
        <f t="shared" si="30"/>
        <v>0</v>
      </c>
      <c r="G161" s="189">
        <f t="shared" si="30"/>
        <v>0</v>
      </c>
      <c r="H161" s="189">
        <f t="shared" si="30"/>
        <v>0</v>
      </c>
      <c r="I161" s="189">
        <f t="shared" si="30"/>
        <v>0</v>
      </c>
      <c r="J161" s="189">
        <f t="shared" si="30"/>
        <v>0</v>
      </c>
      <c r="K161" s="189">
        <f t="shared" si="30"/>
        <v>0</v>
      </c>
      <c r="L161" s="189">
        <f t="shared" si="30"/>
        <v>0</v>
      </c>
      <c r="M161" s="189">
        <f t="shared" si="30"/>
        <v>0</v>
      </c>
      <c r="N161" s="189">
        <f t="shared" si="30"/>
        <v>0</v>
      </c>
      <c r="O161" s="189">
        <f t="shared" si="30"/>
        <v>0</v>
      </c>
      <c r="P161" s="189">
        <f t="shared" si="30"/>
        <v>0</v>
      </c>
      <c r="Q161" s="189">
        <f t="shared" si="30"/>
        <v>0</v>
      </c>
      <c r="R161" s="189">
        <f t="shared" si="30"/>
        <v>0</v>
      </c>
      <c r="S161" s="189">
        <f t="shared" ref="S161:AI161" si="35">+S119/$AJ$127</f>
        <v>0</v>
      </c>
      <c r="T161" s="189">
        <f t="shared" si="35"/>
        <v>0</v>
      </c>
      <c r="U161" s="189">
        <f t="shared" si="35"/>
        <v>0</v>
      </c>
      <c r="V161" s="189">
        <f t="shared" si="35"/>
        <v>0</v>
      </c>
      <c r="W161" s="189">
        <f t="shared" si="35"/>
        <v>0</v>
      </c>
      <c r="X161" s="189">
        <f t="shared" si="35"/>
        <v>0</v>
      </c>
      <c r="Y161" s="189">
        <f t="shared" si="35"/>
        <v>0</v>
      </c>
      <c r="Z161" s="189">
        <f t="shared" si="35"/>
        <v>0</v>
      </c>
      <c r="AA161" s="189">
        <f t="shared" si="35"/>
        <v>0</v>
      </c>
      <c r="AB161" s="189">
        <f t="shared" si="35"/>
        <v>0</v>
      </c>
      <c r="AC161" s="189">
        <f t="shared" si="35"/>
        <v>0</v>
      </c>
      <c r="AD161" s="189">
        <f t="shared" si="35"/>
        <v>0</v>
      </c>
      <c r="AE161" s="189">
        <f t="shared" si="35"/>
        <v>0</v>
      </c>
      <c r="AF161" s="189">
        <f t="shared" si="35"/>
        <v>0</v>
      </c>
      <c r="AG161" s="189">
        <f t="shared" si="35"/>
        <v>0</v>
      </c>
      <c r="AH161" s="189">
        <f t="shared" si="35"/>
        <v>0</v>
      </c>
      <c r="AI161" s="189">
        <f t="shared" si="35"/>
        <v>0</v>
      </c>
      <c r="AJ161" s="332">
        <f t="shared" si="32"/>
        <v>1.4689277669881073E-2</v>
      </c>
    </row>
    <row r="162" spans="2:36" s="171" customFormat="1" ht="12.6" x14ac:dyDescent="0.3">
      <c r="B162" s="171" t="s">
        <v>142</v>
      </c>
      <c r="C162" s="189">
        <f t="shared" si="30"/>
        <v>0</v>
      </c>
      <c r="D162" s="189">
        <f t="shared" si="30"/>
        <v>1.9304076056192781E-3</v>
      </c>
      <c r="E162" s="189">
        <f t="shared" si="30"/>
        <v>0</v>
      </c>
      <c r="F162" s="189">
        <f t="shared" si="30"/>
        <v>0</v>
      </c>
      <c r="G162" s="189">
        <f t="shared" si="30"/>
        <v>0</v>
      </c>
      <c r="H162" s="189">
        <f t="shared" si="30"/>
        <v>0</v>
      </c>
      <c r="I162" s="189">
        <f t="shared" si="30"/>
        <v>0</v>
      </c>
      <c r="J162" s="189">
        <f t="shared" si="30"/>
        <v>0</v>
      </c>
      <c r="K162" s="189">
        <f t="shared" si="30"/>
        <v>0</v>
      </c>
      <c r="L162" s="189">
        <f t="shared" si="30"/>
        <v>0</v>
      </c>
      <c r="M162" s="189">
        <f t="shared" si="30"/>
        <v>0</v>
      </c>
      <c r="N162" s="189">
        <f t="shared" si="30"/>
        <v>0</v>
      </c>
      <c r="O162" s="189">
        <f t="shared" si="30"/>
        <v>0</v>
      </c>
      <c r="P162" s="189">
        <f t="shared" si="30"/>
        <v>0</v>
      </c>
      <c r="Q162" s="189">
        <f t="shared" si="30"/>
        <v>0</v>
      </c>
      <c r="R162" s="189">
        <f t="shared" si="30"/>
        <v>0</v>
      </c>
      <c r="S162" s="189">
        <f t="shared" ref="S162:AI162" si="36">+S120/$AJ$127</f>
        <v>0</v>
      </c>
      <c r="T162" s="189">
        <f t="shared" si="36"/>
        <v>0</v>
      </c>
      <c r="U162" s="189">
        <f t="shared" si="36"/>
        <v>0</v>
      </c>
      <c r="V162" s="189">
        <f t="shared" si="36"/>
        <v>0</v>
      </c>
      <c r="W162" s="189">
        <f t="shared" si="36"/>
        <v>0</v>
      </c>
      <c r="X162" s="189">
        <f t="shared" si="36"/>
        <v>0</v>
      </c>
      <c r="Y162" s="189">
        <f t="shared" si="36"/>
        <v>0</v>
      </c>
      <c r="Z162" s="189">
        <f t="shared" si="36"/>
        <v>0</v>
      </c>
      <c r="AA162" s="189">
        <f t="shared" si="36"/>
        <v>0</v>
      </c>
      <c r="AB162" s="189">
        <f t="shared" si="36"/>
        <v>0</v>
      </c>
      <c r="AC162" s="189">
        <f t="shared" si="36"/>
        <v>0</v>
      </c>
      <c r="AD162" s="189">
        <f t="shared" si="36"/>
        <v>0</v>
      </c>
      <c r="AE162" s="189">
        <f t="shared" si="36"/>
        <v>0</v>
      </c>
      <c r="AF162" s="189">
        <f t="shared" si="36"/>
        <v>0</v>
      </c>
      <c r="AG162" s="189">
        <f t="shared" si="36"/>
        <v>0</v>
      </c>
      <c r="AH162" s="189">
        <f t="shared" si="36"/>
        <v>0</v>
      </c>
      <c r="AI162" s="189">
        <f t="shared" si="36"/>
        <v>0</v>
      </c>
      <c r="AJ162" s="332">
        <f t="shared" si="32"/>
        <v>1.9304076056192781E-3</v>
      </c>
    </row>
    <row r="163" spans="2:36" s="171" customFormat="1" ht="12.6" x14ac:dyDescent="0.3">
      <c r="B163" s="171" t="s">
        <v>143</v>
      </c>
      <c r="C163" s="189">
        <f t="shared" si="30"/>
        <v>3.7965383187725299E-2</v>
      </c>
      <c r="D163" s="189">
        <f t="shared" si="30"/>
        <v>0</v>
      </c>
      <c r="E163" s="189">
        <f t="shared" si="30"/>
        <v>0</v>
      </c>
      <c r="F163" s="189">
        <f t="shared" si="30"/>
        <v>0</v>
      </c>
      <c r="G163" s="189">
        <f t="shared" si="30"/>
        <v>0</v>
      </c>
      <c r="H163" s="189">
        <f t="shared" si="30"/>
        <v>0</v>
      </c>
      <c r="I163" s="189">
        <f t="shared" si="30"/>
        <v>2.5593715333646617E-2</v>
      </c>
      <c r="J163" s="189">
        <f t="shared" si="30"/>
        <v>0</v>
      </c>
      <c r="K163" s="189">
        <f t="shared" si="30"/>
        <v>0</v>
      </c>
      <c r="L163" s="189">
        <f t="shared" si="30"/>
        <v>0</v>
      </c>
      <c r="M163" s="189">
        <f t="shared" si="30"/>
        <v>0</v>
      </c>
      <c r="N163" s="189">
        <f t="shared" si="30"/>
        <v>0</v>
      </c>
      <c r="O163" s="189">
        <f t="shared" si="30"/>
        <v>0</v>
      </c>
      <c r="P163" s="189">
        <f t="shared" si="30"/>
        <v>0</v>
      </c>
      <c r="Q163" s="189">
        <f t="shared" si="30"/>
        <v>0</v>
      </c>
      <c r="R163" s="189">
        <f t="shared" si="30"/>
        <v>0</v>
      </c>
      <c r="S163" s="189">
        <f t="shared" ref="S163:AI163" si="37">+S121/$AJ$127</f>
        <v>0</v>
      </c>
      <c r="T163" s="189">
        <f t="shared" si="37"/>
        <v>0</v>
      </c>
      <c r="U163" s="189">
        <f t="shared" si="37"/>
        <v>0</v>
      </c>
      <c r="V163" s="189">
        <f t="shared" si="37"/>
        <v>0</v>
      </c>
      <c r="W163" s="189">
        <f t="shared" si="37"/>
        <v>0</v>
      </c>
      <c r="X163" s="189">
        <f t="shared" si="37"/>
        <v>0</v>
      </c>
      <c r="Y163" s="189">
        <f t="shared" si="37"/>
        <v>0</v>
      </c>
      <c r="Z163" s="189">
        <f t="shared" si="37"/>
        <v>0</v>
      </c>
      <c r="AA163" s="189">
        <f t="shared" si="37"/>
        <v>0</v>
      </c>
      <c r="AB163" s="189">
        <f t="shared" si="37"/>
        <v>0</v>
      </c>
      <c r="AC163" s="189">
        <f t="shared" si="37"/>
        <v>0</v>
      </c>
      <c r="AD163" s="189">
        <f t="shared" si="37"/>
        <v>0</v>
      </c>
      <c r="AE163" s="189">
        <f t="shared" si="37"/>
        <v>0</v>
      </c>
      <c r="AF163" s="189">
        <f t="shared" si="37"/>
        <v>0</v>
      </c>
      <c r="AG163" s="189">
        <f t="shared" si="37"/>
        <v>0</v>
      </c>
      <c r="AH163" s="189">
        <f t="shared" si="37"/>
        <v>0</v>
      </c>
      <c r="AI163" s="189">
        <f t="shared" si="37"/>
        <v>0</v>
      </c>
      <c r="AJ163" s="332">
        <f t="shared" si="32"/>
        <v>6.3559098521371912E-2</v>
      </c>
    </row>
    <row r="164" spans="2:36" s="171" customFormat="1" ht="12.6" x14ac:dyDescent="0.3">
      <c r="B164" s="171" t="s">
        <v>144</v>
      </c>
      <c r="C164" s="189">
        <f t="shared" si="30"/>
        <v>9.0185102248452904E-3</v>
      </c>
      <c r="D164" s="189">
        <f t="shared" si="30"/>
        <v>0</v>
      </c>
      <c r="E164" s="189">
        <f t="shared" si="30"/>
        <v>0</v>
      </c>
      <c r="F164" s="189">
        <f t="shared" si="30"/>
        <v>0</v>
      </c>
      <c r="G164" s="189">
        <f t="shared" si="30"/>
        <v>0</v>
      </c>
      <c r="H164" s="189">
        <f t="shared" si="30"/>
        <v>0</v>
      </c>
      <c r="I164" s="189">
        <f t="shared" si="30"/>
        <v>0</v>
      </c>
      <c r="J164" s="189">
        <f t="shared" si="30"/>
        <v>0</v>
      </c>
      <c r="K164" s="189">
        <f t="shared" si="30"/>
        <v>0</v>
      </c>
      <c r="L164" s="189">
        <f t="shared" si="30"/>
        <v>0</v>
      </c>
      <c r="M164" s="189">
        <f t="shared" si="30"/>
        <v>0</v>
      </c>
      <c r="N164" s="189">
        <f t="shared" si="30"/>
        <v>0</v>
      </c>
      <c r="O164" s="189">
        <f t="shared" si="30"/>
        <v>0</v>
      </c>
      <c r="P164" s="189">
        <f t="shared" si="30"/>
        <v>0</v>
      </c>
      <c r="Q164" s="189">
        <f t="shared" si="30"/>
        <v>0</v>
      </c>
      <c r="R164" s="189">
        <f t="shared" si="30"/>
        <v>0</v>
      </c>
      <c r="S164" s="189">
        <f t="shared" ref="S164:AI164" si="38">+S122/$AJ$127</f>
        <v>0</v>
      </c>
      <c r="T164" s="189">
        <f t="shared" si="38"/>
        <v>0</v>
      </c>
      <c r="U164" s="189">
        <f t="shared" si="38"/>
        <v>0</v>
      </c>
      <c r="V164" s="189">
        <f t="shared" si="38"/>
        <v>0</v>
      </c>
      <c r="W164" s="189">
        <f t="shared" si="38"/>
        <v>0</v>
      </c>
      <c r="X164" s="189">
        <f t="shared" si="38"/>
        <v>0</v>
      </c>
      <c r="Y164" s="189">
        <f t="shared" si="38"/>
        <v>0</v>
      </c>
      <c r="Z164" s="189">
        <f t="shared" si="38"/>
        <v>0</v>
      </c>
      <c r="AA164" s="189">
        <f t="shared" si="38"/>
        <v>0</v>
      </c>
      <c r="AB164" s="189">
        <f t="shared" si="38"/>
        <v>0</v>
      </c>
      <c r="AC164" s="189">
        <f t="shared" si="38"/>
        <v>0</v>
      </c>
      <c r="AD164" s="189">
        <f t="shared" si="38"/>
        <v>0</v>
      </c>
      <c r="AE164" s="189">
        <f t="shared" si="38"/>
        <v>0</v>
      </c>
      <c r="AF164" s="189">
        <f t="shared" si="38"/>
        <v>0</v>
      </c>
      <c r="AG164" s="189">
        <f t="shared" si="38"/>
        <v>0</v>
      </c>
      <c r="AH164" s="189">
        <f t="shared" si="38"/>
        <v>0</v>
      </c>
      <c r="AI164" s="189">
        <f t="shared" si="38"/>
        <v>0</v>
      </c>
      <c r="AJ164" s="332">
        <f t="shared" si="32"/>
        <v>9.0185102248452904E-3</v>
      </c>
    </row>
    <row r="165" spans="2:36" s="171" customFormat="1" ht="12.6" x14ac:dyDescent="0.3">
      <c r="B165" s="171" t="s">
        <v>145</v>
      </c>
      <c r="C165" s="189">
        <f t="shared" si="30"/>
        <v>1.564122933048152E-2</v>
      </c>
      <c r="D165" s="189">
        <f t="shared" si="30"/>
        <v>0</v>
      </c>
      <c r="E165" s="189">
        <f t="shared" si="30"/>
        <v>0</v>
      </c>
      <c r="F165" s="189">
        <f t="shared" si="30"/>
        <v>0.11236540828319627</v>
      </c>
      <c r="G165" s="189">
        <f t="shared" si="30"/>
        <v>0</v>
      </c>
      <c r="H165" s="189">
        <f t="shared" si="30"/>
        <v>0</v>
      </c>
      <c r="I165" s="189">
        <f t="shared" si="30"/>
        <v>0</v>
      </c>
      <c r="J165" s="189">
        <f t="shared" si="30"/>
        <v>0</v>
      </c>
      <c r="K165" s="189">
        <f t="shared" si="30"/>
        <v>0</v>
      </c>
      <c r="L165" s="189">
        <f t="shared" si="30"/>
        <v>0</v>
      </c>
      <c r="M165" s="189">
        <f t="shared" si="30"/>
        <v>0</v>
      </c>
      <c r="N165" s="189">
        <f t="shared" si="30"/>
        <v>0</v>
      </c>
      <c r="O165" s="189">
        <f t="shared" si="30"/>
        <v>0</v>
      </c>
      <c r="P165" s="189">
        <f t="shared" si="30"/>
        <v>0</v>
      </c>
      <c r="Q165" s="189">
        <f t="shared" si="30"/>
        <v>0</v>
      </c>
      <c r="R165" s="189">
        <f t="shared" si="30"/>
        <v>0</v>
      </c>
      <c r="S165" s="189">
        <f t="shared" ref="S165:AI165" si="39">+S123/$AJ$127</f>
        <v>0</v>
      </c>
      <c r="T165" s="189">
        <f t="shared" si="39"/>
        <v>0</v>
      </c>
      <c r="U165" s="189">
        <f t="shared" si="39"/>
        <v>0</v>
      </c>
      <c r="V165" s="189">
        <f t="shared" si="39"/>
        <v>0</v>
      </c>
      <c r="W165" s="189">
        <f t="shared" si="39"/>
        <v>0</v>
      </c>
      <c r="X165" s="189">
        <f t="shared" si="39"/>
        <v>0</v>
      </c>
      <c r="Y165" s="189">
        <f t="shared" si="39"/>
        <v>0</v>
      </c>
      <c r="Z165" s="189">
        <f t="shared" si="39"/>
        <v>0</v>
      </c>
      <c r="AA165" s="189">
        <f t="shared" si="39"/>
        <v>0</v>
      </c>
      <c r="AB165" s="189">
        <f t="shared" si="39"/>
        <v>0</v>
      </c>
      <c r="AC165" s="189">
        <f t="shared" si="39"/>
        <v>0</v>
      </c>
      <c r="AD165" s="189">
        <f t="shared" si="39"/>
        <v>0</v>
      </c>
      <c r="AE165" s="189">
        <f t="shared" si="39"/>
        <v>0</v>
      </c>
      <c r="AF165" s="189">
        <f t="shared" si="39"/>
        <v>0</v>
      </c>
      <c r="AG165" s="189">
        <f t="shared" si="39"/>
        <v>0</v>
      </c>
      <c r="AH165" s="189">
        <f t="shared" si="39"/>
        <v>0</v>
      </c>
      <c r="AI165" s="189">
        <f t="shared" si="39"/>
        <v>0</v>
      </c>
      <c r="AJ165" s="332">
        <f t="shared" si="32"/>
        <v>0.12800663761367778</v>
      </c>
    </row>
    <row r="166" spans="2:36" s="171" customFormat="1" ht="12.6" x14ac:dyDescent="0.3">
      <c r="B166" s="171" t="s">
        <v>146</v>
      </c>
      <c r="C166" s="189">
        <f t="shared" si="30"/>
        <v>0.11382451624031097</v>
      </c>
      <c r="D166" s="189">
        <f t="shared" si="30"/>
        <v>6.5262030227898296E-2</v>
      </c>
      <c r="E166" s="189">
        <f t="shared" si="30"/>
        <v>1.539971350805097E-2</v>
      </c>
      <c r="F166" s="189">
        <f t="shared" si="30"/>
        <v>0</v>
      </c>
      <c r="G166" s="189">
        <f t="shared" si="30"/>
        <v>0</v>
      </c>
      <c r="H166" s="189">
        <f t="shared" si="30"/>
        <v>0</v>
      </c>
      <c r="I166" s="189">
        <f t="shared" si="30"/>
        <v>0</v>
      </c>
      <c r="J166" s="189">
        <f t="shared" si="30"/>
        <v>0</v>
      </c>
      <c r="K166" s="189">
        <f t="shared" si="30"/>
        <v>0</v>
      </c>
      <c r="L166" s="189">
        <f t="shared" si="30"/>
        <v>0</v>
      </c>
      <c r="M166" s="189">
        <f t="shared" si="30"/>
        <v>0</v>
      </c>
      <c r="N166" s="189">
        <f t="shared" si="30"/>
        <v>0</v>
      </c>
      <c r="O166" s="189">
        <f t="shared" si="30"/>
        <v>0</v>
      </c>
      <c r="P166" s="189">
        <f t="shared" si="30"/>
        <v>0</v>
      </c>
      <c r="Q166" s="189">
        <f t="shared" si="30"/>
        <v>0</v>
      </c>
      <c r="R166" s="189">
        <f t="shared" si="30"/>
        <v>0.1017976283382858</v>
      </c>
      <c r="S166" s="189">
        <f t="shared" ref="S166:AI166" si="40">+S124/$AJ$127</f>
        <v>0</v>
      </c>
      <c r="T166" s="189">
        <f t="shared" si="40"/>
        <v>0</v>
      </c>
      <c r="U166" s="189">
        <f t="shared" si="40"/>
        <v>0</v>
      </c>
      <c r="V166" s="189">
        <f t="shared" si="40"/>
        <v>0</v>
      </c>
      <c r="W166" s="189">
        <f t="shared" si="40"/>
        <v>0</v>
      </c>
      <c r="X166" s="189">
        <f t="shared" si="40"/>
        <v>0</v>
      </c>
      <c r="Y166" s="189">
        <f t="shared" si="40"/>
        <v>0</v>
      </c>
      <c r="Z166" s="189">
        <f t="shared" si="40"/>
        <v>0</v>
      </c>
      <c r="AA166" s="189">
        <f t="shared" si="40"/>
        <v>0</v>
      </c>
      <c r="AB166" s="189">
        <f t="shared" si="40"/>
        <v>0</v>
      </c>
      <c r="AC166" s="189">
        <f t="shared" si="40"/>
        <v>0</v>
      </c>
      <c r="AD166" s="189">
        <f t="shared" si="40"/>
        <v>0</v>
      </c>
      <c r="AE166" s="189">
        <f t="shared" si="40"/>
        <v>0</v>
      </c>
      <c r="AF166" s="189">
        <f t="shared" si="40"/>
        <v>0</v>
      </c>
      <c r="AG166" s="189">
        <f t="shared" si="40"/>
        <v>0</v>
      </c>
      <c r="AH166" s="189">
        <f t="shared" si="40"/>
        <v>0</v>
      </c>
      <c r="AI166" s="189">
        <f t="shared" si="40"/>
        <v>0</v>
      </c>
      <c r="AJ166" s="332">
        <f t="shared" si="32"/>
        <v>0.29628388831454605</v>
      </c>
    </row>
    <row r="167" spans="2:36" s="171" customFormat="1" ht="12.6" x14ac:dyDescent="0.3">
      <c r="B167" s="171" t="s">
        <v>147</v>
      </c>
      <c r="C167" s="189">
        <f t="shared" si="30"/>
        <v>5.8436515185242531E-3</v>
      </c>
      <c r="D167" s="189">
        <f t="shared" si="30"/>
        <v>0</v>
      </c>
      <c r="E167" s="189">
        <f t="shared" si="30"/>
        <v>0</v>
      </c>
      <c r="F167" s="189">
        <f t="shared" si="30"/>
        <v>0</v>
      </c>
      <c r="G167" s="189">
        <f t="shared" si="30"/>
        <v>0</v>
      </c>
      <c r="H167" s="189">
        <f t="shared" si="30"/>
        <v>0</v>
      </c>
      <c r="I167" s="189">
        <f t="shared" si="30"/>
        <v>0</v>
      </c>
      <c r="J167" s="189">
        <f t="shared" si="30"/>
        <v>0</v>
      </c>
      <c r="K167" s="189">
        <f t="shared" si="30"/>
        <v>0</v>
      </c>
      <c r="L167" s="189">
        <f t="shared" si="30"/>
        <v>0</v>
      </c>
      <c r="M167" s="189">
        <f t="shared" si="30"/>
        <v>0</v>
      </c>
      <c r="N167" s="189">
        <f t="shared" si="30"/>
        <v>0</v>
      </c>
      <c r="O167" s="189">
        <f t="shared" si="30"/>
        <v>0</v>
      </c>
      <c r="P167" s="189">
        <f t="shared" si="30"/>
        <v>0</v>
      </c>
      <c r="Q167" s="189">
        <f t="shared" si="30"/>
        <v>0</v>
      </c>
      <c r="R167" s="189">
        <f t="shared" si="30"/>
        <v>0</v>
      </c>
      <c r="S167" s="189">
        <f t="shared" ref="S167:AI167" si="41">+S125/$AJ$127</f>
        <v>0</v>
      </c>
      <c r="T167" s="189">
        <f t="shared" si="41"/>
        <v>0</v>
      </c>
      <c r="U167" s="189">
        <f t="shared" si="41"/>
        <v>0</v>
      </c>
      <c r="V167" s="189">
        <f t="shared" si="41"/>
        <v>0</v>
      </c>
      <c r="W167" s="189">
        <f t="shared" si="41"/>
        <v>0</v>
      </c>
      <c r="X167" s="189">
        <f t="shared" si="41"/>
        <v>0</v>
      </c>
      <c r="Y167" s="189">
        <f t="shared" si="41"/>
        <v>0</v>
      </c>
      <c r="Z167" s="189">
        <f t="shared" si="41"/>
        <v>0</v>
      </c>
      <c r="AA167" s="189">
        <f t="shared" si="41"/>
        <v>0</v>
      </c>
      <c r="AB167" s="189">
        <f t="shared" si="41"/>
        <v>0</v>
      </c>
      <c r="AC167" s="189">
        <f t="shared" si="41"/>
        <v>0</v>
      </c>
      <c r="AD167" s="189">
        <f t="shared" si="41"/>
        <v>0</v>
      </c>
      <c r="AE167" s="189">
        <f t="shared" si="41"/>
        <v>0</v>
      </c>
      <c r="AF167" s="189">
        <f t="shared" si="41"/>
        <v>0</v>
      </c>
      <c r="AG167" s="189">
        <f t="shared" si="41"/>
        <v>0</v>
      </c>
      <c r="AH167" s="189">
        <f t="shared" si="41"/>
        <v>0</v>
      </c>
      <c r="AI167" s="189">
        <f t="shared" si="41"/>
        <v>0</v>
      </c>
      <c r="AJ167" s="332">
        <f t="shared" si="32"/>
        <v>5.8436515185242531E-3</v>
      </c>
    </row>
    <row r="168" spans="2:36" s="171" customFormat="1" ht="12.6" x14ac:dyDescent="0.3">
      <c r="B168" s="171" t="s">
        <v>148</v>
      </c>
      <c r="C168" s="189">
        <f t="shared" si="30"/>
        <v>3.5967808316988222E-3</v>
      </c>
      <c r="D168" s="189">
        <f t="shared" si="30"/>
        <v>0</v>
      </c>
      <c r="E168" s="189">
        <f t="shared" si="30"/>
        <v>0</v>
      </c>
      <c r="F168" s="189">
        <f t="shared" si="30"/>
        <v>0</v>
      </c>
      <c r="G168" s="189">
        <f t="shared" si="30"/>
        <v>0</v>
      </c>
      <c r="H168" s="189">
        <f t="shared" si="30"/>
        <v>0</v>
      </c>
      <c r="I168" s="189">
        <f t="shared" si="30"/>
        <v>0</v>
      </c>
      <c r="J168" s="189">
        <f t="shared" si="30"/>
        <v>0</v>
      </c>
      <c r="K168" s="189">
        <f t="shared" si="30"/>
        <v>0</v>
      </c>
      <c r="L168" s="189">
        <f t="shared" si="30"/>
        <v>0</v>
      </c>
      <c r="M168" s="189">
        <f t="shared" si="30"/>
        <v>0</v>
      </c>
      <c r="N168" s="189">
        <f t="shared" si="30"/>
        <v>0</v>
      </c>
      <c r="O168" s="189">
        <f t="shared" si="30"/>
        <v>0</v>
      </c>
      <c r="P168" s="189">
        <f t="shared" si="30"/>
        <v>0</v>
      </c>
      <c r="Q168" s="189">
        <f t="shared" si="30"/>
        <v>0</v>
      </c>
      <c r="R168" s="189">
        <f t="shared" si="30"/>
        <v>0</v>
      </c>
      <c r="S168" s="189">
        <f t="shared" ref="S168:AI168" si="42">+S126/$AJ$127</f>
        <v>0</v>
      </c>
      <c r="T168" s="189">
        <f t="shared" si="42"/>
        <v>0</v>
      </c>
      <c r="U168" s="189">
        <f t="shared" si="42"/>
        <v>0</v>
      </c>
      <c r="V168" s="189">
        <f t="shared" si="42"/>
        <v>0</v>
      </c>
      <c r="W168" s="189">
        <f t="shared" si="42"/>
        <v>0</v>
      </c>
      <c r="X168" s="189">
        <f t="shared" si="42"/>
        <v>0</v>
      </c>
      <c r="Y168" s="189">
        <f t="shared" si="42"/>
        <v>0</v>
      </c>
      <c r="Z168" s="189">
        <f t="shared" si="42"/>
        <v>0</v>
      </c>
      <c r="AA168" s="189">
        <f t="shared" si="42"/>
        <v>0</v>
      </c>
      <c r="AB168" s="189">
        <f t="shared" si="42"/>
        <v>0</v>
      </c>
      <c r="AC168" s="189">
        <f t="shared" si="42"/>
        <v>0</v>
      </c>
      <c r="AD168" s="189">
        <f t="shared" si="42"/>
        <v>0</v>
      </c>
      <c r="AE168" s="189">
        <f t="shared" si="42"/>
        <v>0</v>
      </c>
      <c r="AF168" s="189">
        <f t="shared" si="42"/>
        <v>0</v>
      </c>
      <c r="AG168" s="189">
        <f t="shared" si="42"/>
        <v>0</v>
      </c>
      <c r="AH168" s="189">
        <f t="shared" si="42"/>
        <v>0</v>
      </c>
      <c r="AI168" s="189">
        <f t="shared" si="42"/>
        <v>0</v>
      </c>
      <c r="AJ168" s="332">
        <f t="shared" si="32"/>
        <v>3.5967808316988222E-3</v>
      </c>
    </row>
    <row r="169" spans="2:36" s="171" customFormat="1" ht="12.6" x14ac:dyDescent="0.3">
      <c r="B169" s="178" t="s">
        <v>120</v>
      </c>
      <c r="C169" s="190">
        <f>SUM(C157:C168)</f>
        <v>0.18589007133358615</v>
      </c>
      <c r="D169" s="190">
        <f t="shared" ref="D169:AJ169" si="43">SUM(D157:D168)</f>
        <v>0.22318795160964849</v>
      </c>
      <c r="E169" s="190">
        <f t="shared" si="43"/>
        <v>9.7846083225623146E-2</v>
      </c>
      <c r="F169" s="190">
        <f t="shared" si="43"/>
        <v>0.12188137520825187</v>
      </c>
      <c r="G169" s="190">
        <f t="shared" si="43"/>
        <v>0.11142671965163926</v>
      </c>
      <c r="H169" s="190">
        <f t="shared" si="43"/>
        <v>0.11459825500856505</v>
      </c>
      <c r="I169" s="190">
        <f t="shared" si="43"/>
        <v>3.4053931509653933E-2</v>
      </c>
      <c r="J169" s="190">
        <f t="shared" si="43"/>
        <v>0</v>
      </c>
      <c r="K169" s="190">
        <f t="shared" si="43"/>
        <v>0</v>
      </c>
      <c r="L169" s="190">
        <f t="shared" si="43"/>
        <v>9.3179841147464238E-3</v>
      </c>
      <c r="M169" s="190">
        <f t="shared" si="43"/>
        <v>0</v>
      </c>
      <c r="N169" s="190">
        <f t="shared" si="43"/>
        <v>0</v>
      </c>
      <c r="O169" s="190">
        <f t="shared" si="43"/>
        <v>0</v>
      </c>
      <c r="P169" s="190">
        <f t="shared" si="43"/>
        <v>0</v>
      </c>
      <c r="Q169" s="190">
        <f t="shared" si="43"/>
        <v>0</v>
      </c>
      <c r="R169" s="190">
        <f t="shared" si="43"/>
        <v>0.1017976283382858</v>
      </c>
      <c r="S169" s="190">
        <f t="shared" si="43"/>
        <v>0</v>
      </c>
      <c r="T169" s="190">
        <f t="shared" si="43"/>
        <v>0</v>
      </c>
      <c r="U169" s="190">
        <f t="shared" si="43"/>
        <v>0</v>
      </c>
      <c r="V169" s="190">
        <f t="shared" si="43"/>
        <v>0</v>
      </c>
      <c r="W169" s="190">
        <f t="shared" si="43"/>
        <v>0</v>
      </c>
      <c r="X169" s="190">
        <f t="shared" si="43"/>
        <v>0</v>
      </c>
      <c r="Y169" s="190">
        <f t="shared" si="43"/>
        <v>0</v>
      </c>
      <c r="Z169" s="190">
        <f t="shared" si="43"/>
        <v>0</v>
      </c>
      <c r="AA169" s="190">
        <f t="shared" si="43"/>
        <v>0</v>
      </c>
      <c r="AB169" s="190">
        <f t="shared" si="43"/>
        <v>0</v>
      </c>
      <c r="AC169" s="190">
        <f t="shared" si="43"/>
        <v>0</v>
      </c>
      <c r="AD169" s="190">
        <f t="shared" si="43"/>
        <v>0</v>
      </c>
      <c r="AE169" s="190">
        <f t="shared" si="43"/>
        <v>0</v>
      </c>
      <c r="AF169" s="190">
        <f t="shared" si="43"/>
        <v>0</v>
      </c>
      <c r="AG169" s="190">
        <f t="shared" si="43"/>
        <v>0</v>
      </c>
      <c r="AH169" s="190">
        <f t="shared" si="43"/>
        <v>0</v>
      </c>
      <c r="AI169" s="190">
        <f t="shared" si="43"/>
        <v>0</v>
      </c>
      <c r="AJ169" s="333">
        <f t="shared" si="43"/>
        <v>1.0000000000000002</v>
      </c>
    </row>
    <row r="170" spans="2:36" s="171" customFormat="1" ht="12.6" x14ac:dyDescent="0.3">
      <c r="B170" s="172"/>
      <c r="S170" s="172"/>
      <c r="T170" s="191"/>
      <c r="U170" s="191"/>
      <c r="AJ170" s="335"/>
    </row>
    <row r="171" spans="2:36" s="171" customFormat="1" ht="12.6" x14ac:dyDescent="0.3"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S171" s="172"/>
    </row>
    <row r="172" spans="2:36" s="171" customFormat="1" ht="12.6" x14ac:dyDescent="0.3">
      <c r="B172" s="172" t="s">
        <v>151</v>
      </c>
      <c r="S172" s="172"/>
      <c r="T172" s="193"/>
      <c r="U172" s="193"/>
    </row>
  </sheetData>
  <mergeCells count="89">
    <mergeCell ref="B2:Q2"/>
    <mergeCell ref="B6:F6"/>
    <mergeCell ref="H6:L6"/>
    <mergeCell ref="N6:R6"/>
    <mergeCell ref="B7:F7"/>
    <mergeCell ref="H7:L7"/>
    <mergeCell ref="N7:R7"/>
    <mergeCell ref="B8:F8"/>
    <mergeCell ref="H8:L8"/>
    <mergeCell ref="N8:R8"/>
    <mergeCell ref="B9:F9"/>
    <mergeCell ref="H9:L9"/>
    <mergeCell ref="N9:R9"/>
    <mergeCell ref="B10:F10"/>
    <mergeCell ref="H10:L10"/>
    <mergeCell ref="N10:R10"/>
    <mergeCell ref="B24:F24"/>
    <mergeCell ref="H24:L24"/>
    <mergeCell ref="N24:R24"/>
    <mergeCell ref="B25:F25"/>
    <mergeCell ref="H25:L25"/>
    <mergeCell ref="N25:R25"/>
    <mergeCell ref="B26:F26"/>
    <mergeCell ref="H26:L26"/>
    <mergeCell ref="N26:R26"/>
    <mergeCell ref="B27:F27"/>
    <mergeCell ref="H27:L27"/>
    <mergeCell ref="N27:R27"/>
    <mergeCell ref="B28:F28"/>
    <mergeCell ref="H28:L28"/>
    <mergeCell ref="N28:R28"/>
    <mergeCell ref="B45:F45"/>
    <mergeCell ref="H45:L45"/>
    <mergeCell ref="N45:R45"/>
    <mergeCell ref="B46:F46"/>
    <mergeCell ref="H46:L46"/>
    <mergeCell ref="N46:R46"/>
    <mergeCell ref="B47:F47"/>
    <mergeCell ref="H47:L47"/>
    <mergeCell ref="N47:R47"/>
    <mergeCell ref="B48:F48"/>
    <mergeCell ref="H48:L48"/>
    <mergeCell ref="N48:R48"/>
    <mergeCell ref="B49:F49"/>
    <mergeCell ref="H49:L49"/>
    <mergeCell ref="N49:R49"/>
    <mergeCell ref="B67:Q67"/>
    <mergeCell ref="B70:F70"/>
    <mergeCell ref="H70:L70"/>
    <mergeCell ref="N70:R70"/>
    <mergeCell ref="B71:F71"/>
    <mergeCell ref="H71:L71"/>
    <mergeCell ref="N71:R71"/>
    <mergeCell ref="B72:F72"/>
    <mergeCell ref="H72:L72"/>
    <mergeCell ref="N72:R72"/>
    <mergeCell ref="B73:F73"/>
    <mergeCell ref="H73:L73"/>
    <mergeCell ref="N73:R73"/>
    <mergeCell ref="B74:F74"/>
    <mergeCell ref="H74:L74"/>
    <mergeCell ref="N74:R74"/>
    <mergeCell ref="B89:F89"/>
    <mergeCell ref="H89:L89"/>
    <mergeCell ref="N89:R89"/>
    <mergeCell ref="B90:F90"/>
    <mergeCell ref="H90:L90"/>
    <mergeCell ref="N90:R90"/>
    <mergeCell ref="B111:AJ111"/>
    <mergeCell ref="B91:F91"/>
    <mergeCell ref="H91:L91"/>
    <mergeCell ref="N91:R91"/>
    <mergeCell ref="B92:F92"/>
    <mergeCell ref="H92:L92"/>
    <mergeCell ref="N92:R92"/>
    <mergeCell ref="B93:F93"/>
    <mergeCell ref="H93:L93"/>
    <mergeCell ref="N93:R93"/>
    <mergeCell ref="B109:AJ109"/>
    <mergeCell ref="B110:AJ110"/>
    <mergeCell ref="B152:AJ152"/>
    <mergeCell ref="B153:AJ153"/>
    <mergeCell ref="B154:AJ154"/>
    <mergeCell ref="B112:AJ112"/>
    <mergeCell ref="B130:AJ130"/>
    <mergeCell ref="B131:AJ131"/>
    <mergeCell ref="B132:AJ132"/>
    <mergeCell ref="B133:AJ133"/>
    <mergeCell ref="B151:AJ151"/>
  </mergeCells>
  <hyperlinks>
    <hyperlink ref="S2" location="INDICE!A21" display="Å INDICE" xr:uid="{00000000-0004-0000-0800-000000000000}"/>
    <hyperlink ref="R67" location="INDICE!A21" display="Å INDICE" xr:uid="{00000000-0004-0000-08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rowBreaks count="2" manualBreakCount="2">
    <brk id="65" max="17" man="1"/>
    <brk id="108" max="17" man="1"/>
  </rowBreaks>
  <colBreaks count="1" manualBreakCount="1">
    <brk id="1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CB904663FD934699EC38E1AF35A091" ma:contentTypeVersion="11" ma:contentTypeDescription="Crear nuevo documento." ma:contentTypeScope="" ma:versionID="9edbe2afcaa1bbc92c24bf8ae0b8e137">
  <xsd:schema xmlns:xsd="http://www.w3.org/2001/XMLSchema" xmlns:xs="http://www.w3.org/2001/XMLSchema" xmlns:p="http://schemas.microsoft.com/office/2006/metadata/properties" xmlns:ns2="344e3ce1-cf86-4fd1-af7b-0e446c4c364d" xmlns:ns3="ba1cdb2b-4f44-4c30-9ba5-49208b3733c4" targetNamespace="http://schemas.microsoft.com/office/2006/metadata/properties" ma:root="true" ma:fieldsID="aaec6372c044b3c2f0fc63c95bb0765e" ns2:_="" ns3:_="">
    <xsd:import namespace="344e3ce1-cf86-4fd1-af7b-0e446c4c364d"/>
    <xsd:import namespace="ba1cdb2b-4f44-4c30-9ba5-49208b3733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e3ce1-cf86-4fd1-af7b-0e446c4c36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db2b-4f44-4c30-9ba5-49208b3733c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c0eaae-351b-4db8-9c0e-4d01dd76f23c}" ma:internalName="TaxCatchAll" ma:showField="CatchAllData" ma:web="ba1cdb2b-4f44-4c30-9ba5-49208b373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db2b-4f44-4c30-9ba5-49208b3733c4" xsi:nil="true"/>
    <lcf76f155ced4ddcb4097134ff3c332f xmlns="344e3ce1-cf86-4fd1-af7b-0e446c4c36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78A3C-B8FF-42DA-8282-6F2A51593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e3ce1-cf86-4fd1-af7b-0e446c4c364d"/>
    <ds:schemaRef ds:uri="ba1cdb2b-4f44-4c30-9ba5-49208b373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01D1E6-3EE4-486B-877C-9EFB3059F192}">
  <ds:schemaRefs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f8d78148-4387-4513-809a-a1c4a9be36f6"/>
    <ds:schemaRef ds:uri="1828e985-bf61-4a18-805b-b2c424da50ad"/>
    <ds:schemaRef ds:uri="http://purl.org/dc/terms/"/>
    <ds:schemaRef ds:uri="ba1cdb2b-4f44-4c30-9ba5-49208b3733c4"/>
    <ds:schemaRef ds:uri="344e3ce1-cf86-4fd1-af7b-0e446c4c364d"/>
  </ds:schemaRefs>
</ds:datastoreItem>
</file>

<file path=customXml/itemProps3.xml><?xml version="1.0" encoding="utf-8"?>
<ds:datastoreItem xmlns:ds="http://schemas.openxmlformats.org/officeDocument/2006/customXml" ds:itemID="{6EEA4567-0A6A-4F25-8115-5727E6F4D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INDICE</vt:lpstr>
      <vt:lpstr>DP colones GG</vt:lpstr>
      <vt:lpstr>DP dólares GG</vt:lpstr>
      <vt:lpstr>Gráficos DP GG</vt:lpstr>
      <vt:lpstr>P. Vencim DP GG</vt:lpstr>
      <vt:lpstr>DP BCCR colones</vt:lpstr>
      <vt:lpstr>DP BCCR dólares</vt:lpstr>
      <vt:lpstr>Gráficos DP BCCR</vt:lpstr>
      <vt:lpstr>P. Vencim DP BCCR</vt:lpstr>
      <vt:lpstr>DP SNFP Colones</vt:lpstr>
      <vt:lpstr>DP SNFP dólares</vt:lpstr>
      <vt:lpstr>Gráficos DP SNFP</vt:lpstr>
      <vt:lpstr>P. Vencim DP SNFP</vt:lpstr>
      <vt:lpstr>DPT colones </vt:lpstr>
      <vt:lpstr>DPT dólares </vt:lpstr>
      <vt:lpstr>Gráficos DPT</vt:lpstr>
      <vt:lpstr>P. Vencim DPT</vt:lpstr>
      <vt:lpstr>'DP BCCR colones'!Área_de_impresión</vt:lpstr>
      <vt:lpstr>'DP BCCR dólares'!Área_de_impresión</vt:lpstr>
      <vt:lpstr>'DP colones GG'!Área_de_impresión</vt:lpstr>
      <vt:lpstr>'DP dólares GG'!Área_de_impresión</vt:lpstr>
      <vt:lpstr>'DP SNFP Colones'!Área_de_impresión</vt:lpstr>
      <vt:lpstr>'DP SNFP dólares'!Área_de_impresión</vt:lpstr>
      <vt:lpstr>'DPT colones '!Área_de_impresión</vt:lpstr>
      <vt:lpstr>'DPT dólares '!Área_de_impresión</vt:lpstr>
      <vt:lpstr>'Gráficos DP BCCR'!Área_de_impresión</vt:lpstr>
      <vt:lpstr>'Gráficos DP GG'!Área_de_impresión</vt:lpstr>
      <vt:lpstr>'Gráficos DP SNFP'!Área_de_impresión</vt:lpstr>
      <vt:lpstr>'Gráficos DPT'!Área_de_impresión</vt:lpstr>
      <vt:lpstr>INDICE!Área_de_impresión</vt:lpstr>
      <vt:lpstr>'P. Vencim DP BCCR'!Área_de_impresión</vt:lpstr>
      <vt:lpstr>'P. Vencim DP GG'!Área_de_impresión</vt:lpstr>
      <vt:lpstr>'P. Vencim DP SNFP'!Área_de_impresión</vt:lpstr>
      <vt:lpstr>'P. Vencim DPT'!Área_de_impresión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WR</dc:creator>
  <cp:keywords/>
  <dc:description/>
  <cp:lastModifiedBy>Ana Beatriz Hernandez Hernandez</cp:lastModifiedBy>
  <cp:revision/>
  <dcterms:created xsi:type="dcterms:W3CDTF">2015-08-18T03:06:25Z</dcterms:created>
  <dcterms:modified xsi:type="dcterms:W3CDTF">2025-08-08T16:03:01Z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0x010100C3CB904663FD934699EC38E1AF35A091</vt:lpwstr>
  </property>
</Properties>
</file>